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PERFORMANCE_DEVPT_PNB_BDD DRT\02.PERFORMANCE\05.PART VARIABLE\2021\03.BAROMETRE\"/>
    </mc:Choice>
  </mc:AlternateContent>
  <bookViews>
    <workbookView showSheetTabs="0" xWindow="120" yWindow="630" windowWidth="28515" windowHeight="11790" tabRatio="658"/>
  </bookViews>
  <sheets>
    <sheet name="ACCUEIL" sheetId="5" r:id="rId1"/>
    <sheet name="DC_PREM" sheetId="3" r:id="rId2"/>
    <sheet name="TER_PREM" sheetId="43" r:id="rId3"/>
    <sheet name="RECAP PDV" sheetId="23" r:id="rId4"/>
    <sheet name="RECAP AG" sheetId="24" r:id="rId5"/>
    <sheet name="RECAP TER" sheetId="25" r:id="rId6"/>
    <sheet name="RECAP DIRCOM" sheetId="26" r:id="rId7"/>
    <sheet name="COEF" sheetId="21" r:id="rId8"/>
    <sheet name="ETP" sheetId="2" r:id="rId9"/>
    <sheet name="CONSO" sheetId="54" r:id="rId10"/>
    <sheet name="IMMO" sheetId="55" r:id="rId11"/>
    <sheet name="PNBCREDIT" sheetId="95" r:id="rId12"/>
    <sheet name="BAROMPREM" sheetId="96" r:id="rId13"/>
    <sheet name="LISTES" sheetId="64" r:id="rId14"/>
    <sheet name="Lexique" sheetId="77" r:id="rId15"/>
  </sheets>
  <definedNames>
    <definedName name="_xlnm._FilterDatabase" localSheetId="9" hidden="1">CONSO!$H$2:$N$377</definedName>
    <definedName name="_xlnm._FilterDatabase" localSheetId="10" hidden="1">IMMO!$H$2:$O$377</definedName>
    <definedName name="_xlnm._FilterDatabase" localSheetId="13" hidden="1">LISTES!$E$5:$E$290</definedName>
    <definedName name="_xlnm._FilterDatabase" localSheetId="4" hidden="1">'RECAP AG'!$J$5:$J$282</definedName>
    <definedName name="_xlnm._FilterDatabase" localSheetId="3" hidden="1">'RECAP PDV'!$J$5:$J$320</definedName>
    <definedName name="_xlnm._FilterDatabase" localSheetId="2" hidden="1">TER_PREM!$A$9:$D$28</definedName>
    <definedName name="LISTAG">LISTES!$C$6:$C$290</definedName>
    <definedName name="LISTDIRCO">LISTES!$M$6:$M$12</definedName>
    <definedName name="LISTSECT">LISTES!$H$6:$H$23</definedName>
    <definedName name="_xlnm.Print_Area" localSheetId="1">DC_PREM!$A$1:$AT$17</definedName>
    <definedName name="_xlnm.Print_Area" localSheetId="2">TER_PREM!$A$1:$AV$28</definedName>
  </definedNames>
  <calcPr calcId="162913"/>
</workbook>
</file>

<file path=xl/calcChain.xml><?xml version="1.0" encoding="utf-8"?>
<calcChain xmlns="http://schemas.openxmlformats.org/spreadsheetml/2006/main">
  <c r="AQ8" i="43" l="1"/>
  <c r="AO8" i="3"/>
  <c r="E9" i="43" l="1"/>
  <c r="C9" i="3"/>
  <c r="AS8" i="43" l="1"/>
  <c r="AO8" i="43"/>
  <c r="AK8" i="43"/>
  <c r="AG8" i="43"/>
  <c r="AC8" i="43"/>
  <c r="Y8" i="43"/>
  <c r="U8" i="43"/>
  <c r="Q8" i="43"/>
  <c r="M8" i="43"/>
  <c r="I8" i="43"/>
  <c r="AU7" i="23"/>
  <c r="AV7" i="23"/>
  <c r="AU8" i="23"/>
  <c r="AV8" i="23"/>
  <c r="AU9" i="23"/>
  <c r="AV9" i="23"/>
  <c r="AU10" i="23"/>
  <c r="AV10" i="23"/>
  <c r="AU11" i="23"/>
  <c r="AV11" i="23"/>
  <c r="AU12" i="23"/>
  <c r="AV12" i="23"/>
  <c r="AU13" i="23"/>
  <c r="AV13" i="23"/>
  <c r="AU14" i="23"/>
  <c r="AV14" i="23"/>
  <c r="AU15" i="23"/>
  <c r="AV15" i="23"/>
  <c r="AU16" i="23"/>
  <c r="AV16" i="23"/>
  <c r="AU17" i="23"/>
  <c r="AU7" i="25" s="1"/>
  <c r="AV7" i="25" s="1"/>
  <c r="AV17" i="23"/>
  <c r="AU18" i="23"/>
  <c r="AV18" i="23"/>
  <c r="AU19" i="23"/>
  <c r="AV19" i="23"/>
  <c r="AU20" i="23"/>
  <c r="AV20" i="23"/>
  <c r="AU21" i="23"/>
  <c r="AV21" i="23"/>
  <c r="AU22" i="23"/>
  <c r="AV22" i="23"/>
  <c r="AU23" i="23"/>
  <c r="AV23" i="23"/>
  <c r="AU24" i="23"/>
  <c r="AV24" i="23"/>
  <c r="AU25" i="23"/>
  <c r="AV25" i="23"/>
  <c r="AU26" i="23"/>
  <c r="AV26" i="23"/>
  <c r="AU27" i="23"/>
  <c r="AV27" i="23"/>
  <c r="AU28" i="23"/>
  <c r="AV28" i="23"/>
  <c r="AU29" i="23"/>
  <c r="AV29" i="23"/>
  <c r="AU30" i="23"/>
  <c r="AV30" i="23"/>
  <c r="AU31" i="23"/>
  <c r="AV31" i="23"/>
  <c r="AU32" i="23"/>
  <c r="AV32" i="23"/>
  <c r="AU33" i="23"/>
  <c r="AU7" i="26" s="1"/>
  <c r="AV7" i="26" s="1"/>
  <c r="AV33" i="23"/>
  <c r="AU34" i="23"/>
  <c r="AV34" i="23"/>
  <c r="AU35" i="23"/>
  <c r="AV35" i="23"/>
  <c r="AU36" i="23"/>
  <c r="AV36" i="23"/>
  <c r="AU37" i="23"/>
  <c r="AV37" i="23"/>
  <c r="AU38" i="23"/>
  <c r="AV38" i="23"/>
  <c r="AU39" i="23"/>
  <c r="AV39" i="23"/>
  <c r="AU40" i="23"/>
  <c r="AV40" i="23"/>
  <c r="AU41" i="23"/>
  <c r="AV41" i="23"/>
  <c r="AU42" i="23"/>
  <c r="AV42" i="23"/>
  <c r="AU43" i="23"/>
  <c r="AV43" i="23"/>
  <c r="AU44" i="23"/>
  <c r="AV44" i="23"/>
  <c r="AU45" i="23"/>
  <c r="AV45" i="23"/>
  <c r="AU46" i="23"/>
  <c r="AV46" i="23"/>
  <c r="AU47" i="23"/>
  <c r="AV47" i="23"/>
  <c r="AU48" i="23"/>
  <c r="AV48" i="23"/>
  <c r="AU49" i="23"/>
  <c r="AV49" i="23"/>
  <c r="AU50" i="23"/>
  <c r="AV50" i="23"/>
  <c r="AU51" i="23"/>
  <c r="AV51" i="23"/>
  <c r="AU52" i="23"/>
  <c r="AV52" i="23"/>
  <c r="AU53" i="23"/>
  <c r="AV53" i="23"/>
  <c r="AU54" i="23"/>
  <c r="AV54" i="23"/>
  <c r="AU55" i="23"/>
  <c r="AV55" i="23"/>
  <c r="AU56" i="23"/>
  <c r="AU9" i="25" s="1"/>
  <c r="AV9" i="25" s="1"/>
  <c r="AV56" i="23"/>
  <c r="AU57" i="23"/>
  <c r="AV57" i="23"/>
  <c r="AU58" i="23"/>
  <c r="AV58" i="23"/>
  <c r="AU59" i="23"/>
  <c r="AV59" i="23"/>
  <c r="AU60" i="23"/>
  <c r="AV60" i="23"/>
  <c r="AU61" i="23"/>
  <c r="AV61" i="23"/>
  <c r="AU62" i="23"/>
  <c r="AV62" i="23"/>
  <c r="AU63" i="23"/>
  <c r="AV63" i="23"/>
  <c r="AU64" i="23"/>
  <c r="AV64" i="23"/>
  <c r="AU65" i="23"/>
  <c r="AV65" i="23"/>
  <c r="AU66" i="23"/>
  <c r="AV66" i="23"/>
  <c r="AU67" i="23"/>
  <c r="AV67" i="23"/>
  <c r="AU68" i="23"/>
  <c r="AV68" i="23"/>
  <c r="AU69" i="23"/>
  <c r="AV69" i="23"/>
  <c r="AU70" i="23"/>
  <c r="AV70" i="23"/>
  <c r="AU71" i="23"/>
  <c r="AV71" i="23"/>
  <c r="AU72" i="23"/>
  <c r="AV72" i="23"/>
  <c r="AU73" i="23"/>
  <c r="AU10" i="25" s="1"/>
  <c r="AV10" i="25" s="1"/>
  <c r="AV73" i="23"/>
  <c r="AU74" i="23"/>
  <c r="AV74" i="23"/>
  <c r="AU75" i="23"/>
  <c r="AV75" i="23"/>
  <c r="AU76" i="23"/>
  <c r="AV76" i="23"/>
  <c r="AU77" i="23"/>
  <c r="AV77" i="23"/>
  <c r="AU78" i="23"/>
  <c r="AV78" i="23"/>
  <c r="AU79" i="23"/>
  <c r="AV79" i="23"/>
  <c r="AU80" i="23"/>
  <c r="AV80" i="23"/>
  <c r="AU81" i="23"/>
  <c r="AV81" i="23"/>
  <c r="AU82" i="23"/>
  <c r="AV82" i="23"/>
  <c r="AU83" i="23"/>
  <c r="AV83" i="23"/>
  <c r="AU84" i="23"/>
  <c r="AV84" i="23"/>
  <c r="AU85" i="23"/>
  <c r="AV85" i="23"/>
  <c r="AU86" i="23"/>
  <c r="AV86" i="23"/>
  <c r="AU87" i="23"/>
  <c r="AV87" i="23"/>
  <c r="AU88" i="23"/>
  <c r="AV88" i="23"/>
  <c r="AU89" i="23"/>
  <c r="AV89" i="23"/>
  <c r="AU90" i="23"/>
  <c r="AV90" i="23"/>
  <c r="AU91" i="23"/>
  <c r="AV91" i="23"/>
  <c r="AU92" i="23"/>
  <c r="AV92" i="23"/>
  <c r="AU93" i="23"/>
  <c r="AV93" i="23"/>
  <c r="AU94" i="23"/>
  <c r="AV94" i="23"/>
  <c r="AU95" i="23"/>
  <c r="AV95" i="23"/>
  <c r="AU96" i="23"/>
  <c r="AV96" i="23"/>
  <c r="AU97" i="23"/>
  <c r="AV97" i="23"/>
  <c r="AU98" i="23"/>
  <c r="AU8" i="26" s="1"/>
  <c r="AV8" i="26" s="1"/>
  <c r="AV98" i="23"/>
  <c r="AU99" i="23"/>
  <c r="AV99" i="23"/>
  <c r="AU100" i="23"/>
  <c r="AV100" i="23"/>
  <c r="AU101" i="23"/>
  <c r="AV101" i="23"/>
  <c r="AU102" i="23"/>
  <c r="AV102" i="23"/>
  <c r="AU103" i="23"/>
  <c r="AV103" i="23"/>
  <c r="AU104" i="23"/>
  <c r="AV104" i="23"/>
  <c r="AU105" i="23"/>
  <c r="AV105" i="23"/>
  <c r="AU106" i="23"/>
  <c r="AV106" i="23"/>
  <c r="AU107" i="23"/>
  <c r="AV107" i="23"/>
  <c r="AU108" i="23"/>
  <c r="AV108" i="23"/>
  <c r="AU109" i="23"/>
  <c r="AV109" i="23"/>
  <c r="AU110" i="23"/>
  <c r="AV110" i="23"/>
  <c r="AU111" i="23"/>
  <c r="AV111" i="23"/>
  <c r="AU112" i="23"/>
  <c r="AV112" i="23"/>
  <c r="AU113" i="23"/>
  <c r="AV113" i="23"/>
  <c r="AU114" i="23"/>
  <c r="AV114" i="23"/>
  <c r="AU115" i="23"/>
  <c r="AV115" i="23"/>
  <c r="AU116" i="23"/>
  <c r="AV116" i="23"/>
  <c r="AU117" i="23"/>
  <c r="AU12" i="25" s="1"/>
  <c r="AV12" i="25" s="1"/>
  <c r="AV117" i="23"/>
  <c r="AU118" i="23"/>
  <c r="AV118" i="23"/>
  <c r="AU119" i="23"/>
  <c r="AV119" i="23"/>
  <c r="AU120" i="23"/>
  <c r="AV120" i="23"/>
  <c r="AU121" i="23"/>
  <c r="AV121" i="23"/>
  <c r="AU122" i="23"/>
  <c r="AV122" i="23"/>
  <c r="AU123" i="23"/>
  <c r="AV123" i="23"/>
  <c r="AU124" i="23"/>
  <c r="AV124" i="23"/>
  <c r="AU125" i="23"/>
  <c r="AV125" i="23"/>
  <c r="AU126" i="23"/>
  <c r="AV126" i="23"/>
  <c r="AU127" i="23"/>
  <c r="AV127" i="23"/>
  <c r="AU128" i="23"/>
  <c r="AV128" i="23"/>
  <c r="AU129" i="23"/>
  <c r="AV129" i="23"/>
  <c r="AU130" i="23"/>
  <c r="AV130" i="23"/>
  <c r="AU131" i="23"/>
  <c r="AV131" i="23"/>
  <c r="AU132" i="23"/>
  <c r="AV132" i="23"/>
  <c r="AU133" i="23"/>
  <c r="AV133" i="23"/>
  <c r="AU134" i="23"/>
  <c r="AV134" i="23"/>
  <c r="AU135" i="23"/>
  <c r="AV135" i="23"/>
  <c r="AU136" i="23"/>
  <c r="AU9" i="26" s="1"/>
  <c r="AV9" i="26" s="1"/>
  <c r="AV136" i="23"/>
  <c r="AU137" i="23"/>
  <c r="AV137" i="23"/>
  <c r="AU138" i="23"/>
  <c r="AV138" i="23"/>
  <c r="AU139" i="23"/>
  <c r="AV139" i="23"/>
  <c r="AU140" i="23"/>
  <c r="AV140" i="23"/>
  <c r="AU141" i="23"/>
  <c r="AV141" i="23"/>
  <c r="AU142" i="23"/>
  <c r="AV142" i="23"/>
  <c r="AU143" i="23"/>
  <c r="AV143" i="23"/>
  <c r="AU144" i="23"/>
  <c r="AV144" i="23"/>
  <c r="AU145" i="23"/>
  <c r="AV145" i="23"/>
  <c r="AU146" i="23"/>
  <c r="AV146" i="23"/>
  <c r="AU147" i="23"/>
  <c r="AU14" i="25" s="1"/>
  <c r="AV14" i="25" s="1"/>
  <c r="AV147" i="23"/>
  <c r="AU148" i="23"/>
  <c r="AV148" i="23"/>
  <c r="AU149" i="23"/>
  <c r="AV149" i="23"/>
  <c r="AU150" i="23"/>
  <c r="AV150" i="23"/>
  <c r="AU151" i="23"/>
  <c r="AV151" i="23"/>
  <c r="AU152" i="23"/>
  <c r="AV152" i="23"/>
  <c r="AU153" i="23"/>
  <c r="AV153" i="23"/>
  <c r="AU154" i="23"/>
  <c r="AV154" i="23"/>
  <c r="AU155" i="23"/>
  <c r="AV155" i="23"/>
  <c r="AU156" i="23"/>
  <c r="AV156" i="23"/>
  <c r="AU157" i="23"/>
  <c r="AV157" i="23"/>
  <c r="AU158" i="23"/>
  <c r="AV158" i="23"/>
  <c r="AU159" i="23"/>
  <c r="AV159" i="23"/>
  <c r="AU160" i="23"/>
  <c r="AU15" i="25" s="1"/>
  <c r="AV15" i="25" s="1"/>
  <c r="AV160" i="23"/>
  <c r="AU161" i="23"/>
  <c r="AV161" i="23"/>
  <c r="AU162" i="23"/>
  <c r="AV162" i="23"/>
  <c r="AU163" i="23"/>
  <c r="AV163" i="23"/>
  <c r="AU164" i="23"/>
  <c r="AV164" i="23"/>
  <c r="AU165" i="23"/>
  <c r="AV165" i="23"/>
  <c r="AU166" i="23"/>
  <c r="AV166" i="23"/>
  <c r="AU167" i="23"/>
  <c r="AV167" i="23"/>
  <c r="AU168" i="23"/>
  <c r="AV168" i="23"/>
  <c r="AU169" i="23"/>
  <c r="AV169" i="23"/>
  <c r="AU170" i="23"/>
  <c r="AV170" i="23"/>
  <c r="AU171" i="23"/>
  <c r="AV171" i="23"/>
  <c r="AU172" i="23"/>
  <c r="AV172" i="23"/>
  <c r="AU173" i="23"/>
  <c r="AV173" i="23"/>
  <c r="AU174" i="23"/>
  <c r="AV174" i="23"/>
  <c r="AU175" i="23"/>
  <c r="AV175" i="23"/>
  <c r="AU176" i="23"/>
  <c r="AV176" i="23"/>
  <c r="AU177" i="23"/>
  <c r="AV177" i="23"/>
  <c r="AU178" i="23"/>
  <c r="AV178" i="23"/>
  <c r="AU179" i="23"/>
  <c r="AU16" i="25" s="1"/>
  <c r="AV16" i="25" s="1"/>
  <c r="AV179" i="23"/>
  <c r="AU180" i="23"/>
  <c r="AV180" i="23"/>
  <c r="AU181" i="23"/>
  <c r="AV181" i="23"/>
  <c r="AU182" i="23"/>
  <c r="AV182" i="23"/>
  <c r="AU183" i="23"/>
  <c r="AV183" i="23"/>
  <c r="AU184" i="23"/>
  <c r="AV184" i="23"/>
  <c r="AU185" i="23"/>
  <c r="AV185" i="23"/>
  <c r="AU186" i="23"/>
  <c r="AV186" i="23"/>
  <c r="AU187" i="23"/>
  <c r="AV187" i="23"/>
  <c r="AU188" i="23"/>
  <c r="AV188" i="23"/>
  <c r="AU189" i="23"/>
  <c r="AV189" i="23"/>
  <c r="AU190" i="23"/>
  <c r="AV190" i="23"/>
  <c r="AU191" i="23"/>
  <c r="AV191" i="23"/>
  <c r="AU192" i="23"/>
  <c r="AV192" i="23"/>
  <c r="AU193" i="23"/>
  <c r="AV193" i="23"/>
  <c r="AU194" i="23"/>
  <c r="AV194" i="23"/>
  <c r="AU195" i="23"/>
  <c r="AV195" i="23"/>
  <c r="AU196" i="23"/>
  <c r="AU17" i="25" s="1"/>
  <c r="AV17" i="25" s="1"/>
  <c r="AV196" i="23"/>
  <c r="AU197" i="23"/>
  <c r="AV197" i="23"/>
  <c r="AU198" i="23"/>
  <c r="AV198" i="23"/>
  <c r="AU199" i="23"/>
  <c r="AV199" i="23"/>
  <c r="AU200" i="23"/>
  <c r="AV200" i="23"/>
  <c r="AU201" i="23"/>
  <c r="AV201" i="23"/>
  <c r="AU202" i="23"/>
  <c r="AV202" i="23"/>
  <c r="AU203" i="23"/>
  <c r="AV203" i="23"/>
  <c r="AU204" i="23"/>
  <c r="AV204" i="23"/>
  <c r="AU205" i="23"/>
  <c r="AV205" i="23"/>
  <c r="AU206" i="23"/>
  <c r="AV206" i="23"/>
  <c r="AU207" i="23"/>
  <c r="AV207" i="23"/>
  <c r="AU208" i="23"/>
  <c r="AV208" i="23"/>
  <c r="AU209" i="23"/>
  <c r="AV209" i="23"/>
  <c r="AU210" i="23"/>
  <c r="AV210" i="23"/>
  <c r="AU211" i="23"/>
  <c r="AV211" i="23"/>
  <c r="AU212" i="23"/>
  <c r="AV212" i="23"/>
  <c r="AU213" i="23"/>
  <c r="AV213" i="23"/>
  <c r="AU214" i="23"/>
  <c r="AV214" i="23"/>
  <c r="AU215" i="23"/>
  <c r="AV215" i="23"/>
  <c r="AU216" i="23"/>
  <c r="AU18" i="25" s="1"/>
  <c r="AV18" i="25" s="1"/>
  <c r="AV216" i="23"/>
  <c r="AU217" i="23"/>
  <c r="AV217" i="23"/>
  <c r="AU218" i="23"/>
  <c r="AV218" i="23"/>
  <c r="AU219" i="23"/>
  <c r="AV219" i="23"/>
  <c r="AU220" i="23"/>
  <c r="AV220" i="23"/>
  <c r="AU221" i="23"/>
  <c r="AV221" i="23"/>
  <c r="AU222" i="23"/>
  <c r="AV222" i="23"/>
  <c r="AU223" i="23"/>
  <c r="AV223" i="23"/>
  <c r="AU224" i="23"/>
  <c r="AV224" i="23"/>
  <c r="AU225" i="23"/>
  <c r="AV225" i="23"/>
  <c r="AU226" i="23"/>
  <c r="AV226" i="23"/>
  <c r="AU227" i="23"/>
  <c r="AV227" i="23"/>
  <c r="AU228" i="23"/>
  <c r="AV228" i="23"/>
  <c r="AU229" i="23"/>
  <c r="AV229" i="23"/>
  <c r="AU230" i="23"/>
  <c r="AV230" i="23"/>
  <c r="AU231" i="23"/>
  <c r="AU11" i="26" s="1"/>
  <c r="AV11" i="26" s="1"/>
  <c r="AV231" i="23"/>
  <c r="AU232" i="23"/>
  <c r="AV232" i="23"/>
  <c r="AU233" i="23"/>
  <c r="AV233" i="23"/>
  <c r="AU234" i="23"/>
  <c r="AV234" i="23"/>
  <c r="AU235" i="23"/>
  <c r="AV235" i="23"/>
  <c r="AU236" i="23"/>
  <c r="AV236" i="23"/>
  <c r="AU237" i="23"/>
  <c r="AV237" i="23"/>
  <c r="AU238" i="23"/>
  <c r="AV238" i="23"/>
  <c r="AU239" i="23"/>
  <c r="AV239" i="23"/>
  <c r="AU240" i="23"/>
  <c r="AV240" i="23"/>
  <c r="AU241" i="23"/>
  <c r="AV241" i="23"/>
  <c r="AU242" i="23"/>
  <c r="AV242" i="23"/>
  <c r="AU243" i="23"/>
  <c r="AV243" i="23"/>
  <c r="AU244" i="23"/>
  <c r="AV244" i="23"/>
  <c r="AU245" i="23"/>
  <c r="AV245" i="23"/>
  <c r="AU246" i="23"/>
  <c r="AV246" i="23"/>
  <c r="AU247" i="23"/>
  <c r="AV247" i="23"/>
  <c r="AU248" i="23"/>
  <c r="AV248" i="23"/>
  <c r="AU249" i="23"/>
  <c r="AV249" i="23"/>
  <c r="AU250" i="23"/>
  <c r="AV250" i="23"/>
  <c r="AU251" i="23"/>
  <c r="AV251" i="23"/>
  <c r="AU252" i="23"/>
  <c r="AV252" i="23"/>
  <c r="AU253" i="23"/>
  <c r="AU20" i="25" s="1"/>
  <c r="AV20" i="25" s="1"/>
  <c r="AV253" i="23"/>
  <c r="AU254" i="23"/>
  <c r="AV254" i="23"/>
  <c r="AU255" i="23"/>
  <c r="AV255" i="23"/>
  <c r="AU256" i="23"/>
  <c r="AV256" i="23"/>
  <c r="AU257" i="23"/>
  <c r="AV257" i="23"/>
  <c r="AU258" i="23"/>
  <c r="AV258" i="23"/>
  <c r="AU259" i="23"/>
  <c r="AV259" i="23"/>
  <c r="AU260" i="23"/>
  <c r="AV260" i="23"/>
  <c r="AU261" i="23"/>
  <c r="AV261" i="23"/>
  <c r="AU262" i="23"/>
  <c r="AV262" i="23"/>
  <c r="AU263" i="23"/>
  <c r="AV263" i="23"/>
  <c r="AU264" i="23"/>
  <c r="AV264" i="23"/>
  <c r="AU265" i="23"/>
  <c r="AV265" i="23"/>
  <c r="AU266" i="23"/>
  <c r="AV266" i="23"/>
  <c r="AU267" i="23"/>
  <c r="AV267" i="23"/>
  <c r="AU268" i="23"/>
  <c r="AV268" i="23"/>
  <c r="AU269" i="23"/>
  <c r="AV269" i="23"/>
  <c r="AU270" i="23"/>
  <c r="AU21" i="25" s="1"/>
  <c r="AV21" i="25" s="1"/>
  <c r="AV270" i="23"/>
  <c r="AU271" i="23"/>
  <c r="AV271" i="23"/>
  <c r="AU272" i="23"/>
  <c r="AV272" i="23"/>
  <c r="AU273" i="23"/>
  <c r="AV273" i="23"/>
  <c r="AU274" i="23"/>
  <c r="AV274" i="23"/>
  <c r="AU275" i="23"/>
  <c r="AV275" i="23"/>
  <c r="AU276" i="23"/>
  <c r="AV276" i="23"/>
  <c r="AU277" i="23"/>
  <c r="AV277" i="23"/>
  <c r="AU278" i="23"/>
  <c r="AV278" i="23"/>
  <c r="AU279" i="23"/>
  <c r="AV279" i="23"/>
  <c r="AU280" i="23"/>
  <c r="AV280" i="23"/>
  <c r="AU281" i="23"/>
  <c r="AV281" i="23"/>
  <c r="AU282" i="23"/>
  <c r="AV282" i="23"/>
  <c r="AU283" i="23"/>
  <c r="AV283" i="23"/>
  <c r="AU284" i="23"/>
  <c r="AV284" i="23"/>
  <c r="AU285" i="23"/>
  <c r="AV285" i="23"/>
  <c r="AU286" i="23"/>
  <c r="AV286" i="23"/>
  <c r="AU287" i="23"/>
  <c r="AV287" i="23"/>
  <c r="AU288" i="23"/>
  <c r="AV288" i="23"/>
  <c r="AU289" i="23"/>
  <c r="AU22" i="25" s="1"/>
  <c r="AV22" i="25" s="1"/>
  <c r="AV289" i="23"/>
  <c r="AU290" i="23"/>
  <c r="AV290" i="23"/>
  <c r="AU291" i="23"/>
  <c r="AV291" i="23"/>
  <c r="AU292" i="23"/>
  <c r="AV292" i="23"/>
  <c r="AU293" i="23"/>
  <c r="AV293" i="23"/>
  <c r="AU294" i="23"/>
  <c r="AV294" i="23"/>
  <c r="AU295" i="23"/>
  <c r="AV295" i="23"/>
  <c r="AU296" i="23"/>
  <c r="AV296" i="23"/>
  <c r="AU297" i="23"/>
  <c r="AV297" i="23"/>
  <c r="AU298" i="23"/>
  <c r="AV298" i="23"/>
  <c r="AU299" i="23"/>
  <c r="AV299" i="23"/>
  <c r="AU300" i="23"/>
  <c r="AV300" i="23"/>
  <c r="AU301" i="23"/>
  <c r="AV301" i="23"/>
  <c r="AU302" i="23"/>
  <c r="AV302" i="23"/>
  <c r="AU303" i="23"/>
  <c r="AV303" i="23"/>
  <c r="AU304" i="23"/>
  <c r="AV304" i="23"/>
  <c r="AU305" i="23"/>
  <c r="AV305" i="23"/>
  <c r="AU306" i="23"/>
  <c r="AV306" i="23"/>
  <c r="AU307" i="23"/>
  <c r="AU23" i="25" s="1"/>
  <c r="AV23" i="25" s="1"/>
  <c r="AV307" i="23"/>
  <c r="AU308" i="23"/>
  <c r="AV308" i="23"/>
  <c r="AU309" i="23"/>
  <c r="AV309" i="23"/>
  <c r="AU310" i="23"/>
  <c r="AV310" i="23"/>
  <c r="AU311" i="23"/>
  <c r="AV311" i="23"/>
  <c r="AU312" i="23"/>
  <c r="AV312" i="23"/>
  <c r="AU313" i="23"/>
  <c r="AV313" i="23"/>
  <c r="AU314" i="23"/>
  <c r="AV314" i="23"/>
  <c r="AU315" i="23"/>
  <c r="AV315" i="23"/>
  <c r="AU316" i="23"/>
  <c r="AV316" i="23"/>
  <c r="AU317" i="23"/>
  <c r="AV317" i="23"/>
  <c r="AU318" i="23"/>
  <c r="AV318" i="23"/>
  <c r="AU319" i="23"/>
  <c r="AV319" i="23"/>
  <c r="AU320" i="23"/>
  <c r="AV320" i="23"/>
  <c r="AV6" i="23"/>
  <c r="AV6" i="24" s="1"/>
  <c r="AU6" i="23"/>
  <c r="AU6" i="24" s="1"/>
  <c r="AN7" i="96"/>
  <c r="AN8" i="96"/>
  <c r="AN9" i="96"/>
  <c r="AN10" i="96"/>
  <c r="AN11" i="96"/>
  <c r="AN12" i="96"/>
  <c r="AN13" i="96"/>
  <c r="AN14" i="96"/>
  <c r="AN15" i="96"/>
  <c r="AN16" i="96"/>
  <c r="AN17" i="96"/>
  <c r="AN18" i="96"/>
  <c r="AN19" i="96"/>
  <c r="AN20" i="96"/>
  <c r="AN21" i="96"/>
  <c r="AN22" i="96"/>
  <c r="AN23" i="96"/>
  <c r="AN24" i="96"/>
  <c r="AN25" i="96"/>
  <c r="AN26" i="96"/>
  <c r="AN27" i="96"/>
  <c r="AN28" i="96"/>
  <c r="AN29" i="96"/>
  <c r="AN30" i="96"/>
  <c r="AN31" i="96"/>
  <c r="AN32" i="96"/>
  <c r="AN33" i="96"/>
  <c r="AN34" i="96"/>
  <c r="AN35" i="96"/>
  <c r="AN36" i="96"/>
  <c r="AN37" i="96"/>
  <c r="AN38" i="96"/>
  <c r="AN39" i="96"/>
  <c r="AN40" i="96"/>
  <c r="AN41" i="96"/>
  <c r="AN42" i="96"/>
  <c r="AN43" i="96"/>
  <c r="AN44" i="96"/>
  <c r="AN45" i="96"/>
  <c r="AN46" i="96"/>
  <c r="AN47" i="96"/>
  <c r="AN48" i="96"/>
  <c r="AN49" i="96"/>
  <c r="AN50" i="96"/>
  <c r="AN51" i="96"/>
  <c r="AN52" i="96"/>
  <c r="AN53" i="96"/>
  <c r="AN54" i="96"/>
  <c r="AN55" i="96"/>
  <c r="AN56" i="96"/>
  <c r="AN57" i="96"/>
  <c r="AN58" i="96"/>
  <c r="AN59" i="96"/>
  <c r="AN60" i="96"/>
  <c r="AN61" i="96"/>
  <c r="AN62" i="96"/>
  <c r="AN63" i="96"/>
  <c r="AN64" i="96"/>
  <c r="AN65" i="96"/>
  <c r="AN66" i="96"/>
  <c r="AN67" i="96"/>
  <c r="AN68" i="96"/>
  <c r="AN69" i="96"/>
  <c r="AN70" i="96"/>
  <c r="AN71" i="96"/>
  <c r="AN72" i="96"/>
  <c r="AN73" i="96"/>
  <c r="AN74" i="96"/>
  <c r="AN75" i="96"/>
  <c r="AN76" i="96"/>
  <c r="AN77" i="96"/>
  <c r="AN78" i="96"/>
  <c r="AN79" i="96"/>
  <c r="AN80" i="96"/>
  <c r="AN81" i="96"/>
  <c r="AN82" i="96"/>
  <c r="AN83" i="96"/>
  <c r="AN84" i="96"/>
  <c r="AN85" i="96"/>
  <c r="AN86" i="96"/>
  <c r="AN87" i="96"/>
  <c r="AN88" i="96"/>
  <c r="AN89" i="96"/>
  <c r="AN90" i="96"/>
  <c r="AN91" i="96"/>
  <c r="AN92" i="96"/>
  <c r="AN93" i="96"/>
  <c r="AN94" i="96"/>
  <c r="AN95" i="96"/>
  <c r="AN96" i="96"/>
  <c r="AN97" i="96"/>
  <c r="AN98" i="96"/>
  <c r="AN99" i="96"/>
  <c r="AN100" i="96"/>
  <c r="AN101" i="96"/>
  <c r="AN102" i="96"/>
  <c r="AN103" i="96"/>
  <c r="AN104" i="96"/>
  <c r="AN105" i="96"/>
  <c r="AN106" i="96"/>
  <c r="AN107" i="96"/>
  <c r="AN108" i="96"/>
  <c r="AN109" i="96"/>
  <c r="AN110" i="96"/>
  <c r="AN111" i="96"/>
  <c r="AN112" i="96"/>
  <c r="AN113" i="96"/>
  <c r="AN114" i="96"/>
  <c r="AN115" i="96"/>
  <c r="AN116" i="96"/>
  <c r="AN117" i="96"/>
  <c r="AN118" i="96"/>
  <c r="AN119" i="96"/>
  <c r="AN120" i="96"/>
  <c r="AN121" i="96"/>
  <c r="AN122" i="96"/>
  <c r="AN123" i="96"/>
  <c r="AN124" i="96"/>
  <c r="AN125" i="96"/>
  <c r="AN126" i="96"/>
  <c r="AN127" i="96"/>
  <c r="AN128" i="96"/>
  <c r="AN129" i="96"/>
  <c r="AN130" i="96"/>
  <c r="AN131" i="96"/>
  <c r="AN132" i="96"/>
  <c r="AN133" i="96"/>
  <c r="AN134" i="96"/>
  <c r="AN135" i="96"/>
  <c r="AN136" i="96"/>
  <c r="AN137" i="96"/>
  <c r="AN138" i="96"/>
  <c r="AN139" i="96"/>
  <c r="AN140" i="96"/>
  <c r="AN141" i="96"/>
  <c r="AN142" i="96"/>
  <c r="AN143" i="96"/>
  <c r="AN144" i="96"/>
  <c r="AN145" i="96"/>
  <c r="AN146" i="96"/>
  <c r="AN147" i="96"/>
  <c r="AN148" i="96"/>
  <c r="AN149" i="96"/>
  <c r="AN150" i="96"/>
  <c r="AN151" i="96"/>
  <c r="AN152" i="96"/>
  <c r="AN153" i="96"/>
  <c r="AN154" i="96"/>
  <c r="AN155" i="96"/>
  <c r="AN156" i="96"/>
  <c r="AN157" i="96"/>
  <c r="AN158" i="96"/>
  <c r="AN159" i="96"/>
  <c r="AN160" i="96"/>
  <c r="AN161" i="96"/>
  <c r="AN162" i="96"/>
  <c r="AN163" i="96"/>
  <c r="AN164" i="96"/>
  <c r="AN165" i="96"/>
  <c r="AN166" i="96"/>
  <c r="AN167" i="96"/>
  <c r="AN168" i="96"/>
  <c r="AN169" i="96"/>
  <c r="AN170" i="96"/>
  <c r="AN171" i="96"/>
  <c r="AN172" i="96"/>
  <c r="AN173" i="96"/>
  <c r="AN174" i="96"/>
  <c r="AN175" i="96"/>
  <c r="AN176" i="96"/>
  <c r="AN177" i="96"/>
  <c r="AN178" i="96"/>
  <c r="AN179" i="96"/>
  <c r="AN180" i="96"/>
  <c r="AN181" i="96"/>
  <c r="AN182" i="96"/>
  <c r="AN183" i="96"/>
  <c r="AN184" i="96"/>
  <c r="AN185" i="96"/>
  <c r="AN186" i="96"/>
  <c r="AN187" i="96"/>
  <c r="AN188" i="96"/>
  <c r="AN189" i="96"/>
  <c r="AN190" i="96"/>
  <c r="AN191" i="96"/>
  <c r="AN192" i="96"/>
  <c r="AN193" i="96"/>
  <c r="AN194" i="96"/>
  <c r="AN195" i="96"/>
  <c r="AN196" i="96"/>
  <c r="AN197" i="96"/>
  <c r="AN198" i="96"/>
  <c r="AN199" i="96"/>
  <c r="AN200" i="96"/>
  <c r="AN201" i="96"/>
  <c r="AN202" i="96"/>
  <c r="AN203" i="96"/>
  <c r="AN204" i="96"/>
  <c r="AN205" i="96"/>
  <c r="AN206" i="96"/>
  <c r="AN207" i="96"/>
  <c r="AN208" i="96"/>
  <c r="AN209" i="96"/>
  <c r="AN210" i="96"/>
  <c r="AN211" i="96"/>
  <c r="AN212" i="96"/>
  <c r="AN213" i="96"/>
  <c r="AN214" i="96"/>
  <c r="AN215" i="96"/>
  <c r="AN216" i="96"/>
  <c r="AN217" i="96"/>
  <c r="AN218" i="96"/>
  <c r="AN219" i="96"/>
  <c r="AN220" i="96"/>
  <c r="AN221" i="96"/>
  <c r="AN222" i="96"/>
  <c r="AN223" i="96"/>
  <c r="AN224" i="96"/>
  <c r="AN225" i="96"/>
  <c r="AN226" i="96"/>
  <c r="AN227" i="96"/>
  <c r="AN228" i="96"/>
  <c r="AN229" i="96"/>
  <c r="AN230" i="96"/>
  <c r="AN231" i="96"/>
  <c r="AN232" i="96"/>
  <c r="AN233" i="96"/>
  <c r="AN234" i="96"/>
  <c r="AN235" i="96"/>
  <c r="AN236" i="96"/>
  <c r="AN237" i="96"/>
  <c r="AN238" i="96"/>
  <c r="AN239" i="96"/>
  <c r="AN240" i="96"/>
  <c r="AN241" i="96"/>
  <c r="AN242" i="96"/>
  <c r="AN243" i="96"/>
  <c r="AN244" i="96"/>
  <c r="AN245" i="96"/>
  <c r="AN246" i="96"/>
  <c r="AN247" i="96"/>
  <c r="AN248" i="96"/>
  <c r="AN249" i="96"/>
  <c r="AN250" i="96"/>
  <c r="AN251" i="96"/>
  <c r="AN252" i="96"/>
  <c r="AN253" i="96"/>
  <c r="AN254" i="96"/>
  <c r="AN255" i="96"/>
  <c r="AN256" i="96"/>
  <c r="AN257" i="96"/>
  <c r="AN258" i="96"/>
  <c r="AN259" i="96"/>
  <c r="AN260" i="96"/>
  <c r="AN261" i="96"/>
  <c r="AN262" i="96"/>
  <c r="AN263" i="96"/>
  <c r="AN264" i="96"/>
  <c r="AN265" i="96"/>
  <c r="AN266" i="96"/>
  <c r="AN267" i="96"/>
  <c r="AN268" i="96"/>
  <c r="AN269" i="96"/>
  <c r="AN270" i="96"/>
  <c r="AN271" i="96"/>
  <c r="AN272" i="96"/>
  <c r="AN273" i="96"/>
  <c r="AN274" i="96"/>
  <c r="AN275" i="96"/>
  <c r="AN276" i="96"/>
  <c r="AN277" i="96"/>
  <c r="AN278" i="96"/>
  <c r="AN279" i="96"/>
  <c r="AN280" i="96"/>
  <c r="AN281" i="96"/>
  <c r="AN282" i="96"/>
  <c r="AN283" i="96"/>
  <c r="AN284" i="96"/>
  <c r="AN285" i="96"/>
  <c r="AN286" i="96"/>
  <c r="AN287" i="96"/>
  <c r="AN288" i="96"/>
  <c r="AN289" i="96"/>
  <c r="AN290" i="96"/>
  <c r="AN291" i="96"/>
  <c r="AN292" i="96"/>
  <c r="AN293" i="96"/>
  <c r="AN294" i="96"/>
  <c r="AN295" i="96"/>
  <c r="AN296" i="96"/>
  <c r="AN297" i="96"/>
  <c r="AN298" i="96"/>
  <c r="AN299" i="96"/>
  <c r="AN300" i="96"/>
  <c r="AN301" i="96"/>
  <c r="AN302" i="96"/>
  <c r="AN303" i="96"/>
  <c r="AN304" i="96"/>
  <c r="AN305" i="96"/>
  <c r="AN306" i="96"/>
  <c r="AN307" i="96"/>
  <c r="AN308" i="96"/>
  <c r="AN309" i="96"/>
  <c r="AN310" i="96"/>
  <c r="AN311" i="96"/>
  <c r="AN312" i="96"/>
  <c r="AN313" i="96"/>
  <c r="AN314" i="96"/>
  <c r="AN315" i="96"/>
  <c r="AN316" i="96"/>
  <c r="AN317" i="96"/>
  <c r="AN318" i="96"/>
  <c r="AN319" i="96"/>
  <c r="AN320" i="96"/>
  <c r="AN321" i="96"/>
  <c r="AN322" i="96"/>
  <c r="AN323" i="96"/>
  <c r="AN324" i="96"/>
  <c r="AN325" i="96"/>
  <c r="AN326" i="96"/>
  <c r="AN327" i="96"/>
  <c r="AN328" i="96"/>
  <c r="AN329" i="96"/>
  <c r="AN330" i="96"/>
  <c r="AN331" i="96"/>
  <c r="AN332" i="96"/>
  <c r="AN333" i="96"/>
  <c r="AN334" i="96"/>
  <c r="AN335" i="96"/>
  <c r="AN336" i="96"/>
  <c r="AN337" i="96"/>
  <c r="AN338" i="96"/>
  <c r="AN339" i="96"/>
  <c r="AN340" i="96"/>
  <c r="AN341" i="96"/>
  <c r="AN342" i="96"/>
  <c r="AN343" i="96"/>
  <c r="AN344" i="96"/>
  <c r="AN345" i="96"/>
  <c r="AN346" i="96"/>
  <c r="AN347" i="96"/>
  <c r="AN348" i="96"/>
  <c r="AN349" i="96"/>
  <c r="AN350" i="96"/>
  <c r="AN351" i="96"/>
  <c r="AN352" i="96"/>
  <c r="AN353" i="96"/>
  <c r="AN354" i="96"/>
  <c r="AN355" i="96"/>
  <c r="AN356" i="96"/>
  <c r="AN357" i="96"/>
  <c r="AN358" i="96"/>
  <c r="AN359" i="96"/>
  <c r="AN360" i="96"/>
  <c r="AN361" i="96"/>
  <c r="AN362" i="96"/>
  <c r="AN363" i="96"/>
  <c r="AN364" i="96"/>
  <c r="AN365" i="96"/>
  <c r="AN366" i="96"/>
  <c r="AN367" i="96"/>
  <c r="AN368" i="96"/>
  <c r="AN369" i="96"/>
  <c r="AN370" i="96"/>
  <c r="AN371" i="96"/>
  <c r="AN372" i="96"/>
  <c r="AN373" i="96"/>
  <c r="AN374" i="96"/>
  <c r="AN375" i="96"/>
  <c r="AN376" i="96"/>
  <c r="AN377" i="96"/>
  <c r="AN378" i="96"/>
  <c r="AN379" i="96"/>
  <c r="AN380" i="96"/>
  <c r="AN381" i="96"/>
  <c r="AN382" i="96"/>
  <c r="AN383" i="96"/>
  <c r="AN384" i="96"/>
  <c r="AN385" i="96"/>
  <c r="AN386" i="96"/>
  <c r="AN387" i="96"/>
  <c r="AN388" i="96"/>
  <c r="AN389" i="96"/>
  <c r="AN390" i="96"/>
  <c r="AN391" i="96"/>
  <c r="AN392" i="96"/>
  <c r="AN393" i="96"/>
  <c r="AN394" i="96"/>
  <c r="AN395" i="96"/>
  <c r="AN396" i="96"/>
  <c r="AN397" i="96"/>
  <c r="AN398" i="96"/>
  <c r="AN399" i="96"/>
  <c r="AN400" i="96"/>
  <c r="AN6" i="96"/>
  <c r="AM7" i="96"/>
  <c r="AM8" i="96"/>
  <c r="AM9" i="96"/>
  <c r="AM10" i="96"/>
  <c r="AM11" i="96"/>
  <c r="AM12" i="96"/>
  <c r="AM13" i="96"/>
  <c r="AM14" i="96"/>
  <c r="AM15" i="96"/>
  <c r="AM16" i="96"/>
  <c r="AM17" i="96"/>
  <c r="AM18" i="96"/>
  <c r="AM19" i="96"/>
  <c r="AM20" i="96"/>
  <c r="AM21" i="96"/>
  <c r="AM22" i="96"/>
  <c r="AM23" i="96"/>
  <c r="AM24" i="96"/>
  <c r="AM25" i="96"/>
  <c r="AM26" i="96"/>
  <c r="AM27" i="96"/>
  <c r="AM28" i="96"/>
  <c r="AM29" i="96"/>
  <c r="AM30" i="96"/>
  <c r="AM31" i="96"/>
  <c r="AM32" i="96"/>
  <c r="AM33" i="96"/>
  <c r="AM34" i="96"/>
  <c r="AM35" i="96"/>
  <c r="AM36" i="96"/>
  <c r="AM37" i="96"/>
  <c r="AM38" i="96"/>
  <c r="AM39" i="96"/>
  <c r="AM40" i="96"/>
  <c r="AM41" i="96"/>
  <c r="AM42" i="96"/>
  <c r="AM43" i="96"/>
  <c r="AM44" i="96"/>
  <c r="AM45" i="96"/>
  <c r="AM46" i="96"/>
  <c r="AM47" i="96"/>
  <c r="AM48" i="96"/>
  <c r="AM49" i="96"/>
  <c r="AM50" i="96"/>
  <c r="AM51" i="96"/>
  <c r="AM52" i="96"/>
  <c r="AM53" i="96"/>
  <c r="AM54" i="96"/>
  <c r="AM55" i="96"/>
  <c r="AM56" i="96"/>
  <c r="AM57" i="96"/>
  <c r="AM58" i="96"/>
  <c r="AM59" i="96"/>
  <c r="AM60" i="96"/>
  <c r="AM61" i="96"/>
  <c r="AM62" i="96"/>
  <c r="AM63" i="96"/>
  <c r="AM64" i="96"/>
  <c r="AM65" i="96"/>
  <c r="AM66" i="96"/>
  <c r="AM67" i="96"/>
  <c r="AM68" i="96"/>
  <c r="AM69" i="96"/>
  <c r="AM70" i="96"/>
  <c r="AM71" i="96"/>
  <c r="AM72" i="96"/>
  <c r="AM73" i="96"/>
  <c r="AM74" i="96"/>
  <c r="AM75" i="96"/>
  <c r="AM76" i="96"/>
  <c r="AM77" i="96"/>
  <c r="AM78" i="96"/>
  <c r="AM79" i="96"/>
  <c r="AM80" i="96"/>
  <c r="AM81" i="96"/>
  <c r="AM82" i="96"/>
  <c r="AM83" i="96"/>
  <c r="AM84" i="96"/>
  <c r="AM85" i="96"/>
  <c r="AM86" i="96"/>
  <c r="AM87" i="96"/>
  <c r="AM88" i="96"/>
  <c r="AM89" i="96"/>
  <c r="AM90" i="96"/>
  <c r="AM91" i="96"/>
  <c r="AM92" i="96"/>
  <c r="AM93" i="96"/>
  <c r="AM94" i="96"/>
  <c r="AM95" i="96"/>
  <c r="AM96" i="96"/>
  <c r="AM97" i="96"/>
  <c r="AM98" i="96"/>
  <c r="AM99" i="96"/>
  <c r="AM100" i="96"/>
  <c r="AM101" i="96"/>
  <c r="AM102" i="96"/>
  <c r="AM103" i="96"/>
  <c r="AM104" i="96"/>
  <c r="AM105" i="96"/>
  <c r="AM106" i="96"/>
  <c r="AM107" i="96"/>
  <c r="AM108" i="96"/>
  <c r="AM109" i="96"/>
  <c r="AM110" i="96"/>
  <c r="AM111" i="96"/>
  <c r="AM112" i="96"/>
  <c r="AM113" i="96"/>
  <c r="AM114" i="96"/>
  <c r="AM115" i="96"/>
  <c r="AM116" i="96"/>
  <c r="AM117" i="96"/>
  <c r="AM118" i="96"/>
  <c r="AM119" i="96"/>
  <c r="AM120" i="96"/>
  <c r="AM121" i="96"/>
  <c r="AM122" i="96"/>
  <c r="AM123" i="96"/>
  <c r="AM124" i="96"/>
  <c r="AM125" i="96"/>
  <c r="AM126" i="96"/>
  <c r="AM127" i="96"/>
  <c r="AM128" i="96"/>
  <c r="AM129" i="96"/>
  <c r="AM130" i="96"/>
  <c r="AM131" i="96"/>
  <c r="AM132" i="96"/>
  <c r="AM133" i="96"/>
  <c r="AM134" i="96"/>
  <c r="AM135" i="96"/>
  <c r="AM136" i="96"/>
  <c r="AM137" i="96"/>
  <c r="AM138" i="96"/>
  <c r="AM139" i="96"/>
  <c r="AM140" i="96"/>
  <c r="AM141" i="96"/>
  <c r="AM142" i="96"/>
  <c r="AM143" i="96"/>
  <c r="AM144" i="96"/>
  <c r="AM145" i="96"/>
  <c r="AM146" i="96"/>
  <c r="AM147" i="96"/>
  <c r="AM148" i="96"/>
  <c r="AM149" i="96"/>
  <c r="AM150" i="96"/>
  <c r="AM151" i="96"/>
  <c r="AM152" i="96"/>
  <c r="AM153" i="96"/>
  <c r="AM154" i="96"/>
  <c r="AM155" i="96"/>
  <c r="AM156" i="96"/>
  <c r="AM157" i="96"/>
  <c r="AM158" i="96"/>
  <c r="AM159" i="96"/>
  <c r="AM160" i="96"/>
  <c r="AM161" i="96"/>
  <c r="AM162" i="96"/>
  <c r="AM163" i="96"/>
  <c r="AM164" i="96"/>
  <c r="AM165" i="96"/>
  <c r="AM166" i="96"/>
  <c r="AM167" i="96"/>
  <c r="AM168" i="96"/>
  <c r="AM169" i="96"/>
  <c r="AM170" i="96"/>
  <c r="AM171" i="96"/>
  <c r="AM172" i="96"/>
  <c r="AM173" i="96"/>
  <c r="AM174" i="96"/>
  <c r="AM175" i="96"/>
  <c r="AM176" i="96"/>
  <c r="AM177" i="96"/>
  <c r="AM178" i="96"/>
  <c r="AM179" i="96"/>
  <c r="AM180" i="96"/>
  <c r="AM181" i="96"/>
  <c r="AM182" i="96"/>
  <c r="AM183" i="96"/>
  <c r="AM184" i="96"/>
  <c r="AM185" i="96"/>
  <c r="AM186" i="96"/>
  <c r="AM187" i="96"/>
  <c r="AM188" i="96"/>
  <c r="AM189" i="96"/>
  <c r="AM190" i="96"/>
  <c r="AM191" i="96"/>
  <c r="AM192" i="96"/>
  <c r="AM193" i="96"/>
  <c r="AM194" i="96"/>
  <c r="AM195" i="96"/>
  <c r="AM196" i="96"/>
  <c r="AM197" i="96"/>
  <c r="AM198" i="96"/>
  <c r="AM199" i="96"/>
  <c r="AM200" i="96"/>
  <c r="AM201" i="96"/>
  <c r="AM202" i="96"/>
  <c r="AM203" i="96"/>
  <c r="AM204" i="96"/>
  <c r="AM205" i="96"/>
  <c r="AM206" i="96"/>
  <c r="AM207" i="96"/>
  <c r="AM208" i="96"/>
  <c r="AM209" i="96"/>
  <c r="AM210" i="96"/>
  <c r="AM211" i="96"/>
  <c r="AM212" i="96"/>
  <c r="AM213" i="96"/>
  <c r="AM214" i="96"/>
  <c r="AM215" i="96"/>
  <c r="AM216" i="96"/>
  <c r="AM217" i="96"/>
  <c r="AM218" i="96"/>
  <c r="AM219" i="96"/>
  <c r="AM220" i="96"/>
  <c r="AM221" i="96"/>
  <c r="AM222" i="96"/>
  <c r="AM223" i="96"/>
  <c r="AM224" i="96"/>
  <c r="AM225" i="96"/>
  <c r="AM226" i="96"/>
  <c r="AM227" i="96"/>
  <c r="AM228" i="96"/>
  <c r="AM229" i="96"/>
  <c r="AM230" i="96"/>
  <c r="AM231" i="96"/>
  <c r="AM232" i="96"/>
  <c r="AM233" i="96"/>
  <c r="AM234" i="96"/>
  <c r="AM235" i="96"/>
  <c r="AM236" i="96"/>
  <c r="AM237" i="96"/>
  <c r="AM238" i="96"/>
  <c r="AM239" i="96"/>
  <c r="AM240" i="96"/>
  <c r="AM241" i="96"/>
  <c r="AM242" i="96"/>
  <c r="AM243" i="96"/>
  <c r="AM244" i="96"/>
  <c r="AM245" i="96"/>
  <c r="AM246" i="96"/>
  <c r="AM247" i="96"/>
  <c r="AM248" i="96"/>
  <c r="AM249" i="96"/>
  <c r="AM250" i="96"/>
  <c r="AM251" i="96"/>
  <c r="AM252" i="96"/>
  <c r="AM253" i="96"/>
  <c r="AM254" i="96"/>
  <c r="AM255" i="96"/>
  <c r="AM256" i="96"/>
  <c r="AM257" i="96"/>
  <c r="AM258" i="96"/>
  <c r="AM259" i="96"/>
  <c r="AM260" i="96"/>
  <c r="AM261" i="96"/>
  <c r="AM262" i="96"/>
  <c r="AM263" i="96"/>
  <c r="AM264" i="96"/>
  <c r="AM265" i="96"/>
  <c r="AM266" i="96"/>
  <c r="AM267" i="96"/>
  <c r="AM268" i="96"/>
  <c r="AM269" i="96"/>
  <c r="AM270" i="96"/>
  <c r="AM271" i="96"/>
  <c r="AM272" i="96"/>
  <c r="AM273" i="96"/>
  <c r="AM274" i="96"/>
  <c r="AM275" i="96"/>
  <c r="AM276" i="96"/>
  <c r="AM277" i="96"/>
  <c r="AM278" i="96"/>
  <c r="AM279" i="96"/>
  <c r="AM280" i="96"/>
  <c r="AM281" i="96"/>
  <c r="AM282" i="96"/>
  <c r="AM283" i="96"/>
  <c r="AM284" i="96"/>
  <c r="AM285" i="96"/>
  <c r="AM286" i="96"/>
  <c r="AM287" i="96"/>
  <c r="AM288" i="96"/>
  <c r="AM289" i="96"/>
  <c r="AM290" i="96"/>
  <c r="AM291" i="96"/>
  <c r="AM292" i="96"/>
  <c r="AM293" i="96"/>
  <c r="AM294" i="96"/>
  <c r="AM295" i="96"/>
  <c r="AM296" i="96"/>
  <c r="AM297" i="96"/>
  <c r="AM298" i="96"/>
  <c r="AM299" i="96"/>
  <c r="AM300" i="96"/>
  <c r="AM301" i="96"/>
  <c r="AM302" i="96"/>
  <c r="AM303" i="96"/>
  <c r="AM304" i="96"/>
  <c r="AM305" i="96"/>
  <c r="AM306" i="96"/>
  <c r="AM307" i="96"/>
  <c r="AM308" i="96"/>
  <c r="AM309" i="96"/>
  <c r="AM310" i="96"/>
  <c r="AM311" i="96"/>
  <c r="AM312" i="96"/>
  <c r="AM313" i="96"/>
  <c r="AM314" i="96"/>
  <c r="AM315" i="96"/>
  <c r="AM316" i="96"/>
  <c r="AM317" i="96"/>
  <c r="AM318" i="96"/>
  <c r="AM319" i="96"/>
  <c r="AM320" i="96"/>
  <c r="AM321" i="96"/>
  <c r="AM322" i="96"/>
  <c r="AM323" i="96"/>
  <c r="AM324" i="96"/>
  <c r="AM325" i="96"/>
  <c r="AM326" i="96"/>
  <c r="AM327" i="96"/>
  <c r="AM328" i="96"/>
  <c r="AM329" i="96"/>
  <c r="AM330" i="96"/>
  <c r="AM331" i="96"/>
  <c r="AM332" i="96"/>
  <c r="AM333" i="96"/>
  <c r="AM334" i="96"/>
  <c r="AM335" i="96"/>
  <c r="AM336" i="96"/>
  <c r="AM337" i="96"/>
  <c r="AM338" i="96"/>
  <c r="AM339" i="96"/>
  <c r="AM340" i="96"/>
  <c r="AM341" i="96"/>
  <c r="AM342" i="96"/>
  <c r="AM343" i="96"/>
  <c r="AM344" i="96"/>
  <c r="AM345" i="96"/>
  <c r="AM346" i="96"/>
  <c r="AM347" i="96"/>
  <c r="AM348" i="96"/>
  <c r="AM349" i="96"/>
  <c r="AM350" i="96"/>
  <c r="AM351" i="96"/>
  <c r="AM352" i="96"/>
  <c r="AM353" i="96"/>
  <c r="AM354" i="96"/>
  <c r="AM355" i="96"/>
  <c r="AM356" i="96"/>
  <c r="AM357" i="96"/>
  <c r="AM358" i="96"/>
  <c r="AM359" i="96"/>
  <c r="AM360" i="96"/>
  <c r="AM361" i="96"/>
  <c r="AM362" i="96"/>
  <c r="AM363" i="96"/>
  <c r="AM364" i="96"/>
  <c r="AM365" i="96"/>
  <c r="AM366" i="96"/>
  <c r="AM367" i="96"/>
  <c r="AM368" i="96"/>
  <c r="AM369" i="96"/>
  <c r="AM370" i="96"/>
  <c r="AM371" i="96"/>
  <c r="AM372" i="96"/>
  <c r="AM373" i="96"/>
  <c r="AM374" i="96"/>
  <c r="AM375" i="96"/>
  <c r="AM376" i="96"/>
  <c r="AM377" i="96"/>
  <c r="AM378" i="96"/>
  <c r="AM379" i="96"/>
  <c r="AM380" i="96"/>
  <c r="AM381" i="96"/>
  <c r="AM382" i="96"/>
  <c r="AM383" i="96"/>
  <c r="AM384" i="96"/>
  <c r="AM385" i="96"/>
  <c r="AM386" i="96"/>
  <c r="AM387" i="96"/>
  <c r="AM388" i="96"/>
  <c r="AM389" i="96"/>
  <c r="AM390" i="96"/>
  <c r="AM391" i="96"/>
  <c r="AM392" i="96"/>
  <c r="AM393" i="96"/>
  <c r="AM394" i="96"/>
  <c r="AM395" i="96"/>
  <c r="AM396" i="96"/>
  <c r="AM397" i="96"/>
  <c r="AM398" i="96"/>
  <c r="AM399" i="96"/>
  <c r="AM400" i="96"/>
  <c r="AM6" i="96"/>
  <c r="AU19" i="25" l="1"/>
  <c r="AV19" i="25" s="1"/>
  <c r="AU13" i="25"/>
  <c r="AV13" i="25" s="1"/>
  <c r="AU6" i="26"/>
  <c r="AV6" i="26" s="1"/>
  <c r="AU6" i="25"/>
  <c r="AV6" i="25" s="1"/>
  <c r="AU12" i="26"/>
  <c r="AV12" i="26" s="1"/>
  <c r="AU11" i="25"/>
  <c r="AV11" i="25" s="1"/>
  <c r="AU10" i="26"/>
  <c r="AV10" i="26" s="1"/>
  <c r="AU8" i="25"/>
  <c r="AV8" i="25" s="1"/>
  <c r="Y7" i="95"/>
  <c r="Y8" i="95"/>
  <c r="Y9" i="95"/>
  <c r="Y10" i="95"/>
  <c r="X10" i="95" s="1"/>
  <c r="Y11" i="95"/>
  <c r="Y12" i="95"/>
  <c r="Y13" i="95"/>
  <c r="X13" i="95" s="1"/>
  <c r="Y14" i="95"/>
  <c r="Y15" i="95"/>
  <c r="Y16" i="95"/>
  <c r="Y17" i="95"/>
  <c r="Y18" i="95"/>
  <c r="X18" i="95" s="1"/>
  <c r="Y19" i="95"/>
  <c r="Y20" i="95"/>
  <c r="Y21" i="95"/>
  <c r="X21" i="95" s="1"/>
  <c r="Y22" i="95"/>
  <c r="Y23" i="95"/>
  <c r="Y24" i="95"/>
  <c r="Y25" i="95"/>
  <c r="Y26" i="95"/>
  <c r="X26" i="95" s="1"/>
  <c r="Y27" i="95"/>
  <c r="Y28" i="95"/>
  <c r="Y29" i="95"/>
  <c r="X29" i="95" s="1"/>
  <c r="Y30" i="95"/>
  <c r="Y31" i="95"/>
  <c r="Y32" i="95"/>
  <c r="Y33" i="95"/>
  <c r="Y34" i="95"/>
  <c r="X34" i="95" s="1"/>
  <c r="Y35" i="95"/>
  <c r="Y36" i="95"/>
  <c r="Y37" i="95"/>
  <c r="X37" i="95" s="1"/>
  <c r="Y38" i="95"/>
  <c r="Y39" i="95"/>
  <c r="Y40" i="95"/>
  <c r="Y41" i="95"/>
  <c r="Y42" i="95"/>
  <c r="X42" i="95" s="1"/>
  <c r="Y43" i="95"/>
  <c r="Y44" i="95"/>
  <c r="Y45" i="95"/>
  <c r="X45" i="95" s="1"/>
  <c r="Y46" i="95"/>
  <c r="Y47" i="95"/>
  <c r="Y48" i="95"/>
  <c r="Y49" i="95"/>
  <c r="Y50" i="95"/>
  <c r="X50" i="95" s="1"/>
  <c r="Y51" i="95"/>
  <c r="Y52" i="95"/>
  <c r="Y53" i="95"/>
  <c r="X53" i="95" s="1"/>
  <c r="Y54" i="95"/>
  <c r="Y55" i="95"/>
  <c r="Y56" i="95"/>
  <c r="Y57" i="95"/>
  <c r="Y58" i="95"/>
  <c r="X58" i="95" s="1"/>
  <c r="Y59" i="95"/>
  <c r="Y60" i="95"/>
  <c r="Y61" i="95"/>
  <c r="X61" i="95" s="1"/>
  <c r="Y62" i="95"/>
  <c r="Y63" i="95"/>
  <c r="Y64" i="95"/>
  <c r="Y65" i="95"/>
  <c r="Y66" i="95"/>
  <c r="X66" i="95" s="1"/>
  <c r="Y67" i="95"/>
  <c r="Y68" i="95"/>
  <c r="Y69" i="95"/>
  <c r="X69" i="95" s="1"/>
  <c r="Y70" i="95"/>
  <c r="Y71" i="95"/>
  <c r="Y72" i="95"/>
  <c r="Y73" i="95"/>
  <c r="Y74" i="95"/>
  <c r="X74" i="95" s="1"/>
  <c r="Y75" i="95"/>
  <c r="Y76" i="95"/>
  <c r="Y77" i="95"/>
  <c r="X77" i="95" s="1"/>
  <c r="Y78" i="95"/>
  <c r="Y79" i="95"/>
  <c r="Y80" i="95"/>
  <c r="Y81" i="95"/>
  <c r="Y82" i="95"/>
  <c r="X82" i="95" s="1"/>
  <c r="Y83" i="95"/>
  <c r="Y84" i="95"/>
  <c r="Y85" i="95"/>
  <c r="X85" i="95" s="1"/>
  <c r="Y86" i="95"/>
  <c r="Y87" i="95"/>
  <c r="Y88" i="95"/>
  <c r="Y89" i="95"/>
  <c r="Y90" i="95"/>
  <c r="X90" i="95" s="1"/>
  <c r="Y91" i="95"/>
  <c r="Y92" i="95"/>
  <c r="Y93" i="95"/>
  <c r="X93" i="95" s="1"/>
  <c r="Y94" i="95"/>
  <c r="Y95" i="95"/>
  <c r="Y96" i="95"/>
  <c r="Y97" i="95"/>
  <c r="Y98" i="95"/>
  <c r="X98" i="95" s="1"/>
  <c r="Y99" i="95"/>
  <c r="Y100" i="95"/>
  <c r="Y101" i="95"/>
  <c r="X101" i="95" s="1"/>
  <c r="Y102" i="95"/>
  <c r="Y103" i="95"/>
  <c r="Y104" i="95"/>
  <c r="Y105" i="95"/>
  <c r="Y106" i="95"/>
  <c r="X106" i="95" s="1"/>
  <c r="Y107" i="95"/>
  <c r="Y108" i="95"/>
  <c r="Y109" i="95"/>
  <c r="X109" i="95" s="1"/>
  <c r="Y110" i="95"/>
  <c r="Y111" i="95"/>
  <c r="Y112" i="95"/>
  <c r="Y113" i="95"/>
  <c r="Y114" i="95"/>
  <c r="X114" i="95" s="1"/>
  <c r="Y115" i="95"/>
  <c r="Y116" i="95"/>
  <c r="Y117" i="95"/>
  <c r="X117" i="95" s="1"/>
  <c r="Y118" i="95"/>
  <c r="Y119" i="95"/>
  <c r="Y120" i="95"/>
  <c r="Y121" i="95"/>
  <c r="Y122" i="95"/>
  <c r="X122" i="95" s="1"/>
  <c r="Y123" i="95"/>
  <c r="Y124" i="95"/>
  <c r="Y125" i="95"/>
  <c r="X125" i="95" s="1"/>
  <c r="Y126" i="95"/>
  <c r="Y127" i="95"/>
  <c r="Y128" i="95"/>
  <c r="Y129" i="95"/>
  <c r="Y130" i="95"/>
  <c r="X130" i="95" s="1"/>
  <c r="Y131" i="95"/>
  <c r="Y132" i="95"/>
  <c r="Y133" i="95"/>
  <c r="X133" i="95" s="1"/>
  <c r="Y134" i="95"/>
  <c r="Y135" i="95"/>
  <c r="Y136" i="95"/>
  <c r="Y137" i="95"/>
  <c r="Y138" i="95"/>
  <c r="X138" i="95" s="1"/>
  <c r="Y139" i="95"/>
  <c r="Y140" i="95"/>
  <c r="Y141" i="95"/>
  <c r="X141" i="95" s="1"/>
  <c r="Y142" i="95"/>
  <c r="Y143" i="95"/>
  <c r="Y144" i="95"/>
  <c r="Y145" i="95"/>
  <c r="Y146" i="95"/>
  <c r="X146" i="95" s="1"/>
  <c r="Y147" i="95"/>
  <c r="Y148" i="95"/>
  <c r="Y149" i="95"/>
  <c r="X149" i="95" s="1"/>
  <c r="Y150" i="95"/>
  <c r="Y151" i="95"/>
  <c r="Y152" i="95"/>
  <c r="Y153" i="95"/>
  <c r="Y154" i="95"/>
  <c r="X154" i="95" s="1"/>
  <c r="Y155" i="95"/>
  <c r="Y156" i="95"/>
  <c r="Y157" i="95"/>
  <c r="X157" i="95" s="1"/>
  <c r="Y158" i="95"/>
  <c r="Y159" i="95"/>
  <c r="Y160" i="95"/>
  <c r="Y161" i="95"/>
  <c r="Y162" i="95"/>
  <c r="X162" i="95" s="1"/>
  <c r="Y163" i="95"/>
  <c r="Y164" i="95"/>
  <c r="Y165" i="95"/>
  <c r="X165" i="95" s="1"/>
  <c r="Y166" i="95"/>
  <c r="Y167" i="95"/>
  <c r="Y168" i="95"/>
  <c r="Y169" i="95"/>
  <c r="Y170" i="95"/>
  <c r="X170" i="95" s="1"/>
  <c r="Y171" i="95"/>
  <c r="Y172" i="95"/>
  <c r="Y173" i="95"/>
  <c r="X173" i="95" s="1"/>
  <c r="Y174" i="95"/>
  <c r="Y175" i="95"/>
  <c r="Y176" i="95"/>
  <c r="Y177" i="95"/>
  <c r="Y178" i="95"/>
  <c r="X178" i="95" s="1"/>
  <c r="Y179" i="95"/>
  <c r="Y180" i="95"/>
  <c r="Y181" i="95"/>
  <c r="X181" i="95" s="1"/>
  <c r="Y182" i="95"/>
  <c r="Y183" i="95"/>
  <c r="Y184" i="95"/>
  <c r="Y185" i="95"/>
  <c r="Y186" i="95"/>
  <c r="X186" i="95" s="1"/>
  <c r="Y187" i="95"/>
  <c r="Y188" i="95"/>
  <c r="Y189" i="95"/>
  <c r="X189" i="95" s="1"/>
  <c r="Y190" i="95"/>
  <c r="Y191" i="95"/>
  <c r="Y192" i="95"/>
  <c r="Y193" i="95"/>
  <c r="Y194" i="95"/>
  <c r="X194" i="95" s="1"/>
  <c r="Y195" i="95"/>
  <c r="Y196" i="95"/>
  <c r="Y197" i="95"/>
  <c r="X197" i="95" s="1"/>
  <c r="Y198" i="95"/>
  <c r="Y199" i="95"/>
  <c r="Y200" i="95"/>
  <c r="Y201" i="95"/>
  <c r="Y202" i="95"/>
  <c r="X202" i="95" s="1"/>
  <c r="Y203" i="95"/>
  <c r="Y204" i="95"/>
  <c r="Y205" i="95"/>
  <c r="X205" i="95" s="1"/>
  <c r="Y206" i="95"/>
  <c r="Y207" i="95"/>
  <c r="Y208" i="95"/>
  <c r="Y209" i="95"/>
  <c r="Y210" i="95"/>
  <c r="X210" i="95" s="1"/>
  <c r="Y211" i="95"/>
  <c r="Y212" i="95"/>
  <c r="Y213" i="95"/>
  <c r="X213" i="95" s="1"/>
  <c r="Y214" i="95"/>
  <c r="Y215" i="95"/>
  <c r="Y216" i="95"/>
  <c r="Y217" i="95"/>
  <c r="Y218" i="95"/>
  <c r="X218" i="95" s="1"/>
  <c r="Y219" i="95"/>
  <c r="Y220" i="95"/>
  <c r="Y221" i="95"/>
  <c r="X221" i="95" s="1"/>
  <c r="Y222" i="95"/>
  <c r="Y223" i="95"/>
  <c r="Y224" i="95"/>
  <c r="Y225" i="95"/>
  <c r="Y226" i="95"/>
  <c r="X226" i="95" s="1"/>
  <c r="Y227" i="95"/>
  <c r="Y228" i="95"/>
  <c r="Y229" i="95"/>
  <c r="X229" i="95" s="1"/>
  <c r="Y230" i="95"/>
  <c r="Y231" i="95"/>
  <c r="Y232" i="95"/>
  <c r="Y233" i="95"/>
  <c r="Y234" i="95"/>
  <c r="X234" i="95" s="1"/>
  <c r="Y235" i="95"/>
  <c r="Y236" i="95"/>
  <c r="Y237" i="95"/>
  <c r="X237" i="95" s="1"/>
  <c r="Y238" i="95"/>
  <c r="Y239" i="95"/>
  <c r="Y240" i="95"/>
  <c r="Y241" i="95"/>
  <c r="Y242" i="95"/>
  <c r="X242" i="95" s="1"/>
  <c r="Y243" i="95"/>
  <c r="Y244" i="95"/>
  <c r="Y245" i="95"/>
  <c r="X245" i="95" s="1"/>
  <c r="Y246" i="95"/>
  <c r="Y247" i="95"/>
  <c r="Y248" i="95"/>
  <c r="Y249" i="95"/>
  <c r="Y250" i="95"/>
  <c r="X250" i="95" s="1"/>
  <c r="Y251" i="95"/>
  <c r="Y252" i="95"/>
  <c r="Y253" i="95"/>
  <c r="X253" i="95" s="1"/>
  <c r="Y254" i="95"/>
  <c r="Y255" i="95"/>
  <c r="Y256" i="95"/>
  <c r="Y257" i="95"/>
  <c r="Y258" i="95"/>
  <c r="X258" i="95" s="1"/>
  <c r="Y259" i="95"/>
  <c r="Y260" i="95"/>
  <c r="Y261" i="95"/>
  <c r="X261" i="95" s="1"/>
  <c r="Y262" i="95"/>
  <c r="Y263" i="95"/>
  <c r="Y264" i="95"/>
  <c r="Y265" i="95"/>
  <c r="Y266" i="95"/>
  <c r="Y267" i="95"/>
  <c r="Y268" i="95"/>
  <c r="Y269" i="95"/>
  <c r="X269" i="95" s="1"/>
  <c r="Y270" i="95"/>
  <c r="Y271" i="95"/>
  <c r="Y272" i="95"/>
  <c r="Y273" i="95"/>
  <c r="Y274" i="95"/>
  <c r="X274" i="95" s="1"/>
  <c r="Y275" i="95"/>
  <c r="Y276" i="95"/>
  <c r="Y277" i="95"/>
  <c r="X277" i="95" s="1"/>
  <c r="Y278" i="95"/>
  <c r="Y279" i="95"/>
  <c r="Y280" i="95"/>
  <c r="Y281" i="95"/>
  <c r="Y282" i="95"/>
  <c r="X282" i="95" s="1"/>
  <c r="Y283" i="95"/>
  <c r="Y284" i="95"/>
  <c r="Y285" i="95"/>
  <c r="X285" i="95" s="1"/>
  <c r="Y286" i="95"/>
  <c r="Y287" i="95"/>
  <c r="Y288" i="95"/>
  <c r="Y289" i="95"/>
  <c r="Y290" i="95"/>
  <c r="X290" i="95" s="1"/>
  <c r="Y291" i="95"/>
  <c r="Y292" i="95"/>
  <c r="Y293" i="95"/>
  <c r="X293" i="95" s="1"/>
  <c r="Y294" i="95"/>
  <c r="Y295" i="95"/>
  <c r="Y296" i="95"/>
  <c r="Y297" i="95"/>
  <c r="Y298" i="95"/>
  <c r="X298" i="95" s="1"/>
  <c r="Y299" i="95"/>
  <c r="Y300" i="95"/>
  <c r="Y301" i="95"/>
  <c r="X301" i="95" s="1"/>
  <c r="Y302" i="95"/>
  <c r="Y303" i="95"/>
  <c r="Y304" i="95"/>
  <c r="Y305" i="95"/>
  <c r="Y306" i="95"/>
  <c r="X306" i="95" s="1"/>
  <c r="Y307" i="95"/>
  <c r="Y308" i="95"/>
  <c r="Y309" i="95"/>
  <c r="X309" i="95" s="1"/>
  <c r="Y310" i="95"/>
  <c r="Y311" i="95"/>
  <c r="Y312" i="95"/>
  <c r="Y313" i="95"/>
  <c r="Y314" i="95"/>
  <c r="X314" i="95" s="1"/>
  <c r="Y315" i="95"/>
  <c r="Y316" i="95"/>
  <c r="Y317" i="95"/>
  <c r="X317" i="95" s="1"/>
  <c r="Y318" i="95"/>
  <c r="Y319" i="95"/>
  <c r="Y320" i="95"/>
  <c r="Y6" i="95"/>
  <c r="X6" i="95" s="1"/>
  <c r="X7" i="95"/>
  <c r="X8" i="95"/>
  <c r="X9" i="95"/>
  <c r="X11" i="95"/>
  <c r="X12" i="95"/>
  <c r="X14" i="95"/>
  <c r="X15" i="95"/>
  <c r="X16" i="95"/>
  <c r="X17" i="95"/>
  <c r="X19" i="95"/>
  <c r="X20" i="95"/>
  <c r="X22" i="95"/>
  <c r="X23" i="95"/>
  <c r="X24" i="95"/>
  <c r="X25" i="95"/>
  <c r="X27" i="95"/>
  <c r="X28" i="95"/>
  <c r="X30" i="95"/>
  <c r="X31" i="95"/>
  <c r="X32" i="95"/>
  <c r="X33" i="95"/>
  <c r="X35" i="95"/>
  <c r="X36" i="95"/>
  <c r="X38" i="95"/>
  <c r="X39" i="95"/>
  <c r="X40" i="95"/>
  <c r="X41" i="95"/>
  <c r="X43" i="95"/>
  <c r="X44" i="95"/>
  <c r="X46" i="95"/>
  <c r="X47" i="95"/>
  <c r="X48" i="95"/>
  <c r="X49" i="95"/>
  <c r="X51" i="95"/>
  <c r="X52" i="95"/>
  <c r="X54" i="95"/>
  <c r="X55" i="95"/>
  <c r="X56" i="95"/>
  <c r="X57" i="95"/>
  <c r="X59" i="95"/>
  <c r="X60" i="95"/>
  <c r="X62" i="95"/>
  <c r="X63" i="95"/>
  <c r="X64" i="95"/>
  <c r="X65" i="95"/>
  <c r="X67" i="95"/>
  <c r="X68" i="95"/>
  <c r="X70" i="95"/>
  <c r="X71" i="95"/>
  <c r="X72" i="95"/>
  <c r="X73" i="95"/>
  <c r="X75" i="95"/>
  <c r="X76" i="95"/>
  <c r="X78" i="95"/>
  <c r="X79" i="95"/>
  <c r="X80" i="95"/>
  <c r="X81" i="95"/>
  <c r="X83" i="95"/>
  <c r="X84" i="95"/>
  <c r="X86" i="95"/>
  <c r="X87" i="95"/>
  <c r="X88" i="95"/>
  <c r="X89" i="95"/>
  <c r="X91" i="95"/>
  <c r="X92" i="95"/>
  <c r="X94" i="95"/>
  <c r="X95" i="95"/>
  <c r="X96" i="95"/>
  <c r="X97" i="95"/>
  <c r="X99" i="95"/>
  <c r="X100" i="95"/>
  <c r="X102" i="95"/>
  <c r="X103" i="95"/>
  <c r="X104" i="95"/>
  <c r="X105" i="95"/>
  <c r="X107" i="95"/>
  <c r="X108" i="95"/>
  <c r="X110" i="95"/>
  <c r="X111" i="95"/>
  <c r="X112" i="95"/>
  <c r="X113" i="95"/>
  <c r="X115" i="95"/>
  <c r="X116" i="95"/>
  <c r="X118" i="95"/>
  <c r="X119" i="95"/>
  <c r="X120" i="95"/>
  <c r="X121" i="95"/>
  <c r="X123" i="95"/>
  <c r="X124" i="95"/>
  <c r="X126" i="95"/>
  <c r="X127" i="95"/>
  <c r="X128" i="95"/>
  <c r="X129" i="95"/>
  <c r="X131" i="95"/>
  <c r="X132" i="95"/>
  <c r="X134" i="95"/>
  <c r="X135" i="95"/>
  <c r="X136" i="95"/>
  <c r="X137" i="95"/>
  <c r="X139" i="95"/>
  <c r="X140" i="95"/>
  <c r="X142" i="95"/>
  <c r="X143" i="95"/>
  <c r="X144" i="95"/>
  <c r="X145" i="95"/>
  <c r="X147" i="95"/>
  <c r="X148" i="95"/>
  <c r="X150" i="95"/>
  <c r="X151" i="95"/>
  <c r="X152" i="95"/>
  <c r="X153" i="95"/>
  <c r="X155" i="95"/>
  <c r="X156" i="95"/>
  <c r="X158" i="95"/>
  <c r="X159" i="95"/>
  <c r="X160" i="95"/>
  <c r="X161" i="95"/>
  <c r="X163" i="95"/>
  <c r="X164" i="95"/>
  <c r="X166" i="95"/>
  <c r="X167" i="95"/>
  <c r="X168" i="95"/>
  <c r="X169" i="95"/>
  <c r="X171" i="95"/>
  <c r="X172" i="95"/>
  <c r="X174" i="95"/>
  <c r="X175" i="95"/>
  <c r="X176" i="95"/>
  <c r="X177" i="95"/>
  <c r="X179" i="95"/>
  <c r="X180" i="95"/>
  <c r="X182" i="95"/>
  <c r="X183" i="95"/>
  <c r="X184" i="95"/>
  <c r="X185" i="95"/>
  <c r="X187" i="95"/>
  <c r="X188" i="95"/>
  <c r="X190" i="95"/>
  <c r="X191" i="95"/>
  <c r="X192" i="95"/>
  <c r="X193" i="95"/>
  <c r="X195" i="95"/>
  <c r="X196" i="95"/>
  <c r="X198" i="95"/>
  <c r="X199" i="95"/>
  <c r="X200" i="95"/>
  <c r="X201" i="95"/>
  <c r="X203" i="95"/>
  <c r="X204" i="95"/>
  <c r="X206" i="95"/>
  <c r="X207" i="95"/>
  <c r="X208" i="95"/>
  <c r="X209" i="95"/>
  <c r="X211" i="95"/>
  <c r="X212" i="95"/>
  <c r="X214" i="95"/>
  <c r="X215" i="95"/>
  <c r="X216" i="95"/>
  <c r="X217" i="95"/>
  <c r="X219" i="95"/>
  <c r="X220" i="95"/>
  <c r="X222" i="95"/>
  <c r="X223" i="95"/>
  <c r="X224" i="95"/>
  <c r="X225" i="95"/>
  <c r="X227" i="95"/>
  <c r="X228" i="95"/>
  <c r="X230" i="95"/>
  <c r="X231" i="95"/>
  <c r="X232" i="95"/>
  <c r="X233" i="95"/>
  <c r="X235" i="95"/>
  <c r="X236" i="95"/>
  <c r="X238" i="95"/>
  <c r="X239" i="95"/>
  <c r="X240" i="95"/>
  <c r="X241" i="95"/>
  <c r="X243" i="95"/>
  <c r="X244" i="95"/>
  <c r="X246" i="95"/>
  <c r="X247" i="95"/>
  <c r="X248" i="95"/>
  <c r="X249" i="95"/>
  <c r="X251" i="95"/>
  <c r="X252" i="95"/>
  <c r="X254" i="95"/>
  <c r="X255" i="95"/>
  <c r="X256" i="95"/>
  <c r="X257" i="95"/>
  <c r="X259" i="95"/>
  <c r="X260" i="95"/>
  <c r="X262" i="95"/>
  <c r="X263" i="95"/>
  <c r="X264" i="95"/>
  <c r="X265" i="95"/>
  <c r="X266" i="95"/>
  <c r="X267" i="95"/>
  <c r="X268" i="95"/>
  <c r="X270" i="95"/>
  <c r="X271" i="95"/>
  <c r="X272" i="95"/>
  <c r="X273" i="95"/>
  <c r="X275" i="95"/>
  <c r="X276" i="95"/>
  <c r="X278" i="95"/>
  <c r="X279" i="95"/>
  <c r="X280" i="95"/>
  <c r="X281" i="95"/>
  <c r="X283" i="95"/>
  <c r="X284" i="95"/>
  <c r="X286" i="95"/>
  <c r="X287" i="95"/>
  <c r="X288" i="95"/>
  <c r="X289" i="95"/>
  <c r="X291" i="95"/>
  <c r="X292" i="95"/>
  <c r="X294" i="95"/>
  <c r="X295" i="95"/>
  <c r="X296" i="95"/>
  <c r="X297" i="95"/>
  <c r="X299" i="95"/>
  <c r="X300" i="95"/>
  <c r="X302" i="95"/>
  <c r="X303" i="95"/>
  <c r="X304" i="95"/>
  <c r="X305" i="95"/>
  <c r="X307" i="95"/>
  <c r="X308" i="95"/>
  <c r="X310" i="95"/>
  <c r="X311" i="95"/>
  <c r="X312" i="95"/>
  <c r="X313" i="95"/>
  <c r="X315" i="95"/>
  <c r="X316" i="95"/>
  <c r="X318" i="95"/>
  <c r="X319" i="95"/>
  <c r="X320" i="95"/>
  <c r="M7" i="95"/>
  <c r="L7" i="95" s="1"/>
  <c r="K7" i="95" s="1"/>
  <c r="M8" i="95"/>
  <c r="L8" i="95" s="1"/>
  <c r="K8" i="95" s="1"/>
  <c r="M9" i="95"/>
  <c r="L9" i="95" s="1"/>
  <c r="K9" i="95" s="1"/>
  <c r="L10" i="95"/>
  <c r="K10" i="95" s="1"/>
  <c r="M10" i="95"/>
  <c r="M11" i="95"/>
  <c r="L11" i="95" s="1"/>
  <c r="K11" i="95" s="1"/>
  <c r="M12" i="95"/>
  <c r="L12" i="95" s="1"/>
  <c r="K12" i="95" s="1"/>
  <c r="M13" i="95"/>
  <c r="L13" i="95" s="1"/>
  <c r="K13" i="95" s="1"/>
  <c r="M14" i="95"/>
  <c r="L14" i="95" s="1"/>
  <c r="K14" i="95" s="1"/>
  <c r="M15" i="95"/>
  <c r="L15" i="95" s="1"/>
  <c r="K15" i="95" s="1"/>
  <c r="M16" i="95"/>
  <c r="L16" i="95" s="1"/>
  <c r="K16" i="95" s="1"/>
  <c r="M17" i="95"/>
  <c r="L17" i="95" s="1"/>
  <c r="K17" i="95" s="1"/>
  <c r="M18" i="95"/>
  <c r="L18" i="95" s="1"/>
  <c r="K18" i="95" s="1"/>
  <c r="M19" i="95"/>
  <c r="L19" i="95" s="1"/>
  <c r="K19" i="95" s="1"/>
  <c r="M20" i="95"/>
  <c r="L20" i="95" s="1"/>
  <c r="K20" i="95" s="1"/>
  <c r="M21" i="95"/>
  <c r="L21" i="95" s="1"/>
  <c r="K21" i="95" s="1"/>
  <c r="M22" i="95"/>
  <c r="L22" i="95" s="1"/>
  <c r="K22" i="95" s="1"/>
  <c r="M23" i="95"/>
  <c r="L23" i="95" s="1"/>
  <c r="K23" i="95" s="1"/>
  <c r="M24" i="95"/>
  <c r="L24" i="95" s="1"/>
  <c r="K24" i="95" s="1"/>
  <c r="M25" i="95"/>
  <c r="L25" i="95" s="1"/>
  <c r="K25" i="95" s="1"/>
  <c r="M26" i="95"/>
  <c r="L26" i="95" s="1"/>
  <c r="K26" i="95" s="1"/>
  <c r="M27" i="95"/>
  <c r="L27" i="95" s="1"/>
  <c r="K27" i="95" s="1"/>
  <c r="M28" i="95"/>
  <c r="L28" i="95" s="1"/>
  <c r="K28" i="95" s="1"/>
  <c r="M29" i="95"/>
  <c r="L29" i="95" s="1"/>
  <c r="K29" i="95" s="1"/>
  <c r="M30" i="95"/>
  <c r="L30" i="95" s="1"/>
  <c r="K30" i="95" s="1"/>
  <c r="M31" i="95"/>
  <c r="L31" i="95" s="1"/>
  <c r="K31" i="95" s="1"/>
  <c r="M32" i="95"/>
  <c r="L32" i="95" s="1"/>
  <c r="K32" i="95" s="1"/>
  <c r="M33" i="95"/>
  <c r="L33" i="95" s="1"/>
  <c r="K33" i="95" s="1"/>
  <c r="M34" i="95"/>
  <c r="L34" i="95" s="1"/>
  <c r="K34" i="95" s="1"/>
  <c r="M35" i="95"/>
  <c r="L35" i="95" s="1"/>
  <c r="K35" i="95" s="1"/>
  <c r="M36" i="95"/>
  <c r="L36" i="95" s="1"/>
  <c r="K36" i="95" s="1"/>
  <c r="M37" i="95"/>
  <c r="L37" i="95" s="1"/>
  <c r="K37" i="95" s="1"/>
  <c r="M38" i="95"/>
  <c r="L38" i="95" s="1"/>
  <c r="K38" i="95" s="1"/>
  <c r="M39" i="95"/>
  <c r="L39" i="95" s="1"/>
  <c r="K39" i="95" s="1"/>
  <c r="M40" i="95"/>
  <c r="L40" i="95" s="1"/>
  <c r="K40" i="95" s="1"/>
  <c r="M41" i="95"/>
  <c r="L41" i="95" s="1"/>
  <c r="K41" i="95" s="1"/>
  <c r="M42" i="95"/>
  <c r="L42" i="95" s="1"/>
  <c r="K42" i="95" s="1"/>
  <c r="M43" i="95"/>
  <c r="L43" i="95" s="1"/>
  <c r="K43" i="95" s="1"/>
  <c r="M44" i="95"/>
  <c r="L44" i="95" s="1"/>
  <c r="K44" i="95" s="1"/>
  <c r="M45" i="95"/>
  <c r="L45" i="95" s="1"/>
  <c r="K45" i="95" s="1"/>
  <c r="M46" i="95"/>
  <c r="L46" i="95" s="1"/>
  <c r="K46" i="95" s="1"/>
  <c r="M47" i="95"/>
  <c r="L47" i="95" s="1"/>
  <c r="K47" i="95" s="1"/>
  <c r="M48" i="95"/>
  <c r="L48" i="95" s="1"/>
  <c r="K48" i="95" s="1"/>
  <c r="M49" i="95"/>
  <c r="L49" i="95" s="1"/>
  <c r="K49" i="95" s="1"/>
  <c r="M50" i="95"/>
  <c r="L50" i="95" s="1"/>
  <c r="K50" i="95" s="1"/>
  <c r="M51" i="95"/>
  <c r="L51" i="95" s="1"/>
  <c r="K51" i="95" s="1"/>
  <c r="M52" i="95"/>
  <c r="L52" i="95" s="1"/>
  <c r="K52" i="95" s="1"/>
  <c r="M53" i="95"/>
  <c r="L53" i="95" s="1"/>
  <c r="K53" i="95" s="1"/>
  <c r="M54" i="95"/>
  <c r="L54" i="95" s="1"/>
  <c r="K54" i="95" s="1"/>
  <c r="M55" i="95"/>
  <c r="L55" i="95" s="1"/>
  <c r="K55" i="95" s="1"/>
  <c r="M56" i="95"/>
  <c r="L56" i="95" s="1"/>
  <c r="K56" i="95" s="1"/>
  <c r="M57" i="95"/>
  <c r="L57" i="95" s="1"/>
  <c r="K57" i="95" s="1"/>
  <c r="L58" i="95"/>
  <c r="K58" i="95" s="1"/>
  <c r="M58" i="95"/>
  <c r="M59" i="95"/>
  <c r="L59" i="95" s="1"/>
  <c r="K59" i="95" s="1"/>
  <c r="M60" i="95"/>
  <c r="L60" i="95" s="1"/>
  <c r="K60" i="95" s="1"/>
  <c r="M61" i="95"/>
  <c r="L61" i="95" s="1"/>
  <c r="K61" i="95" s="1"/>
  <c r="L62" i="95"/>
  <c r="K62" i="95" s="1"/>
  <c r="M62" i="95"/>
  <c r="M63" i="95"/>
  <c r="L63" i="95" s="1"/>
  <c r="K63" i="95" s="1"/>
  <c r="M64" i="95"/>
  <c r="L64" i="95" s="1"/>
  <c r="K64" i="95" s="1"/>
  <c r="M65" i="95"/>
  <c r="L65" i="95" s="1"/>
  <c r="K65" i="95" s="1"/>
  <c r="M66" i="95"/>
  <c r="L66" i="95" s="1"/>
  <c r="K66" i="95" s="1"/>
  <c r="M67" i="95"/>
  <c r="L67" i="95" s="1"/>
  <c r="K67" i="95" s="1"/>
  <c r="M68" i="95"/>
  <c r="L68" i="95" s="1"/>
  <c r="K68" i="95" s="1"/>
  <c r="M69" i="95"/>
  <c r="L69" i="95" s="1"/>
  <c r="K69" i="95" s="1"/>
  <c r="M70" i="95"/>
  <c r="L70" i="95" s="1"/>
  <c r="K70" i="95" s="1"/>
  <c r="M71" i="95"/>
  <c r="L71" i="95" s="1"/>
  <c r="K71" i="95" s="1"/>
  <c r="M72" i="95"/>
  <c r="L72" i="95" s="1"/>
  <c r="K72" i="95" s="1"/>
  <c r="M73" i="95"/>
  <c r="L73" i="95" s="1"/>
  <c r="K73" i="95" s="1"/>
  <c r="M74" i="95"/>
  <c r="L74" i="95" s="1"/>
  <c r="K74" i="95" s="1"/>
  <c r="M75" i="95"/>
  <c r="L75" i="95" s="1"/>
  <c r="K75" i="95" s="1"/>
  <c r="M76" i="95"/>
  <c r="L76" i="95" s="1"/>
  <c r="K76" i="95" s="1"/>
  <c r="M77" i="95"/>
  <c r="L77" i="95" s="1"/>
  <c r="K77" i="95" s="1"/>
  <c r="M78" i="95"/>
  <c r="L78" i="95" s="1"/>
  <c r="K78" i="95" s="1"/>
  <c r="M79" i="95"/>
  <c r="L79" i="95" s="1"/>
  <c r="K79" i="95" s="1"/>
  <c r="M80" i="95"/>
  <c r="L80" i="95" s="1"/>
  <c r="K80" i="95" s="1"/>
  <c r="M81" i="95"/>
  <c r="L81" i="95" s="1"/>
  <c r="K81" i="95" s="1"/>
  <c r="M82" i="95"/>
  <c r="L82" i="95" s="1"/>
  <c r="K82" i="95" s="1"/>
  <c r="M83" i="95"/>
  <c r="L83" i="95" s="1"/>
  <c r="K83" i="95" s="1"/>
  <c r="M84" i="95"/>
  <c r="L84" i="95" s="1"/>
  <c r="K84" i="95" s="1"/>
  <c r="M85" i="95"/>
  <c r="L85" i="95" s="1"/>
  <c r="K85" i="95" s="1"/>
  <c r="M86" i="95"/>
  <c r="L86" i="95" s="1"/>
  <c r="K86" i="95" s="1"/>
  <c r="M87" i="95"/>
  <c r="L87" i="95" s="1"/>
  <c r="K87" i="95" s="1"/>
  <c r="M88" i="95"/>
  <c r="L88" i="95" s="1"/>
  <c r="K88" i="95" s="1"/>
  <c r="M89" i="95"/>
  <c r="L89" i="95" s="1"/>
  <c r="K89" i="95" s="1"/>
  <c r="M90" i="95"/>
  <c r="L90" i="95" s="1"/>
  <c r="K90" i="95" s="1"/>
  <c r="M91" i="95"/>
  <c r="L91" i="95" s="1"/>
  <c r="K91" i="95" s="1"/>
  <c r="M92" i="95"/>
  <c r="L92" i="95" s="1"/>
  <c r="K92" i="95" s="1"/>
  <c r="M93" i="95"/>
  <c r="L93" i="95" s="1"/>
  <c r="K93" i="95" s="1"/>
  <c r="M94" i="95"/>
  <c r="L94" i="95" s="1"/>
  <c r="K94" i="95" s="1"/>
  <c r="M95" i="95"/>
  <c r="L95" i="95" s="1"/>
  <c r="K95" i="95" s="1"/>
  <c r="M96" i="95"/>
  <c r="L96" i="95" s="1"/>
  <c r="K96" i="95" s="1"/>
  <c r="M97" i="95"/>
  <c r="L97" i="95" s="1"/>
  <c r="K97" i="95" s="1"/>
  <c r="M98" i="95"/>
  <c r="L98" i="95" s="1"/>
  <c r="K98" i="95" s="1"/>
  <c r="M99" i="95"/>
  <c r="L99" i="95" s="1"/>
  <c r="K99" i="95" s="1"/>
  <c r="M100" i="95"/>
  <c r="L100" i="95" s="1"/>
  <c r="K100" i="95" s="1"/>
  <c r="M101" i="95"/>
  <c r="L101" i="95" s="1"/>
  <c r="K101" i="95" s="1"/>
  <c r="L102" i="95"/>
  <c r="K102" i="95" s="1"/>
  <c r="M102" i="95"/>
  <c r="M103" i="95"/>
  <c r="L103" i="95" s="1"/>
  <c r="K103" i="95" s="1"/>
  <c r="M104" i="95"/>
  <c r="L104" i="95" s="1"/>
  <c r="K104" i="95" s="1"/>
  <c r="M105" i="95"/>
  <c r="L105" i="95" s="1"/>
  <c r="K105" i="95" s="1"/>
  <c r="M106" i="95"/>
  <c r="L106" i="95" s="1"/>
  <c r="K106" i="95" s="1"/>
  <c r="M107" i="95"/>
  <c r="L107" i="95" s="1"/>
  <c r="K107" i="95" s="1"/>
  <c r="M108" i="95"/>
  <c r="L108" i="95" s="1"/>
  <c r="K108" i="95" s="1"/>
  <c r="M109" i="95"/>
  <c r="L109" i="95" s="1"/>
  <c r="K109" i="95" s="1"/>
  <c r="M110" i="95"/>
  <c r="L110" i="95" s="1"/>
  <c r="K110" i="95" s="1"/>
  <c r="M111" i="95"/>
  <c r="L111" i="95" s="1"/>
  <c r="K111" i="95" s="1"/>
  <c r="M112" i="95"/>
  <c r="L112" i="95" s="1"/>
  <c r="K112" i="95" s="1"/>
  <c r="M113" i="95"/>
  <c r="L113" i="95" s="1"/>
  <c r="K113" i="95" s="1"/>
  <c r="M114" i="95"/>
  <c r="L114" i="95" s="1"/>
  <c r="K114" i="95" s="1"/>
  <c r="M115" i="95"/>
  <c r="L115" i="95" s="1"/>
  <c r="K115" i="95" s="1"/>
  <c r="M116" i="95"/>
  <c r="L116" i="95" s="1"/>
  <c r="K116" i="95" s="1"/>
  <c r="M117" i="95"/>
  <c r="L117" i="95" s="1"/>
  <c r="K117" i="95" s="1"/>
  <c r="M118" i="95"/>
  <c r="L118" i="95" s="1"/>
  <c r="K118" i="95" s="1"/>
  <c r="M119" i="95"/>
  <c r="L119" i="95" s="1"/>
  <c r="K119" i="95" s="1"/>
  <c r="M120" i="95"/>
  <c r="L120" i="95" s="1"/>
  <c r="K120" i="95" s="1"/>
  <c r="M121" i="95"/>
  <c r="L121" i="95" s="1"/>
  <c r="K121" i="95" s="1"/>
  <c r="L122" i="95"/>
  <c r="K122" i="95" s="1"/>
  <c r="M122" i="95"/>
  <c r="M123" i="95"/>
  <c r="L123" i="95" s="1"/>
  <c r="K123" i="95" s="1"/>
  <c r="M124" i="95"/>
  <c r="L124" i="95" s="1"/>
  <c r="K124" i="95" s="1"/>
  <c r="M125" i="95"/>
  <c r="L125" i="95" s="1"/>
  <c r="K125" i="95" s="1"/>
  <c r="M126" i="95"/>
  <c r="L126" i="95" s="1"/>
  <c r="K126" i="95" s="1"/>
  <c r="M127" i="95"/>
  <c r="L127" i="95" s="1"/>
  <c r="K127" i="95" s="1"/>
  <c r="M128" i="95"/>
  <c r="L128" i="95" s="1"/>
  <c r="K128" i="95" s="1"/>
  <c r="M129" i="95"/>
  <c r="L129" i="95" s="1"/>
  <c r="K129" i="95" s="1"/>
  <c r="M130" i="95"/>
  <c r="L130" i="95" s="1"/>
  <c r="K130" i="95" s="1"/>
  <c r="M131" i="95"/>
  <c r="L131" i="95" s="1"/>
  <c r="K131" i="95" s="1"/>
  <c r="M132" i="95"/>
  <c r="L132" i="95" s="1"/>
  <c r="K132" i="95" s="1"/>
  <c r="M133" i="95"/>
  <c r="L133" i="95" s="1"/>
  <c r="K133" i="95" s="1"/>
  <c r="L134" i="95"/>
  <c r="K134" i="95" s="1"/>
  <c r="M134" i="95"/>
  <c r="M135" i="95"/>
  <c r="L135" i="95" s="1"/>
  <c r="K135" i="95" s="1"/>
  <c r="M136" i="95"/>
  <c r="L136" i="95" s="1"/>
  <c r="K136" i="95" s="1"/>
  <c r="M137" i="95"/>
  <c r="L137" i="95" s="1"/>
  <c r="K137" i="95" s="1"/>
  <c r="M138" i="95"/>
  <c r="L138" i="95" s="1"/>
  <c r="K138" i="95" s="1"/>
  <c r="M139" i="95"/>
  <c r="L139" i="95" s="1"/>
  <c r="K139" i="95" s="1"/>
  <c r="M140" i="95"/>
  <c r="L140" i="95" s="1"/>
  <c r="K140" i="95" s="1"/>
  <c r="M141" i="95"/>
  <c r="L141" i="95" s="1"/>
  <c r="K141" i="95" s="1"/>
  <c r="M142" i="95"/>
  <c r="L142" i="95" s="1"/>
  <c r="K142" i="95" s="1"/>
  <c r="M143" i="95"/>
  <c r="L143" i="95" s="1"/>
  <c r="K143" i="95" s="1"/>
  <c r="M144" i="95"/>
  <c r="L144" i="95" s="1"/>
  <c r="K144" i="95" s="1"/>
  <c r="M145" i="95"/>
  <c r="L145" i="95" s="1"/>
  <c r="K145" i="95" s="1"/>
  <c r="M146" i="95"/>
  <c r="L146" i="95" s="1"/>
  <c r="K146" i="95" s="1"/>
  <c r="M147" i="95"/>
  <c r="L147" i="95" s="1"/>
  <c r="K147" i="95" s="1"/>
  <c r="M148" i="95"/>
  <c r="L148" i="95" s="1"/>
  <c r="K148" i="95" s="1"/>
  <c r="M149" i="95"/>
  <c r="L149" i="95" s="1"/>
  <c r="K149" i="95" s="1"/>
  <c r="M150" i="95"/>
  <c r="L150" i="95" s="1"/>
  <c r="K150" i="95" s="1"/>
  <c r="M151" i="95"/>
  <c r="L151" i="95" s="1"/>
  <c r="K151" i="95" s="1"/>
  <c r="M152" i="95"/>
  <c r="L152" i="95" s="1"/>
  <c r="K152" i="95" s="1"/>
  <c r="M153" i="95"/>
  <c r="L153" i="95" s="1"/>
  <c r="K153" i="95" s="1"/>
  <c r="M154" i="95"/>
  <c r="L154" i="95" s="1"/>
  <c r="K154" i="95" s="1"/>
  <c r="M155" i="95"/>
  <c r="L155" i="95" s="1"/>
  <c r="K155" i="95" s="1"/>
  <c r="M156" i="95"/>
  <c r="L156" i="95" s="1"/>
  <c r="K156" i="95" s="1"/>
  <c r="M157" i="95"/>
  <c r="L157" i="95" s="1"/>
  <c r="K157" i="95" s="1"/>
  <c r="M158" i="95"/>
  <c r="L158" i="95" s="1"/>
  <c r="K158" i="95" s="1"/>
  <c r="M159" i="95"/>
  <c r="L159" i="95" s="1"/>
  <c r="K159" i="95" s="1"/>
  <c r="M160" i="95"/>
  <c r="L160" i="95" s="1"/>
  <c r="K160" i="95" s="1"/>
  <c r="M161" i="95"/>
  <c r="L161" i="95" s="1"/>
  <c r="K161" i="95" s="1"/>
  <c r="M162" i="95"/>
  <c r="L162" i="95" s="1"/>
  <c r="K162" i="95" s="1"/>
  <c r="M163" i="95"/>
  <c r="L163" i="95" s="1"/>
  <c r="K163" i="95" s="1"/>
  <c r="M164" i="95"/>
  <c r="L164" i="95" s="1"/>
  <c r="K164" i="95" s="1"/>
  <c r="M165" i="95"/>
  <c r="L165" i="95" s="1"/>
  <c r="K165" i="95" s="1"/>
  <c r="M166" i="95"/>
  <c r="L166" i="95" s="1"/>
  <c r="K166" i="95" s="1"/>
  <c r="M167" i="95"/>
  <c r="L167" i="95" s="1"/>
  <c r="K167" i="95" s="1"/>
  <c r="M168" i="95"/>
  <c r="L168" i="95" s="1"/>
  <c r="K168" i="95" s="1"/>
  <c r="M169" i="95"/>
  <c r="L169" i="95" s="1"/>
  <c r="K169" i="95" s="1"/>
  <c r="M170" i="95"/>
  <c r="L170" i="95" s="1"/>
  <c r="K170" i="95" s="1"/>
  <c r="M171" i="95"/>
  <c r="L171" i="95" s="1"/>
  <c r="K171" i="95" s="1"/>
  <c r="M172" i="95"/>
  <c r="L172" i="95" s="1"/>
  <c r="K172" i="95" s="1"/>
  <c r="M173" i="95"/>
  <c r="L173" i="95" s="1"/>
  <c r="K173" i="95" s="1"/>
  <c r="M174" i="95"/>
  <c r="L174" i="95" s="1"/>
  <c r="K174" i="95" s="1"/>
  <c r="M175" i="95"/>
  <c r="L175" i="95" s="1"/>
  <c r="K175" i="95" s="1"/>
  <c r="M176" i="95"/>
  <c r="L176" i="95" s="1"/>
  <c r="K176" i="95" s="1"/>
  <c r="M177" i="95"/>
  <c r="L177" i="95" s="1"/>
  <c r="K177" i="95" s="1"/>
  <c r="M178" i="95"/>
  <c r="L178" i="95" s="1"/>
  <c r="K178" i="95" s="1"/>
  <c r="M179" i="95"/>
  <c r="L179" i="95" s="1"/>
  <c r="K179" i="95" s="1"/>
  <c r="M180" i="95"/>
  <c r="L180" i="95" s="1"/>
  <c r="K180" i="95" s="1"/>
  <c r="M181" i="95"/>
  <c r="L181" i="95" s="1"/>
  <c r="K181" i="95" s="1"/>
  <c r="L182" i="95"/>
  <c r="K182" i="95" s="1"/>
  <c r="M182" i="95"/>
  <c r="M183" i="95"/>
  <c r="L183" i="95" s="1"/>
  <c r="K183" i="95" s="1"/>
  <c r="M184" i="95"/>
  <c r="L184" i="95" s="1"/>
  <c r="K184" i="95" s="1"/>
  <c r="M185" i="95"/>
  <c r="L185" i="95" s="1"/>
  <c r="K185" i="95" s="1"/>
  <c r="M186" i="95"/>
  <c r="L186" i="95" s="1"/>
  <c r="K186" i="95" s="1"/>
  <c r="M187" i="95"/>
  <c r="L187" i="95" s="1"/>
  <c r="K187" i="95" s="1"/>
  <c r="M188" i="95"/>
  <c r="L188" i="95" s="1"/>
  <c r="K188" i="95" s="1"/>
  <c r="M189" i="95"/>
  <c r="L189" i="95" s="1"/>
  <c r="K189" i="95" s="1"/>
  <c r="M190" i="95"/>
  <c r="L190" i="95" s="1"/>
  <c r="K190" i="95" s="1"/>
  <c r="M191" i="95"/>
  <c r="L191" i="95" s="1"/>
  <c r="K191" i="95" s="1"/>
  <c r="M192" i="95"/>
  <c r="L192" i="95" s="1"/>
  <c r="K192" i="95" s="1"/>
  <c r="M193" i="95"/>
  <c r="L193" i="95" s="1"/>
  <c r="K193" i="95" s="1"/>
  <c r="M194" i="95"/>
  <c r="L194" i="95" s="1"/>
  <c r="K194" i="95" s="1"/>
  <c r="M195" i="95"/>
  <c r="L195" i="95" s="1"/>
  <c r="K195" i="95" s="1"/>
  <c r="M196" i="95"/>
  <c r="L196" i="95" s="1"/>
  <c r="K196" i="95" s="1"/>
  <c r="M197" i="95"/>
  <c r="L197" i="95" s="1"/>
  <c r="K197" i="95" s="1"/>
  <c r="M198" i="95"/>
  <c r="L198" i="95" s="1"/>
  <c r="K198" i="95" s="1"/>
  <c r="M199" i="95"/>
  <c r="L199" i="95" s="1"/>
  <c r="K199" i="95" s="1"/>
  <c r="M200" i="95"/>
  <c r="L200" i="95" s="1"/>
  <c r="K200" i="95" s="1"/>
  <c r="M201" i="95"/>
  <c r="L201" i="95" s="1"/>
  <c r="K201" i="95" s="1"/>
  <c r="M202" i="95"/>
  <c r="L202" i="95" s="1"/>
  <c r="K202" i="95" s="1"/>
  <c r="M203" i="95"/>
  <c r="L203" i="95" s="1"/>
  <c r="K203" i="95" s="1"/>
  <c r="M204" i="95"/>
  <c r="L204" i="95" s="1"/>
  <c r="K204" i="95" s="1"/>
  <c r="M205" i="95"/>
  <c r="L205" i="95" s="1"/>
  <c r="K205" i="95" s="1"/>
  <c r="M206" i="95"/>
  <c r="L206" i="95" s="1"/>
  <c r="K206" i="95" s="1"/>
  <c r="M207" i="95"/>
  <c r="L207" i="95" s="1"/>
  <c r="K207" i="95" s="1"/>
  <c r="M208" i="95"/>
  <c r="L208" i="95" s="1"/>
  <c r="K208" i="95" s="1"/>
  <c r="M209" i="95"/>
  <c r="L209" i="95" s="1"/>
  <c r="K209" i="95" s="1"/>
  <c r="M210" i="95"/>
  <c r="L210" i="95" s="1"/>
  <c r="K210" i="95" s="1"/>
  <c r="M211" i="95"/>
  <c r="L211" i="95" s="1"/>
  <c r="K211" i="95" s="1"/>
  <c r="M212" i="95"/>
  <c r="L212" i="95" s="1"/>
  <c r="K212" i="95" s="1"/>
  <c r="M213" i="95"/>
  <c r="L213" i="95" s="1"/>
  <c r="K213" i="95" s="1"/>
  <c r="M214" i="95"/>
  <c r="L214" i="95" s="1"/>
  <c r="K214" i="95" s="1"/>
  <c r="M215" i="95"/>
  <c r="L215" i="95" s="1"/>
  <c r="K215" i="95" s="1"/>
  <c r="M216" i="95"/>
  <c r="L216" i="95" s="1"/>
  <c r="K216" i="95" s="1"/>
  <c r="M217" i="95"/>
  <c r="L217" i="95" s="1"/>
  <c r="K217" i="95" s="1"/>
  <c r="M218" i="95"/>
  <c r="L218" i="95" s="1"/>
  <c r="K218" i="95" s="1"/>
  <c r="M219" i="95"/>
  <c r="L219" i="95" s="1"/>
  <c r="K219" i="95" s="1"/>
  <c r="M220" i="95"/>
  <c r="L220" i="95" s="1"/>
  <c r="K220" i="95" s="1"/>
  <c r="M221" i="95"/>
  <c r="L221" i="95" s="1"/>
  <c r="K221" i="95" s="1"/>
  <c r="M222" i="95"/>
  <c r="L222" i="95" s="1"/>
  <c r="K222" i="95" s="1"/>
  <c r="M223" i="95"/>
  <c r="L223" i="95" s="1"/>
  <c r="K223" i="95" s="1"/>
  <c r="M224" i="95"/>
  <c r="L224" i="95" s="1"/>
  <c r="K224" i="95" s="1"/>
  <c r="M225" i="95"/>
  <c r="L225" i="95" s="1"/>
  <c r="K225" i="95" s="1"/>
  <c r="M226" i="95"/>
  <c r="L226" i="95" s="1"/>
  <c r="K226" i="95" s="1"/>
  <c r="M227" i="95"/>
  <c r="L227" i="95" s="1"/>
  <c r="K227" i="95" s="1"/>
  <c r="M228" i="95"/>
  <c r="L228" i="95" s="1"/>
  <c r="K228" i="95" s="1"/>
  <c r="M229" i="95"/>
  <c r="L229" i="95" s="1"/>
  <c r="K229" i="95" s="1"/>
  <c r="M230" i="95"/>
  <c r="L230" i="95" s="1"/>
  <c r="K230" i="95" s="1"/>
  <c r="M231" i="95"/>
  <c r="L231" i="95" s="1"/>
  <c r="K231" i="95" s="1"/>
  <c r="M232" i="95"/>
  <c r="L232" i="95" s="1"/>
  <c r="K232" i="95" s="1"/>
  <c r="M233" i="95"/>
  <c r="L233" i="95" s="1"/>
  <c r="K233" i="95" s="1"/>
  <c r="M234" i="95"/>
  <c r="L234" i="95" s="1"/>
  <c r="K234" i="95" s="1"/>
  <c r="M235" i="95"/>
  <c r="L235" i="95" s="1"/>
  <c r="K235" i="95" s="1"/>
  <c r="M236" i="95"/>
  <c r="L236" i="95" s="1"/>
  <c r="K236" i="95" s="1"/>
  <c r="M237" i="95"/>
  <c r="L237" i="95" s="1"/>
  <c r="K237" i="95" s="1"/>
  <c r="M238" i="95"/>
  <c r="L238" i="95" s="1"/>
  <c r="K238" i="95" s="1"/>
  <c r="M239" i="95"/>
  <c r="L239" i="95" s="1"/>
  <c r="K239" i="95" s="1"/>
  <c r="M240" i="95"/>
  <c r="L240" i="95" s="1"/>
  <c r="K240" i="95" s="1"/>
  <c r="M241" i="95"/>
  <c r="L241" i="95" s="1"/>
  <c r="K241" i="95" s="1"/>
  <c r="M242" i="95"/>
  <c r="L242" i="95" s="1"/>
  <c r="K242" i="95" s="1"/>
  <c r="M243" i="95"/>
  <c r="L243" i="95" s="1"/>
  <c r="K243" i="95" s="1"/>
  <c r="M244" i="95"/>
  <c r="L244" i="95" s="1"/>
  <c r="K244" i="95" s="1"/>
  <c r="M245" i="95"/>
  <c r="L245" i="95" s="1"/>
  <c r="K245" i="95" s="1"/>
  <c r="M246" i="95"/>
  <c r="L246" i="95" s="1"/>
  <c r="K246" i="95" s="1"/>
  <c r="M247" i="95"/>
  <c r="L247" i="95" s="1"/>
  <c r="K247" i="95" s="1"/>
  <c r="M248" i="95"/>
  <c r="L248" i="95" s="1"/>
  <c r="K248" i="95" s="1"/>
  <c r="M249" i="95"/>
  <c r="L249" i="95" s="1"/>
  <c r="K249" i="95" s="1"/>
  <c r="M250" i="95"/>
  <c r="L250" i="95" s="1"/>
  <c r="K250" i="95" s="1"/>
  <c r="M251" i="95"/>
  <c r="L251" i="95" s="1"/>
  <c r="K251" i="95" s="1"/>
  <c r="M252" i="95"/>
  <c r="L252" i="95" s="1"/>
  <c r="K252" i="95" s="1"/>
  <c r="M253" i="95"/>
  <c r="L253" i="95" s="1"/>
  <c r="K253" i="95" s="1"/>
  <c r="M254" i="95"/>
  <c r="L254" i="95" s="1"/>
  <c r="K254" i="95" s="1"/>
  <c r="M255" i="95"/>
  <c r="L255" i="95" s="1"/>
  <c r="K255" i="95" s="1"/>
  <c r="M256" i="95"/>
  <c r="L256" i="95" s="1"/>
  <c r="K256" i="95" s="1"/>
  <c r="M257" i="95"/>
  <c r="L257" i="95" s="1"/>
  <c r="K257" i="95" s="1"/>
  <c r="M258" i="95"/>
  <c r="L258" i="95" s="1"/>
  <c r="K258" i="95" s="1"/>
  <c r="M259" i="95"/>
  <c r="L259" i="95" s="1"/>
  <c r="K259" i="95" s="1"/>
  <c r="M260" i="95"/>
  <c r="L260" i="95" s="1"/>
  <c r="K260" i="95" s="1"/>
  <c r="M261" i="95"/>
  <c r="L261" i="95" s="1"/>
  <c r="K261" i="95" s="1"/>
  <c r="M262" i="95"/>
  <c r="L262" i="95" s="1"/>
  <c r="K262" i="95" s="1"/>
  <c r="M263" i="95"/>
  <c r="L263" i="95" s="1"/>
  <c r="K263" i="95" s="1"/>
  <c r="M264" i="95"/>
  <c r="L264" i="95" s="1"/>
  <c r="K264" i="95" s="1"/>
  <c r="M265" i="95"/>
  <c r="L265" i="95" s="1"/>
  <c r="K265" i="95" s="1"/>
  <c r="M266" i="95"/>
  <c r="L266" i="95" s="1"/>
  <c r="K266" i="95" s="1"/>
  <c r="M267" i="95"/>
  <c r="L267" i="95" s="1"/>
  <c r="K267" i="95" s="1"/>
  <c r="M268" i="95"/>
  <c r="L268" i="95" s="1"/>
  <c r="K268" i="95" s="1"/>
  <c r="M269" i="95"/>
  <c r="L269" i="95" s="1"/>
  <c r="K269" i="95" s="1"/>
  <c r="M270" i="95"/>
  <c r="L270" i="95" s="1"/>
  <c r="K270" i="95" s="1"/>
  <c r="M271" i="95"/>
  <c r="L271" i="95" s="1"/>
  <c r="K271" i="95" s="1"/>
  <c r="M272" i="95"/>
  <c r="L272" i="95" s="1"/>
  <c r="K272" i="95" s="1"/>
  <c r="M273" i="95"/>
  <c r="L273" i="95" s="1"/>
  <c r="K273" i="95" s="1"/>
  <c r="M274" i="95"/>
  <c r="L274" i="95" s="1"/>
  <c r="K274" i="95" s="1"/>
  <c r="M275" i="95"/>
  <c r="L275" i="95" s="1"/>
  <c r="K275" i="95" s="1"/>
  <c r="M276" i="95"/>
  <c r="L276" i="95" s="1"/>
  <c r="K276" i="95" s="1"/>
  <c r="M277" i="95"/>
  <c r="L277" i="95" s="1"/>
  <c r="K277" i="95" s="1"/>
  <c r="M278" i="95"/>
  <c r="L278" i="95" s="1"/>
  <c r="K278" i="95" s="1"/>
  <c r="M279" i="95"/>
  <c r="L279" i="95" s="1"/>
  <c r="K279" i="95" s="1"/>
  <c r="M280" i="95"/>
  <c r="L280" i="95" s="1"/>
  <c r="K280" i="95" s="1"/>
  <c r="M281" i="95"/>
  <c r="L281" i="95" s="1"/>
  <c r="K281" i="95" s="1"/>
  <c r="M282" i="95"/>
  <c r="L282" i="95" s="1"/>
  <c r="K282" i="95" s="1"/>
  <c r="M283" i="95"/>
  <c r="L283" i="95" s="1"/>
  <c r="K283" i="95" s="1"/>
  <c r="M284" i="95"/>
  <c r="L284" i="95" s="1"/>
  <c r="K284" i="95" s="1"/>
  <c r="M285" i="95"/>
  <c r="L285" i="95" s="1"/>
  <c r="K285" i="95" s="1"/>
  <c r="L286" i="95"/>
  <c r="K286" i="95" s="1"/>
  <c r="M286" i="95"/>
  <c r="M287" i="95"/>
  <c r="L287" i="95" s="1"/>
  <c r="K287" i="95" s="1"/>
  <c r="M288" i="95"/>
  <c r="L288" i="95" s="1"/>
  <c r="K288" i="95" s="1"/>
  <c r="M289" i="95"/>
  <c r="L289" i="95" s="1"/>
  <c r="K289" i="95" s="1"/>
  <c r="M290" i="95"/>
  <c r="L290" i="95" s="1"/>
  <c r="K290" i="95" s="1"/>
  <c r="M291" i="95"/>
  <c r="L291" i="95" s="1"/>
  <c r="K291" i="95" s="1"/>
  <c r="M292" i="95"/>
  <c r="L292" i="95" s="1"/>
  <c r="K292" i="95" s="1"/>
  <c r="M293" i="95"/>
  <c r="L293" i="95" s="1"/>
  <c r="K293" i="95" s="1"/>
  <c r="M294" i="95"/>
  <c r="L294" i="95" s="1"/>
  <c r="K294" i="95" s="1"/>
  <c r="M295" i="95"/>
  <c r="L295" i="95" s="1"/>
  <c r="K295" i="95" s="1"/>
  <c r="M296" i="95"/>
  <c r="L296" i="95" s="1"/>
  <c r="K296" i="95" s="1"/>
  <c r="M297" i="95"/>
  <c r="L297" i="95" s="1"/>
  <c r="K297" i="95" s="1"/>
  <c r="M298" i="95"/>
  <c r="L298" i="95" s="1"/>
  <c r="K298" i="95" s="1"/>
  <c r="M299" i="95"/>
  <c r="L299" i="95" s="1"/>
  <c r="K299" i="95" s="1"/>
  <c r="M300" i="95"/>
  <c r="L300" i="95" s="1"/>
  <c r="K300" i="95" s="1"/>
  <c r="M301" i="95"/>
  <c r="L301" i="95" s="1"/>
  <c r="K301" i="95" s="1"/>
  <c r="M302" i="95"/>
  <c r="L302" i="95" s="1"/>
  <c r="K302" i="95" s="1"/>
  <c r="M303" i="95"/>
  <c r="L303" i="95" s="1"/>
  <c r="K303" i="95" s="1"/>
  <c r="M304" i="95"/>
  <c r="L304" i="95" s="1"/>
  <c r="K304" i="95" s="1"/>
  <c r="M305" i="95"/>
  <c r="L305" i="95" s="1"/>
  <c r="K305" i="95" s="1"/>
  <c r="M306" i="95"/>
  <c r="L306" i="95" s="1"/>
  <c r="K306" i="95" s="1"/>
  <c r="M307" i="95"/>
  <c r="L307" i="95" s="1"/>
  <c r="K307" i="95" s="1"/>
  <c r="M308" i="95"/>
  <c r="L308" i="95" s="1"/>
  <c r="K308" i="95" s="1"/>
  <c r="M309" i="95"/>
  <c r="L309" i="95" s="1"/>
  <c r="K309" i="95" s="1"/>
  <c r="M310" i="95"/>
  <c r="L310" i="95" s="1"/>
  <c r="K310" i="95" s="1"/>
  <c r="M311" i="95"/>
  <c r="L311" i="95" s="1"/>
  <c r="K311" i="95" s="1"/>
  <c r="M312" i="95"/>
  <c r="L312" i="95" s="1"/>
  <c r="K312" i="95" s="1"/>
  <c r="M313" i="95"/>
  <c r="L313" i="95" s="1"/>
  <c r="K313" i="95" s="1"/>
  <c r="M314" i="95"/>
  <c r="L314" i="95" s="1"/>
  <c r="K314" i="95" s="1"/>
  <c r="M315" i="95"/>
  <c r="L315" i="95" s="1"/>
  <c r="K315" i="95" s="1"/>
  <c r="M316" i="95"/>
  <c r="L316" i="95" s="1"/>
  <c r="K316" i="95" s="1"/>
  <c r="M317" i="95"/>
  <c r="L317" i="95" s="1"/>
  <c r="K317" i="95" s="1"/>
  <c r="L318" i="95"/>
  <c r="K318" i="95" s="1"/>
  <c r="M318" i="95"/>
  <c r="M319" i="95"/>
  <c r="L319" i="95" s="1"/>
  <c r="K319" i="95" s="1"/>
  <c r="M320" i="95"/>
  <c r="L320" i="95" s="1"/>
  <c r="K320" i="95" s="1"/>
  <c r="M6" i="95"/>
  <c r="L6" i="95" s="1"/>
  <c r="K6" i="95" s="1"/>
  <c r="AQ7" i="23"/>
  <c r="AQ8" i="23"/>
  <c r="AQ9" i="23"/>
  <c r="AQ10" i="23"/>
  <c r="AQ11" i="23"/>
  <c r="AQ12" i="23"/>
  <c r="AQ13" i="23"/>
  <c r="AQ14" i="23"/>
  <c r="AQ15" i="23"/>
  <c r="AQ16" i="23"/>
  <c r="AQ17" i="23"/>
  <c r="AQ18" i="23"/>
  <c r="AQ19" i="23"/>
  <c r="AQ20" i="23"/>
  <c r="AQ21" i="23"/>
  <c r="AQ22" i="23"/>
  <c r="AQ23" i="23"/>
  <c r="AQ24" i="23"/>
  <c r="AQ25" i="23"/>
  <c r="AQ26" i="23"/>
  <c r="AQ27" i="23"/>
  <c r="AQ28" i="23"/>
  <c r="AQ29" i="23"/>
  <c r="AQ30" i="23"/>
  <c r="AQ31" i="23"/>
  <c r="AQ32" i="23"/>
  <c r="AQ33" i="23"/>
  <c r="AQ34" i="23"/>
  <c r="AQ35" i="23"/>
  <c r="AQ36" i="23"/>
  <c r="AQ37" i="23"/>
  <c r="AQ38" i="23"/>
  <c r="AQ39" i="23"/>
  <c r="AQ40" i="23"/>
  <c r="AQ41" i="23"/>
  <c r="AQ42" i="23"/>
  <c r="AQ43" i="23"/>
  <c r="AQ44" i="23"/>
  <c r="AQ45" i="23"/>
  <c r="AQ46" i="23"/>
  <c r="AQ47" i="23"/>
  <c r="AQ48" i="23"/>
  <c r="AQ49" i="23"/>
  <c r="AQ50" i="23"/>
  <c r="AQ51" i="23"/>
  <c r="AQ52" i="23"/>
  <c r="AQ53" i="23"/>
  <c r="AQ54" i="23"/>
  <c r="AQ55" i="23"/>
  <c r="AQ56" i="23"/>
  <c r="AQ57" i="23"/>
  <c r="AQ58" i="23"/>
  <c r="AQ59" i="23"/>
  <c r="AQ60" i="23"/>
  <c r="AQ61" i="23"/>
  <c r="AQ62" i="23"/>
  <c r="AQ63" i="23"/>
  <c r="AQ64" i="23"/>
  <c r="AQ65" i="23"/>
  <c r="AQ66" i="23"/>
  <c r="AQ67" i="23"/>
  <c r="AQ68" i="23"/>
  <c r="AQ69" i="23"/>
  <c r="AQ70" i="23"/>
  <c r="AQ71" i="23"/>
  <c r="AQ72" i="23"/>
  <c r="AQ73" i="23"/>
  <c r="AQ74" i="23"/>
  <c r="AQ75" i="23"/>
  <c r="AQ76" i="23"/>
  <c r="AQ77" i="23"/>
  <c r="AQ78" i="23"/>
  <c r="AQ79" i="23"/>
  <c r="AQ80" i="23"/>
  <c r="AQ81" i="23"/>
  <c r="AQ82" i="23"/>
  <c r="AQ83" i="23"/>
  <c r="AQ84" i="23"/>
  <c r="AQ85" i="23"/>
  <c r="AQ86" i="23"/>
  <c r="AQ87" i="23"/>
  <c r="AQ88" i="23"/>
  <c r="AQ89" i="23"/>
  <c r="AQ90" i="23"/>
  <c r="AQ91" i="23"/>
  <c r="AQ92" i="23"/>
  <c r="AQ93" i="23"/>
  <c r="AQ94" i="23"/>
  <c r="AQ95" i="23"/>
  <c r="AQ96" i="23"/>
  <c r="AQ97" i="23"/>
  <c r="AQ98" i="23"/>
  <c r="AQ99" i="23"/>
  <c r="AQ100" i="23"/>
  <c r="AQ101" i="23"/>
  <c r="AQ102" i="23"/>
  <c r="AQ103" i="23"/>
  <c r="AQ104" i="23"/>
  <c r="AQ105" i="23"/>
  <c r="AQ106" i="23"/>
  <c r="AQ107" i="23"/>
  <c r="AQ108" i="23"/>
  <c r="AQ109" i="23"/>
  <c r="AQ110" i="23"/>
  <c r="AQ111" i="23"/>
  <c r="AQ112" i="23"/>
  <c r="AQ113" i="23"/>
  <c r="AQ114" i="23"/>
  <c r="AQ115" i="23"/>
  <c r="AQ116" i="23"/>
  <c r="AQ117" i="23"/>
  <c r="AQ118" i="23"/>
  <c r="AQ119" i="23"/>
  <c r="AQ120" i="23"/>
  <c r="AQ121" i="23"/>
  <c r="AQ122" i="23"/>
  <c r="AQ123" i="23"/>
  <c r="AQ124" i="23"/>
  <c r="AQ125" i="23"/>
  <c r="AQ126" i="23"/>
  <c r="AQ127" i="23"/>
  <c r="AQ128" i="23"/>
  <c r="AQ129" i="23"/>
  <c r="AQ130" i="23"/>
  <c r="AQ131" i="23"/>
  <c r="AQ132" i="23"/>
  <c r="AQ133" i="23"/>
  <c r="AQ134" i="23"/>
  <c r="AQ135" i="23"/>
  <c r="AQ136" i="23"/>
  <c r="AQ137" i="23"/>
  <c r="AQ138" i="23"/>
  <c r="AQ139" i="23"/>
  <c r="AQ140" i="23"/>
  <c r="AQ141" i="23"/>
  <c r="AQ142" i="23"/>
  <c r="AQ143" i="23"/>
  <c r="AQ144" i="23"/>
  <c r="AQ145" i="23"/>
  <c r="AQ146" i="23"/>
  <c r="AQ147" i="23"/>
  <c r="AQ148" i="23"/>
  <c r="AQ149" i="23"/>
  <c r="AQ150" i="23"/>
  <c r="AQ151" i="23"/>
  <c r="AQ152" i="23"/>
  <c r="AQ153" i="23"/>
  <c r="AQ154" i="23"/>
  <c r="AQ155" i="23"/>
  <c r="AQ156" i="23"/>
  <c r="AQ157" i="23"/>
  <c r="AQ158" i="23"/>
  <c r="AQ159" i="23"/>
  <c r="AQ160" i="23"/>
  <c r="AQ161" i="23"/>
  <c r="AQ162" i="23"/>
  <c r="AQ163" i="23"/>
  <c r="AQ164" i="23"/>
  <c r="AQ165" i="23"/>
  <c r="AQ166" i="23"/>
  <c r="AQ167" i="23"/>
  <c r="AQ168" i="23"/>
  <c r="AQ169" i="23"/>
  <c r="AQ170" i="23"/>
  <c r="AQ171" i="23"/>
  <c r="AQ172" i="23"/>
  <c r="AQ173" i="23"/>
  <c r="AQ174" i="23"/>
  <c r="AQ175" i="23"/>
  <c r="AQ176" i="23"/>
  <c r="AQ177" i="23"/>
  <c r="AQ178" i="23"/>
  <c r="AQ179" i="23"/>
  <c r="AQ180" i="23"/>
  <c r="AQ181" i="23"/>
  <c r="AQ182" i="23"/>
  <c r="AQ183" i="23"/>
  <c r="AQ184" i="23"/>
  <c r="AQ185" i="23"/>
  <c r="AQ186" i="23"/>
  <c r="AQ187" i="23"/>
  <c r="AQ188" i="23"/>
  <c r="AQ189" i="23"/>
  <c r="AQ190" i="23"/>
  <c r="AQ191" i="23"/>
  <c r="AQ192" i="23"/>
  <c r="AQ193" i="23"/>
  <c r="AQ194" i="23"/>
  <c r="AQ195" i="23"/>
  <c r="AQ196" i="23"/>
  <c r="AQ197" i="23"/>
  <c r="AQ198" i="23"/>
  <c r="AQ199" i="23"/>
  <c r="AQ200" i="23"/>
  <c r="AQ201" i="23"/>
  <c r="AQ202" i="23"/>
  <c r="AQ203" i="23"/>
  <c r="AQ204" i="23"/>
  <c r="AQ205" i="23"/>
  <c r="AQ206" i="23"/>
  <c r="AQ207" i="23"/>
  <c r="AQ208" i="23"/>
  <c r="AQ209" i="23"/>
  <c r="AQ210" i="23"/>
  <c r="AQ211" i="23"/>
  <c r="AQ212" i="23"/>
  <c r="AQ213" i="23"/>
  <c r="AQ214" i="23"/>
  <c r="AQ215" i="23"/>
  <c r="AQ216" i="23"/>
  <c r="AQ217" i="23"/>
  <c r="AQ218" i="23"/>
  <c r="AQ219" i="23"/>
  <c r="AQ220" i="23"/>
  <c r="AQ221" i="23"/>
  <c r="AQ222" i="23"/>
  <c r="AQ223" i="23"/>
  <c r="AQ224" i="23"/>
  <c r="AQ225" i="23"/>
  <c r="AQ226" i="23"/>
  <c r="AQ227" i="23"/>
  <c r="AQ228" i="23"/>
  <c r="AQ229" i="23"/>
  <c r="AQ230" i="23"/>
  <c r="AQ231" i="23"/>
  <c r="AQ232" i="23"/>
  <c r="AQ233" i="23"/>
  <c r="AQ234" i="23"/>
  <c r="AQ235" i="23"/>
  <c r="AQ236" i="23"/>
  <c r="AQ237" i="23"/>
  <c r="AQ238" i="23"/>
  <c r="AQ239" i="23"/>
  <c r="AQ240" i="23"/>
  <c r="AQ241" i="23"/>
  <c r="AQ242" i="23"/>
  <c r="AQ243" i="23"/>
  <c r="AQ244" i="23"/>
  <c r="AQ245" i="23"/>
  <c r="AQ246" i="23"/>
  <c r="AQ247" i="23"/>
  <c r="AQ248" i="23"/>
  <c r="AQ249" i="23"/>
  <c r="AQ250" i="23"/>
  <c r="AQ251" i="23"/>
  <c r="AQ252" i="23"/>
  <c r="AQ253" i="23"/>
  <c r="AQ254" i="23"/>
  <c r="AQ255" i="23"/>
  <c r="AQ256" i="23"/>
  <c r="AQ257" i="23"/>
  <c r="AQ258" i="23"/>
  <c r="AQ259" i="23"/>
  <c r="AQ260" i="23"/>
  <c r="AQ261" i="23"/>
  <c r="AQ262" i="23"/>
  <c r="AQ263" i="23"/>
  <c r="AQ264" i="23"/>
  <c r="AQ265" i="23"/>
  <c r="AQ266" i="23"/>
  <c r="AQ267" i="23"/>
  <c r="AQ268" i="23"/>
  <c r="AQ269" i="23"/>
  <c r="AQ270" i="23"/>
  <c r="AQ271" i="23"/>
  <c r="AQ272" i="23"/>
  <c r="AQ273" i="23"/>
  <c r="AQ274" i="23"/>
  <c r="AQ275" i="23"/>
  <c r="AQ276" i="23"/>
  <c r="AQ277" i="23"/>
  <c r="AQ278" i="23"/>
  <c r="AQ279" i="23"/>
  <c r="AQ280" i="23"/>
  <c r="AQ281" i="23"/>
  <c r="AQ282" i="23"/>
  <c r="AQ283" i="23"/>
  <c r="AQ284" i="23"/>
  <c r="AQ285" i="23"/>
  <c r="AQ286" i="23"/>
  <c r="AQ287" i="23"/>
  <c r="AQ288" i="23"/>
  <c r="AQ289" i="23"/>
  <c r="AQ290" i="23"/>
  <c r="AQ291" i="23"/>
  <c r="AQ292" i="23"/>
  <c r="AQ293" i="23"/>
  <c r="AQ294" i="23"/>
  <c r="AQ295" i="23"/>
  <c r="AQ296" i="23"/>
  <c r="AQ297" i="23"/>
  <c r="AQ298" i="23"/>
  <c r="AQ299" i="23"/>
  <c r="AQ300" i="23"/>
  <c r="AQ301" i="23"/>
  <c r="AQ302" i="23"/>
  <c r="AQ303" i="23"/>
  <c r="AQ304" i="23"/>
  <c r="AQ305" i="23"/>
  <c r="AQ306" i="23"/>
  <c r="AQ307" i="23"/>
  <c r="AQ308" i="23"/>
  <c r="AQ309" i="23"/>
  <c r="AQ310" i="23"/>
  <c r="AQ311" i="23"/>
  <c r="AQ312" i="23"/>
  <c r="AQ313" i="23"/>
  <c r="AQ314" i="23"/>
  <c r="AQ315" i="23"/>
  <c r="AQ316" i="23"/>
  <c r="AQ317" i="23"/>
  <c r="AQ318" i="23"/>
  <c r="AQ319" i="23"/>
  <c r="AQ320" i="23"/>
  <c r="AQ6" i="23"/>
  <c r="AM7" i="23"/>
  <c r="AM8" i="23"/>
  <c r="AM9" i="23"/>
  <c r="AM10" i="23"/>
  <c r="AM11" i="23"/>
  <c r="AM12" i="23"/>
  <c r="AM13" i="23"/>
  <c r="AM14" i="23"/>
  <c r="AM15" i="23"/>
  <c r="AM16" i="23"/>
  <c r="AM17" i="23"/>
  <c r="AM18" i="23"/>
  <c r="AM19" i="23"/>
  <c r="AM20" i="23"/>
  <c r="AM21" i="23"/>
  <c r="AM22" i="23"/>
  <c r="AM23" i="23"/>
  <c r="AM24" i="23"/>
  <c r="AM25" i="23"/>
  <c r="AM26" i="23"/>
  <c r="AM27" i="23"/>
  <c r="AM28" i="23"/>
  <c r="AM29" i="23"/>
  <c r="AM30" i="23"/>
  <c r="AM31" i="23"/>
  <c r="AM32" i="23"/>
  <c r="AM33" i="23"/>
  <c r="AM34" i="23"/>
  <c r="AM35" i="23"/>
  <c r="AM36" i="23"/>
  <c r="AM37" i="23"/>
  <c r="AM38" i="23"/>
  <c r="AM39" i="23"/>
  <c r="AM40" i="23"/>
  <c r="AM41" i="23"/>
  <c r="AM42" i="23"/>
  <c r="AM43" i="23"/>
  <c r="AM44" i="23"/>
  <c r="AM45" i="23"/>
  <c r="AM46" i="23"/>
  <c r="AM47" i="23"/>
  <c r="AM48" i="23"/>
  <c r="AM49" i="23"/>
  <c r="AM50" i="23"/>
  <c r="AM51" i="23"/>
  <c r="AM52" i="23"/>
  <c r="AM53" i="23"/>
  <c r="AM54" i="23"/>
  <c r="AM55" i="23"/>
  <c r="AM56" i="23"/>
  <c r="AM57" i="23"/>
  <c r="AM58" i="23"/>
  <c r="AM59" i="23"/>
  <c r="AM60" i="23"/>
  <c r="AM61" i="23"/>
  <c r="AM62" i="23"/>
  <c r="AM63" i="23"/>
  <c r="AM64" i="23"/>
  <c r="AM65" i="23"/>
  <c r="AM66" i="23"/>
  <c r="AM67" i="23"/>
  <c r="AM68" i="23"/>
  <c r="AM69" i="23"/>
  <c r="AM70" i="23"/>
  <c r="AM71" i="23"/>
  <c r="AM72" i="23"/>
  <c r="AM73" i="23"/>
  <c r="AM74" i="23"/>
  <c r="AM75" i="23"/>
  <c r="AM76" i="23"/>
  <c r="AM77" i="23"/>
  <c r="AM78" i="23"/>
  <c r="AM79" i="23"/>
  <c r="AM80" i="23"/>
  <c r="AM81" i="23"/>
  <c r="AM82" i="23"/>
  <c r="AM83" i="23"/>
  <c r="AM84" i="23"/>
  <c r="AM85" i="23"/>
  <c r="AM86" i="23"/>
  <c r="AM87" i="23"/>
  <c r="AM88" i="23"/>
  <c r="AM89" i="23"/>
  <c r="AM90" i="23"/>
  <c r="AM91" i="23"/>
  <c r="AM92" i="23"/>
  <c r="AM93" i="23"/>
  <c r="AM94" i="23"/>
  <c r="AM95" i="23"/>
  <c r="AM96" i="23"/>
  <c r="AM97" i="23"/>
  <c r="AM98" i="23"/>
  <c r="AM99" i="23"/>
  <c r="AM100" i="23"/>
  <c r="AM101" i="23"/>
  <c r="AM102" i="23"/>
  <c r="AM103" i="23"/>
  <c r="AM104" i="23"/>
  <c r="AM105" i="23"/>
  <c r="AM106" i="23"/>
  <c r="AM107" i="23"/>
  <c r="AM108" i="23"/>
  <c r="AM109" i="23"/>
  <c r="AM110" i="23"/>
  <c r="AM111" i="23"/>
  <c r="AM112" i="23"/>
  <c r="AM113" i="23"/>
  <c r="AM114" i="23"/>
  <c r="AM115" i="23"/>
  <c r="AM116" i="23"/>
  <c r="AM117" i="23"/>
  <c r="AM118" i="23"/>
  <c r="AM119" i="23"/>
  <c r="AM120" i="23"/>
  <c r="AM121" i="23"/>
  <c r="AM122" i="23"/>
  <c r="AM123" i="23"/>
  <c r="AM124" i="23"/>
  <c r="AM125" i="23"/>
  <c r="AM126" i="23"/>
  <c r="AM127" i="23"/>
  <c r="AM128" i="23"/>
  <c r="AM129" i="23"/>
  <c r="AM130" i="23"/>
  <c r="AM131" i="23"/>
  <c r="AM132" i="23"/>
  <c r="AM133" i="23"/>
  <c r="AM134" i="23"/>
  <c r="AM135" i="23"/>
  <c r="AM136" i="23"/>
  <c r="AM137" i="23"/>
  <c r="AM138" i="23"/>
  <c r="AM139" i="23"/>
  <c r="AM140" i="23"/>
  <c r="AM141" i="23"/>
  <c r="AM142" i="23"/>
  <c r="AM143" i="23"/>
  <c r="AM144" i="23"/>
  <c r="AM145" i="23"/>
  <c r="AM146" i="23"/>
  <c r="AM147" i="23"/>
  <c r="AM148" i="23"/>
  <c r="AM149" i="23"/>
  <c r="AM150" i="23"/>
  <c r="AM151" i="23"/>
  <c r="AM152" i="23"/>
  <c r="AM153" i="23"/>
  <c r="AM154" i="23"/>
  <c r="AM155" i="23"/>
  <c r="AM156" i="23"/>
  <c r="AM157" i="23"/>
  <c r="AM158" i="23"/>
  <c r="AM159" i="23"/>
  <c r="AM160" i="23"/>
  <c r="AM161" i="23"/>
  <c r="AM162" i="23"/>
  <c r="AM163" i="23"/>
  <c r="AM164" i="23"/>
  <c r="AM165" i="23"/>
  <c r="AM166" i="23"/>
  <c r="AM167" i="23"/>
  <c r="AM168" i="23"/>
  <c r="AM169" i="23"/>
  <c r="AM170" i="23"/>
  <c r="AM171" i="23"/>
  <c r="AM172" i="23"/>
  <c r="AM173" i="23"/>
  <c r="AM174" i="23"/>
  <c r="AM175" i="23"/>
  <c r="AM176" i="23"/>
  <c r="AM177" i="23"/>
  <c r="AM178" i="23"/>
  <c r="AM179" i="23"/>
  <c r="AM180" i="23"/>
  <c r="AM181" i="23"/>
  <c r="AM182" i="23"/>
  <c r="AM183" i="23"/>
  <c r="AM184" i="23"/>
  <c r="AM185" i="23"/>
  <c r="AM186" i="23"/>
  <c r="AM187" i="23"/>
  <c r="AM188" i="23"/>
  <c r="AM189" i="23"/>
  <c r="AM190" i="23"/>
  <c r="AM191" i="23"/>
  <c r="AM192" i="23"/>
  <c r="AM193" i="23"/>
  <c r="AM194" i="23"/>
  <c r="AM195" i="23"/>
  <c r="AM196" i="23"/>
  <c r="AM197" i="23"/>
  <c r="AM198" i="23"/>
  <c r="AM199" i="23"/>
  <c r="AM200" i="23"/>
  <c r="AM201" i="23"/>
  <c r="AM202" i="23"/>
  <c r="AM203" i="23"/>
  <c r="AM204" i="23"/>
  <c r="AM205" i="23"/>
  <c r="AM206" i="23"/>
  <c r="AM207" i="23"/>
  <c r="AM208" i="23"/>
  <c r="AM209" i="23"/>
  <c r="AM210" i="23"/>
  <c r="AM211" i="23"/>
  <c r="AM212" i="23"/>
  <c r="AM213" i="23"/>
  <c r="AM214" i="23"/>
  <c r="AM215" i="23"/>
  <c r="AM216" i="23"/>
  <c r="AM217" i="23"/>
  <c r="AM218" i="23"/>
  <c r="AM219" i="23"/>
  <c r="AM220" i="23"/>
  <c r="AM221" i="23"/>
  <c r="AM222" i="23"/>
  <c r="AM223" i="23"/>
  <c r="AM224" i="23"/>
  <c r="AM225" i="23"/>
  <c r="AM226" i="23"/>
  <c r="AM227" i="23"/>
  <c r="AM228" i="23"/>
  <c r="AM229" i="23"/>
  <c r="AM230" i="23"/>
  <c r="AM231" i="23"/>
  <c r="AM232" i="23"/>
  <c r="AM233" i="23"/>
  <c r="AM234" i="23"/>
  <c r="AM235" i="23"/>
  <c r="AM236" i="23"/>
  <c r="AM237" i="23"/>
  <c r="AM238" i="23"/>
  <c r="AM239" i="23"/>
  <c r="AM240" i="23"/>
  <c r="AM241" i="23"/>
  <c r="AM242" i="23"/>
  <c r="AM243" i="23"/>
  <c r="AM244" i="23"/>
  <c r="AM245" i="23"/>
  <c r="AM246" i="23"/>
  <c r="AM247" i="23"/>
  <c r="AM248" i="23"/>
  <c r="AM249" i="23"/>
  <c r="AM250" i="23"/>
  <c r="AM251" i="23"/>
  <c r="AM252" i="23"/>
  <c r="AM253" i="23"/>
  <c r="AM254" i="23"/>
  <c r="AM255" i="23"/>
  <c r="AM256" i="23"/>
  <c r="AM257" i="23"/>
  <c r="AM258" i="23"/>
  <c r="AM259" i="23"/>
  <c r="AM260" i="23"/>
  <c r="AM261" i="23"/>
  <c r="AM262" i="23"/>
  <c r="AM263" i="23"/>
  <c r="AM264" i="23"/>
  <c r="AM265" i="23"/>
  <c r="AM266" i="23"/>
  <c r="AM267" i="23"/>
  <c r="AM268" i="23"/>
  <c r="AM269" i="23"/>
  <c r="AM270" i="23"/>
  <c r="AM271" i="23"/>
  <c r="AM272" i="23"/>
  <c r="AM273" i="23"/>
  <c r="AM274" i="23"/>
  <c r="AM275" i="23"/>
  <c r="AM276" i="23"/>
  <c r="AM277" i="23"/>
  <c r="AM278" i="23"/>
  <c r="AM279" i="23"/>
  <c r="AM280" i="23"/>
  <c r="AM281" i="23"/>
  <c r="AM282" i="23"/>
  <c r="AM283" i="23"/>
  <c r="AM284" i="23"/>
  <c r="AM285" i="23"/>
  <c r="AM286" i="23"/>
  <c r="AM287" i="23"/>
  <c r="AM288" i="23"/>
  <c r="AM289" i="23"/>
  <c r="AM290" i="23"/>
  <c r="AM291" i="23"/>
  <c r="AM292" i="23"/>
  <c r="AM293" i="23"/>
  <c r="AM294" i="23"/>
  <c r="AM295" i="23"/>
  <c r="AM296" i="23"/>
  <c r="AM297" i="23"/>
  <c r="AM298" i="23"/>
  <c r="AM299" i="23"/>
  <c r="AM300" i="23"/>
  <c r="AM301" i="23"/>
  <c r="AM302" i="23"/>
  <c r="AM303" i="23"/>
  <c r="AM304" i="23"/>
  <c r="AM305" i="23"/>
  <c r="AM306" i="23"/>
  <c r="AM307" i="23"/>
  <c r="AM308" i="23"/>
  <c r="AM309" i="23"/>
  <c r="AM310" i="23"/>
  <c r="AM311" i="23"/>
  <c r="AM312" i="23"/>
  <c r="AM313" i="23"/>
  <c r="AM314" i="23"/>
  <c r="AM315" i="23"/>
  <c r="AM316" i="23"/>
  <c r="AM317" i="23"/>
  <c r="AM318" i="23"/>
  <c r="AM319" i="23"/>
  <c r="AM320" i="23"/>
  <c r="AM6" i="23"/>
  <c r="AI7" i="23"/>
  <c r="AI8" i="23"/>
  <c r="AI9" i="23"/>
  <c r="AI10" i="23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I41" i="23"/>
  <c r="AI42" i="23"/>
  <c r="AI43" i="23"/>
  <c r="AI44" i="23"/>
  <c r="AI45" i="23"/>
  <c r="AI46" i="23"/>
  <c r="AI47" i="23"/>
  <c r="AI48" i="23"/>
  <c r="AI49" i="23"/>
  <c r="AI50" i="23"/>
  <c r="AI51" i="23"/>
  <c r="AI52" i="23"/>
  <c r="AI53" i="23"/>
  <c r="AI54" i="23"/>
  <c r="AI55" i="23"/>
  <c r="AI56" i="23"/>
  <c r="AI57" i="23"/>
  <c r="AI58" i="23"/>
  <c r="AI59" i="23"/>
  <c r="AI60" i="23"/>
  <c r="AI61" i="23"/>
  <c r="AI62" i="23"/>
  <c r="AI63" i="23"/>
  <c r="AI64" i="23"/>
  <c r="AI65" i="23"/>
  <c r="AI66" i="23"/>
  <c r="AI67" i="23"/>
  <c r="AI68" i="23"/>
  <c r="AI69" i="23"/>
  <c r="AI70" i="23"/>
  <c r="AI71" i="23"/>
  <c r="AI72" i="23"/>
  <c r="AI73" i="23"/>
  <c r="AI74" i="23"/>
  <c r="AI75" i="23"/>
  <c r="AI76" i="23"/>
  <c r="AI77" i="23"/>
  <c r="AI78" i="23"/>
  <c r="AI79" i="23"/>
  <c r="AI80" i="23"/>
  <c r="AI81" i="23"/>
  <c r="AI82" i="23"/>
  <c r="AI83" i="23"/>
  <c r="AI84" i="23"/>
  <c r="AI85" i="23"/>
  <c r="AI86" i="23"/>
  <c r="AI87" i="23"/>
  <c r="AI88" i="23"/>
  <c r="AI89" i="23"/>
  <c r="AI90" i="23"/>
  <c r="AI91" i="23"/>
  <c r="AI92" i="23"/>
  <c r="AI93" i="23"/>
  <c r="AI94" i="23"/>
  <c r="AI95" i="23"/>
  <c r="AI96" i="23"/>
  <c r="AI97" i="23"/>
  <c r="AI98" i="23"/>
  <c r="AI99" i="23"/>
  <c r="AI100" i="23"/>
  <c r="AI101" i="23"/>
  <c r="AI102" i="23"/>
  <c r="AI103" i="23"/>
  <c r="AI104" i="23"/>
  <c r="AI105" i="23"/>
  <c r="AI106" i="23"/>
  <c r="AI107" i="23"/>
  <c r="AI108" i="23"/>
  <c r="AI109" i="23"/>
  <c r="AI110" i="23"/>
  <c r="AI111" i="23"/>
  <c r="AI112" i="23"/>
  <c r="AI113" i="23"/>
  <c r="AI114" i="23"/>
  <c r="AI115" i="23"/>
  <c r="AI116" i="23"/>
  <c r="AI117" i="23"/>
  <c r="AI118" i="23"/>
  <c r="AI119" i="23"/>
  <c r="AI120" i="23"/>
  <c r="AI121" i="23"/>
  <c r="AI122" i="23"/>
  <c r="AI123" i="23"/>
  <c r="AI124" i="23"/>
  <c r="AI125" i="23"/>
  <c r="AI126" i="23"/>
  <c r="AI127" i="23"/>
  <c r="AI128" i="23"/>
  <c r="AI129" i="23"/>
  <c r="AI130" i="23"/>
  <c r="AI131" i="23"/>
  <c r="AI132" i="23"/>
  <c r="AI133" i="23"/>
  <c r="AI134" i="23"/>
  <c r="AI135" i="23"/>
  <c r="AI136" i="23"/>
  <c r="AI137" i="23"/>
  <c r="AI138" i="23"/>
  <c r="AI139" i="23"/>
  <c r="AI140" i="23"/>
  <c r="AI141" i="23"/>
  <c r="AI142" i="23"/>
  <c r="AI143" i="23"/>
  <c r="AI144" i="23"/>
  <c r="AI145" i="23"/>
  <c r="AI146" i="23"/>
  <c r="AI147" i="23"/>
  <c r="AI148" i="23"/>
  <c r="AI149" i="23"/>
  <c r="AI150" i="23"/>
  <c r="AI151" i="23"/>
  <c r="AI152" i="23"/>
  <c r="AI153" i="23"/>
  <c r="AI154" i="23"/>
  <c r="AI155" i="23"/>
  <c r="AI156" i="23"/>
  <c r="AI157" i="23"/>
  <c r="AI158" i="23"/>
  <c r="AI159" i="23"/>
  <c r="AI160" i="23"/>
  <c r="AI161" i="23"/>
  <c r="AI162" i="23"/>
  <c r="AI163" i="23"/>
  <c r="AI164" i="23"/>
  <c r="AI165" i="23"/>
  <c r="AI166" i="23"/>
  <c r="AI167" i="23"/>
  <c r="AI168" i="23"/>
  <c r="AI169" i="23"/>
  <c r="AI170" i="23"/>
  <c r="AI171" i="23"/>
  <c r="AI172" i="23"/>
  <c r="AI173" i="23"/>
  <c r="AI174" i="23"/>
  <c r="AI175" i="23"/>
  <c r="AI176" i="23"/>
  <c r="AI177" i="23"/>
  <c r="AI178" i="23"/>
  <c r="AI179" i="23"/>
  <c r="AI180" i="23"/>
  <c r="AI181" i="23"/>
  <c r="AI182" i="23"/>
  <c r="AI183" i="23"/>
  <c r="AI184" i="23"/>
  <c r="AI185" i="23"/>
  <c r="AI186" i="23"/>
  <c r="AI187" i="23"/>
  <c r="AI188" i="23"/>
  <c r="AI189" i="23"/>
  <c r="AI190" i="23"/>
  <c r="AI191" i="23"/>
  <c r="AI192" i="23"/>
  <c r="AI193" i="23"/>
  <c r="AI194" i="23"/>
  <c r="AI195" i="23"/>
  <c r="AI196" i="23"/>
  <c r="AI197" i="23"/>
  <c r="AI198" i="23"/>
  <c r="AI199" i="23"/>
  <c r="AI200" i="23"/>
  <c r="AI201" i="23"/>
  <c r="AI202" i="23"/>
  <c r="AI203" i="23"/>
  <c r="AI204" i="23"/>
  <c r="AI205" i="23"/>
  <c r="AI206" i="23"/>
  <c r="AI207" i="23"/>
  <c r="AI208" i="23"/>
  <c r="AI209" i="23"/>
  <c r="AI210" i="23"/>
  <c r="AI211" i="23"/>
  <c r="AI212" i="23"/>
  <c r="AI213" i="23"/>
  <c r="AI214" i="23"/>
  <c r="AI215" i="23"/>
  <c r="AI216" i="23"/>
  <c r="AI217" i="23"/>
  <c r="AI218" i="23"/>
  <c r="AI219" i="23"/>
  <c r="AI220" i="23"/>
  <c r="AI221" i="23"/>
  <c r="AI222" i="23"/>
  <c r="AI223" i="23"/>
  <c r="AI224" i="23"/>
  <c r="AI225" i="23"/>
  <c r="AI226" i="23"/>
  <c r="AI227" i="23"/>
  <c r="AI228" i="23"/>
  <c r="AI229" i="23"/>
  <c r="AI230" i="23"/>
  <c r="AI231" i="23"/>
  <c r="AI232" i="23"/>
  <c r="AI233" i="23"/>
  <c r="AI234" i="23"/>
  <c r="AI235" i="23"/>
  <c r="AI236" i="23"/>
  <c r="AI237" i="23"/>
  <c r="AI238" i="23"/>
  <c r="AI239" i="23"/>
  <c r="AI240" i="23"/>
  <c r="AI241" i="23"/>
  <c r="AI242" i="23"/>
  <c r="AI243" i="23"/>
  <c r="AI244" i="23"/>
  <c r="AI245" i="23"/>
  <c r="AI246" i="23"/>
  <c r="AI247" i="23"/>
  <c r="AI248" i="23"/>
  <c r="AI249" i="23"/>
  <c r="AI250" i="23"/>
  <c r="AI251" i="23"/>
  <c r="AI252" i="23"/>
  <c r="AI253" i="23"/>
  <c r="AI254" i="23"/>
  <c r="AI255" i="23"/>
  <c r="AI256" i="23"/>
  <c r="AI257" i="23"/>
  <c r="AI258" i="23"/>
  <c r="AI259" i="23"/>
  <c r="AI260" i="23"/>
  <c r="AI261" i="23"/>
  <c r="AI262" i="23"/>
  <c r="AI263" i="23"/>
  <c r="AI264" i="23"/>
  <c r="AI265" i="23"/>
  <c r="AI266" i="23"/>
  <c r="AI267" i="23"/>
  <c r="AI268" i="23"/>
  <c r="AI269" i="23"/>
  <c r="AI270" i="23"/>
  <c r="AI271" i="23"/>
  <c r="AI272" i="23"/>
  <c r="AI273" i="23"/>
  <c r="AI274" i="23"/>
  <c r="AI275" i="23"/>
  <c r="AI276" i="23"/>
  <c r="AI277" i="23"/>
  <c r="AI278" i="23"/>
  <c r="AI279" i="23"/>
  <c r="AI280" i="23"/>
  <c r="AI281" i="23"/>
  <c r="AI282" i="23"/>
  <c r="AI283" i="23"/>
  <c r="AI284" i="23"/>
  <c r="AI285" i="23"/>
  <c r="AI286" i="23"/>
  <c r="AI287" i="23"/>
  <c r="AI288" i="23"/>
  <c r="AI289" i="23"/>
  <c r="AI290" i="23"/>
  <c r="AI291" i="23"/>
  <c r="AI292" i="23"/>
  <c r="AI293" i="23"/>
  <c r="AI294" i="23"/>
  <c r="AI295" i="23"/>
  <c r="AI296" i="23"/>
  <c r="AI297" i="23"/>
  <c r="AI298" i="23"/>
  <c r="AI299" i="23"/>
  <c r="AI300" i="23"/>
  <c r="AI301" i="23"/>
  <c r="AI302" i="23"/>
  <c r="AI303" i="23"/>
  <c r="AI304" i="23"/>
  <c r="AI305" i="23"/>
  <c r="AI306" i="23"/>
  <c r="AI307" i="23"/>
  <c r="AI308" i="23"/>
  <c r="AI309" i="23"/>
  <c r="AI310" i="23"/>
  <c r="AI311" i="23"/>
  <c r="AI312" i="23"/>
  <c r="AI313" i="23"/>
  <c r="AI314" i="23"/>
  <c r="AI315" i="23"/>
  <c r="AI316" i="23"/>
  <c r="AI317" i="23"/>
  <c r="AI318" i="23"/>
  <c r="AI319" i="23"/>
  <c r="AI320" i="23"/>
  <c r="AI6" i="23"/>
  <c r="AA7" i="23"/>
  <c r="AA8" i="23"/>
  <c r="AA9" i="23"/>
  <c r="AA10" i="23"/>
  <c r="AA11" i="23"/>
  <c r="AA12" i="23"/>
  <c r="AA13" i="23"/>
  <c r="AA14" i="23"/>
  <c r="AA15" i="23"/>
  <c r="AA16" i="23"/>
  <c r="AA17" i="23"/>
  <c r="AA18" i="23"/>
  <c r="AA19" i="23"/>
  <c r="AA20" i="23"/>
  <c r="AA21" i="23"/>
  <c r="AA22" i="23"/>
  <c r="AA23" i="23"/>
  <c r="AA24" i="23"/>
  <c r="AA25" i="23"/>
  <c r="AA26" i="23"/>
  <c r="AA27" i="23"/>
  <c r="AA28" i="23"/>
  <c r="AA29" i="23"/>
  <c r="AA30" i="23"/>
  <c r="AA31" i="23"/>
  <c r="AA32" i="23"/>
  <c r="AA33" i="23"/>
  <c r="AA34" i="23"/>
  <c r="AA35" i="23"/>
  <c r="AA36" i="23"/>
  <c r="AA37" i="23"/>
  <c r="AA38" i="23"/>
  <c r="AA39" i="23"/>
  <c r="AA40" i="23"/>
  <c r="AA41" i="23"/>
  <c r="AA42" i="23"/>
  <c r="AA43" i="23"/>
  <c r="AA44" i="23"/>
  <c r="AA45" i="23"/>
  <c r="AA46" i="23"/>
  <c r="AA47" i="23"/>
  <c r="AA48" i="23"/>
  <c r="AA49" i="23"/>
  <c r="AA50" i="23"/>
  <c r="AA51" i="23"/>
  <c r="AA52" i="23"/>
  <c r="AA53" i="23"/>
  <c r="AA54" i="23"/>
  <c r="AA55" i="23"/>
  <c r="AA56" i="23"/>
  <c r="AA57" i="23"/>
  <c r="AA58" i="23"/>
  <c r="AA59" i="23"/>
  <c r="AA60" i="23"/>
  <c r="AA61" i="23"/>
  <c r="AA62" i="23"/>
  <c r="AA63" i="23"/>
  <c r="AA64" i="23"/>
  <c r="AA65" i="23"/>
  <c r="AA66" i="23"/>
  <c r="AA67" i="23"/>
  <c r="AA68" i="23"/>
  <c r="AA69" i="23"/>
  <c r="AA70" i="23"/>
  <c r="AA71" i="23"/>
  <c r="AA72" i="23"/>
  <c r="AA73" i="23"/>
  <c r="AA74" i="23"/>
  <c r="AA75" i="23"/>
  <c r="AA76" i="23"/>
  <c r="AA77" i="23"/>
  <c r="AA78" i="23"/>
  <c r="AA79" i="23"/>
  <c r="AA80" i="23"/>
  <c r="AA81" i="23"/>
  <c r="AA82" i="23"/>
  <c r="AA83" i="23"/>
  <c r="AA84" i="23"/>
  <c r="AA85" i="23"/>
  <c r="AA86" i="23"/>
  <c r="AA87" i="23"/>
  <c r="AA88" i="23"/>
  <c r="AA89" i="23"/>
  <c r="AA90" i="23"/>
  <c r="AA91" i="23"/>
  <c r="AA92" i="23"/>
  <c r="AA93" i="23"/>
  <c r="AA94" i="23"/>
  <c r="AA95" i="23"/>
  <c r="AA96" i="23"/>
  <c r="AA97" i="23"/>
  <c r="AA98" i="23"/>
  <c r="AA99" i="23"/>
  <c r="AA100" i="23"/>
  <c r="AA101" i="23"/>
  <c r="AA102" i="23"/>
  <c r="AA103" i="23"/>
  <c r="AA104" i="23"/>
  <c r="AA105" i="23"/>
  <c r="AA106" i="23"/>
  <c r="AA107" i="23"/>
  <c r="AA108" i="23"/>
  <c r="AA109" i="23"/>
  <c r="AA110" i="23"/>
  <c r="AA111" i="23"/>
  <c r="AA112" i="23"/>
  <c r="AA113" i="23"/>
  <c r="AA114" i="23"/>
  <c r="AA115" i="23"/>
  <c r="AA116" i="23"/>
  <c r="AA117" i="23"/>
  <c r="AA118" i="23"/>
  <c r="AA119" i="23"/>
  <c r="AA120" i="23"/>
  <c r="AA121" i="23"/>
  <c r="AA122" i="23"/>
  <c r="AA123" i="23"/>
  <c r="AA124" i="23"/>
  <c r="AA125" i="23"/>
  <c r="AA126" i="23"/>
  <c r="AA127" i="23"/>
  <c r="AA128" i="23"/>
  <c r="AA129" i="23"/>
  <c r="AA130" i="23"/>
  <c r="AA131" i="23"/>
  <c r="AA132" i="23"/>
  <c r="AA133" i="23"/>
  <c r="AA134" i="23"/>
  <c r="AA135" i="23"/>
  <c r="AA136" i="23"/>
  <c r="AA137" i="23"/>
  <c r="AA138" i="23"/>
  <c r="AA139" i="23"/>
  <c r="AA140" i="23"/>
  <c r="AA141" i="23"/>
  <c r="AA142" i="23"/>
  <c r="AA143" i="23"/>
  <c r="AA144" i="23"/>
  <c r="AA145" i="23"/>
  <c r="AA146" i="23"/>
  <c r="AA147" i="23"/>
  <c r="AA148" i="23"/>
  <c r="AA149" i="23"/>
  <c r="AA150" i="23"/>
  <c r="AA151" i="23"/>
  <c r="AA152" i="23"/>
  <c r="AA153" i="23"/>
  <c r="AA154" i="23"/>
  <c r="AA155" i="23"/>
  <c r="AA156" i="23"/>
  <c r="AA157" i="23"/>
  <c r="AA158" i="23"/>
  <c r="AA159" i="23"/>
  <c r="AA160" i="23"/>
  <c r="AA161" i="23"/>
  <c r="AA162" i="23"/>
  <c r="AA163" i="23"/>
  <c r="AA164" i="23"/>
  <c r="AA165" i="23"/>
  <c r="AA166" i="23"/>
  <c r="AA167" i="23"/>
  <c r="AA168" i="23"/>
  <c r="AA169" i="23"/>
  <c r="AA170" i="23"/>
  <c r="AA171" i="23"/>
  <c r="AA172" i="23"/>
  <c r="AA173" i="23"/>
  <c r="AA174" i="23"/>
  <c r="AA175" i="23"/>
  <c r="AA176" i="23"/>
  <c r="AA177" i="23"/>
  <c r="AA178" i="23"/>
  <c r="AA179" i="23"/>
  <c r="AA180" i="23"/>
  <c r="AA181" i="23"/>
  <c r="AA182" i="23"/>
  <c r="AA183" i="23"/>
  <c r="AA184" i="23"/>
  <c r="AA185" i="23"/>
  <c r="AA186" i="23"/>
  <c r="AA187" i="23"/>
  <c r="AA188" i="23"/>
  <c r="AA189" i="23"/>
  <c r="AA190" i="23"/>
  <c r="AA191" i="23"/>
  <c r="AA192" i="23"/>
  <c r="AA193" i="23"/>
  <c r="AA194" i="23"/>
  <c r="AA195" i="23"/>
  <c r="AA196" i="23"/>
  <c r="AA197" i="23"/>
  <c r="AA198" i="23"/>
  <c r="AA199" i="23"/>
  <c r="AA200" i="23"/>
  <c r="AA201" i="23"/>
  <c r="AA202" i="23"/>
  <c r="AA203" i="23"/>
  <c r="AA204" i="23"/>
  <c r="AA205" i="23"/>
  <c r="AA206" i="23"/>
  <c r="AA207" i="23"/>
  <c r="AA208" i="23"/>
  <c r="AA209" i="23"/>
  <c r="AA210" i="23"/>
  <c r="AA211" i="23"/>
  <c r="AA212" i="23"/>
  <c r="AA213" i="23"/>
  <c r="AA214" i="23"/>
  <c r="AA215" i="23"/>
  <c r="AA216" i="23"/>
  <c r="AA217" i="23"/>
  <c r="AA218" i="23"/>
  <c r="AA219" i="23"/>
  <c r="AA220" i="23"/>
  <c r="AA221" i="23"/>
  <c r="AA222" i="23"/>
  <c r="AA223" i="23"/>
  <c r="AA224" i="23"/>
  <c r="AA225" i="23"/>
  <c r="AA226" i="23"/>
  <c r="AA227" i="23"/>
  <c r="AA228" i="23"/>
  <c r="AA229" i="23"/>
  <c r="AA230" i="23"/>
  <c r="AA231" i="23"/>
  <c r="AA232" i="23"/>
  <c r="AA233" i="23"/>
  <c r="AA234" i="23"/>
  <c r="AA235" i="23"/>
  <c r="AA236" i="23"/>
  <c r="AA237" i="23"/>
  <c r="AA238" i="23"/>
  <c r="AA239" i="23"/>
  <c r="AA240" i="23"/>
  <c r="AA241" i="23"/>
  <c r="AA242" i="23"/>
  <c r="AA243" i="23"/>
  <c r="AA244" i="23"/>
  <c r="AA245" i="23"/>
  <c r="AA246" i="23"/>
  <c r="AA247" i="23"/>
  <c r="AA248" i="23"/>
  <c r="AA249" i="23"/>
  <c r="AA250" i="23"/>
  <c r="AA251" i="23"/>
  <c r="AA252" i="23"/>
  <c r="AA253" i="23"/>
  <c r="AA254" i="23"/>
  <c r="AA255" i="23"/>
  <c r="AA256" i="23"/>
  <c r="AA257" i="23"/>
  <c r="AA258" i="23"/>
  <c r="AA259" i="23"/>
  <c r="AA260" i="23"/>
  <c r="AA261" i="23"/>
  <c r="AA262" i="23"/>
  <c r="AA263" i="23"/>
  <c r="AA264" i="23"/>
  <c r="AA265" i="23"/>
  <c r="AA266" i="23"/>
  <c r="AA267" i="23"/>
  <c r="AA268" i="23"/>
  <c r="AA269" i="23"/>
  <c r="AA270" i="23"/>
  <c r="AA271" i="23"/>
  <c r="AA272" i="23"/>
  <c r="AA273" i="23"/>
  <c r="AA274" i="23"/>
  <c r="AA275" i="23"/>
  <c r="AA276" i="23"/>
  <c r="AA277" i="23"/>
  <c r="AA278" i="23"/>
  <c r="AA279" i="23"/>
  <c r="AA280" i="23"/>
  <c r="AA281" i="23"/>
  <c r="AA282" i="23"/>
  <c r="AA283" i="23"/>
  <c r="AA284" i="23"/>
  <c r="AA285" i="23"/>
  <c r="AA286" i="23"/>
  <c r="AA287" i="23"/>
  <c r="AA288" i="23"/>
  <c r="AA289" i="23"/>
  <c r="AA290" i="23"/>
  <c r="AA291" i="23"/>
  <c r="AA292" i="23"/>
  <c r="AA293" i="23"/>
  <c r="AA294" i="23"/>
  <c r="AA295" i="23"/>
  <c r="AA296" i="23"/>
  <c r="AA297" i="23"/>
  <c r="AA298" i="23"/>
  <c r="AA299" i="23"/>
  <c r="AA300" i="23"/>
  <c r="AA301" i="23"/>
  <c r="AA302" i="23"/>
  <c r="AA303" i="23"/>
  <c r="AA304" i="23"/>
  <c r="AA305" i="23"/>
  <c r="AA306" i="23"/>
  <c r="AA307" i="23"/>
  <c r="AA308" i="23"/>
  <c r="AA309" i="23"/>
  <c r="AA310" i="23"/>
  <c r="AA311" i="23"/>
  <c r="AA312" i="23"/>
  <c r="AA313" i="23"/>
  <c r="AA314" i="23"/>
  <c r="AA315" i="23"/>
  <c r="AA316" i="23"/>
  <c r="AA317" i="23"/>
  <c r="AA318" i="23"/>
  <c r="AA319" i="23"/>
  <c r="AA320" i="23"/>
  <c r="AA6" i="23"/>
  <c r="W17" i="23"/>
  <c r="W33" i="23"/>
  <c r="W49" i="23"/>
  <c r="W65" i="23"/>
  <c r="W81" i="23"/>
  <c r="W97" i="23"/>
  <c r="W113" i="23"/>
  <c r="W123" i="23"/>
  <c r="W133" i="23"/>
  <c r="W145" i="23"/>
  <c r="W153" i="23"/>
  <c r="W161" i="23"/>
  <c r="W169" i="23"/>
  <c r="W177" i="23"/>
  <c r="W185" i="23"/>
  <c r="W193" i="23"/>
  <c r="W201" i="23"/>
  <c r="W209" i="23"/>
  <c r="W217" i="23"/>
  <c r="W225" i="23"/>
  <c r="W233" i="23"/>
  <c r="W241" i="23"/>
  <c r="W249" i="23"/>
  <c r="W257" i="23"/>
  <c r="W265" i="23"/>
  <c r="W273" i="23"/>
  <c r="W281" i="23"/>
  <c r="W289" i="23"/>
  <c r="W297" i="23"/>
  <c r="W305" i="23"/>
  <c r="W313" i="23"/>
  <c r="W6" i="23"/>
  <c r="S7" i="23"/>
  <c r="S8" i="23"/>
  <c r="S9" i="23"/>
  <c r="S10" i="23"/>
  <c r="S11" i="23"/>
  <c r="S12" i="23"/>
  <c r="S13" i="23"/>
  <c r="S14" i="23"/>
  <c r="S15" i="23"/>
  <c r="S16" i="23"/>
  <c r="S17" i="23"/>
  <c r="S18" i="23"/>
  <c r="S19" i="23"/>
  <c r="S20" i="23"/>
  <c r="S21" i="23"/>
  <c r="S22" i="23"/>
  <c r="S23" i="23"/>
  <c r="S24" i="23"/>
  <c r="S25" i="23"/>
  <c r="S26" i="23"/>
  <c r="S27" i="23"/>
  <c r="S28" i="23"/>
  <c r="S29" i="23"/>
  <c r="S30" i="23"/>
  <c r="S31" i="23"/>
  <c r="S32" i="23"/>
  <c r="S33" i="23"/>
  <c r="S34" i="23"/>
  <c r="S35" i="23"/>
  <c r="S36" i="23"/>
  <c r="S37" i="23"/>
  <c r="S38" i="23"/>
  <c r="S39" i="23"/>
  <c r="S40" i="23"/>
  <c r="S41" i="23"/>
  <c r="S42" i="23"/>
  <c r="S43" i="23"/>
  <c r="S44" i="23"/>
  <c r="S45" i="23"/>
  <c r="S46" i="23"/>
  <c r="S47" i="23"/>
  <c r="S48" i="23"/>
  <c r="S49" i="23"/>
  <c r="S50" i="23"/>
  <c r="S51" i="23"/>
  <c r="S52" i="23"/>
  <c r="S53" i="23"/>
  <c r="S54" i="23"/>
  <c r="S55" i="23"/>
  <c r="S56" i="23"/>
  <c r="S57" i="23"/>
  <c r="S58" i="23"/>
  <c r="S59" i="23"/>
  <c r="S60" i="23"/>
  <c r="S61" i="23"/>
  <c r="S62" i="23"/>
  <c r="S63" i="23"/>
  <c r="S64" i="23"/>
  <c r="S65" i="23"/>
  <c r="S66" i="23"/>
  <c r="S67" i="23"/>
  <c r="S68" i="23"/>
  <c r="S69" i="23"/>
  <c r="S70" i="23"/>
  <c r="S71" i="23"/>
  <c r="S72" i="23"/>
  <c r="S73" i="23"/>
  <c r="S74" i="23"/>
  <c r="S75" i="23"/>
  <c r="S76" i="23"/>
  <c r="S77" i="23"/>
  <c r="S78" i="23"/>
  <c r="S79" i="23"/>
  <c r="S80" i="23"/>
  <c r="S81" i="23"/>
  <c r="S82" i="23"/>
  <c r="S83" i="23"/>
  <c r="S84" i="23"/>
  <c r="S85" i="23"/>
  <c r="S86" i="23"/>
  <c r="S87" i="23"/>
  <c r="S88" i="23"/>
  <c r="S89" i="23"/>
  <c r="S90" i="23"/>
  <c r="S91" i="23"/>
  <c r="S92" i="23"/>
  <c r="S93" i="23"/>
  <c r="S94" i="23"/>
  <c r="S95" i="23"/>
  <c r="S96" i="23"/>
  <c r="S97" i="23"/>
  <c r="S98" i="23"/>
  <c r="S99" i="23"/>
  <c r="S100" i="23"/>
  <c r="S101" i="23"/>
  <c r="S102" i="23"/>
  <c r="S103" i="23"/>
  <c r="S104" i="23"/>
  <c r="S105" i="23"/>
  <c r="S106" i="23"/>
  <c r="S107" i="23"/>
  <c r="S108" i="23"/>
  <c r="S109" i="23"/>
  <c r="S110" i="23"/>
  <c r="S111" i="23"/>
  <c r="S112" i="23"/>
  <c r="S113" i="23"/>
  <c r="S114" i="23"/>
  <c r="S115" i="23"/>
  <c r="S116" i="23"/>
  <c r="S117" i="23"/>
  <c r="S118" i="23"/>
  <c r="S119" i="23"/>
  <c r="S120" i="23"/>
  <c r="S121" i="23"/>
  <c r="S122" i="23"/>
  <c r="S123" i="23"/>
  <c r="S124" i="23"/>
  <c r="S125" i="23"/>
  <c r="S126" i="23"/>
  <c r="S127" i="23"/>
  <c r="S128" i="23"/>
  <c r="S129" i="23"/>
  <c r="S130" i="23"/>
  <c r="S131" i="23"/>
  <c r="S132" i="23"/>
  <c r="S133" i="23"/>
  <c r="S134" i="23"/>
  <c r="S135" i="23"/>
  <c r="S136" i="23"/>
  <c r="S137" i="23"/>
  <c r="S138" i="23"/>
  <c r="S139" i="23"/>
  <c r="S140" i="23"/>
  <c r="S141" i="23"/>
  <c r="S142" i="23"/>
  <c r="S143" i="23"/>
  <c r="S144" i="23"/>
  <c r="S145" i="23"/>
  <c r="S146" i="23"/>
  <c r="S147" i="23"/>
  <c r="S148" i="23"/>
  <c r="S149" i="23"/>
  <c r="S150" i="23"/>
  <c r="S151" i="23"/>
  <c r="S152" i="23"/>
  <c r="S153" i="23"/>
  <c r="S154" i="23"/>
  <c r="S155" i="23"/>
  <c r="S156" i="23"/>
  <c r="S157" i="23"/>
  <c r="S158" i="23"/>
  <c r="S159" i="23"/>
  <c r="S160" i="23"/>
  <c r="S161" i="23"/>
  <c r="S162" i="23"/>
  <c r="S163" i="23"/>
  <c r="S164" i="23"/>
  <c r="S165" i="23"/>
  <c r="S166" i="23"/>
  <c r="S167" i="23"/>
  <c r="S168" i="23"/>
  <c r="S169" i="23"/>
  <c r="S170" i="23"/>
  <c r="S171" i="23"/>
  <c r="S172" i="23"/>
  <c r="S173" i="23"/>
  <c r="S174" i="23"/>
  <c r="S175" i="23"/>
  <c r="S176" i="23"/>
  <c r="S177" i="23"/>
  <c r="S178" i="23"/>
  <c r="S179" i="23"/>
  <c r="S180" i="23"/>
  <c r="S181" i="23"/>
  <c r="S182" i="23"/>
  <c r="S183" i="23"/>
  <c r="S184" i="23"/>
  <c r="S185" i="23"/>
  <c r="S186" i="23"/>
  <c r="S187" i="23"/>
  <c r="S188" i="23"/>
  <c r="S189" i="23"/>
  <c r="S190" i="23"/>
  <c r="S191" i="23"/>
  <c r="S192" i="23"/>
  <c r="S193" i="23"/>
  <c r="S194" i="23"/>
  <c r="S195" i="23"/>
  <c r="S196" i="23"/>
  <c r="S197" i="23"/>
  <c r="S198" i="23"/>
  <c r="S199" i="23"/>
  <c r="S200" i="23"/>
  <c r="S201" i="23"/>
  <c r="S202" i="23"/>
  <c r="S203" i="23"/>
  <c r="S204" i="23"/>
  <c r="S205" i="23"/>
  <c r="S206" i="23"/>
  <c r="S207" i="23"/>
  <c r="S208" i="23"/>
  <c r="S209" i="23"/>
  <c r="S210" i="23"/>
  <c r="S211" i="23"/>
  <c r="S212" i="23"/>
  <c r="S213" i="23"/>
  <c r="S214" i="23"/>
  <c r="S215" i="23"/>
  <c r="S216" i="23"/>
  <c r="S217" i="23"/>
  <c r="S218" i="23"/>
  <c r="S219" i="23"/>
  <c r="S220" i="23"/>
  <c r="S221" i="23"/>
  <c r="S222" i="23"/>
  <c r="S223" i="23"/>
  <c r="S224" i="23"/>
  <c r="S225" i="23"/>
  <c r="S226" i="23"/>
  <c r="S227" i="23"/>
  <c r="S228" i="23"/>
  <c r="S229" i="23"/>
  <c r="S230" i="23"/>
  <c r="S231" i="23"/>
  <c r="S232" i="23"/>
  <c r="S233" i="23"/>
  <c r="S234" i="23"/>
  <c r="S235" i="23"/>
  <c r="S236" i="23"/>
  <c r="S237" i="23"/>
  <c r="S238" i="23"/>
  <c r="S239" i="23"/>
  <c r="S240" i="23"/>
  <c r="S241" i="23"/>
  <c r="S242" i="23"/>
  <c r="S243" i="23"/>
  <c r="S244" i="23"/>
  <c r="S245" i="23"/>
  <c r="S246" i="23"/>
  <c r="S247" i="23"/>
  <c r="S248" i="23"/>
  <c r="S249" i="23"/>
  <c r="S250" i="23"/>
  <c r="S251" i="23"/>
  <c r="S252" i="23"/>
  <c r="S253" i="23"/>
  <c r="S254" i="23"/>
  <c r="S255" i="23"/>
  <c r="S256" i="23"/>
  <c r="S257" i="23"/>
  <c r="S258" i="23"/>
  <c r="S259" i="23"/>
  <c r="S260" i="23"/>
  <c r="S261" i="23"/>
  <c r="S262" i="23"/>
  <c r="S263" i="23"/>
  <c r="S264" i="23"/>
  <c r="S265" i="23"/>
  <c r="S266" i="23"/>
  <c r="S267" i="23"/>
  <c r="S268" i="23"/>
  <c r="S269" i="23"/>
  <c r="S270" i="23"/>
  <c r="S271" i="23"/>
  <c r="S272" i="23"/>
  <c r="S273" i="23"/>
  <c r="S274" i="23"/>
  <c r="S275" i="23"/>
  <c r="S276" i="23"/>
  <c r="S277" i="23"/>
  <c r="S278" i="23"/>
  <c r="S279" i="23"/>
  <c r="S280" i="23"/>
  <c r="S281" i="23"/>
  <c r="S282" i="23"/>
  <c r="S283" i="23"/>
  <c r="S284" i="23"/>
  <c r="S285" i="23"/>
  <c r="S286" i="23"/>
  <c r="S287" i="23"/>
  <c r="S288" i="23"/>
  <c r="S289" i="23"/>
  <c r="S290" i="23"/>
  <c r="S291" i="23"/>
  <c r="S292" i="23"/>
  <c r="S293" i="23"/>
  <c r="S294" i="23"/>
  <c r="S295" i="23"/>
  <c r="S296" i="23"/>
  <c r="S297" i="23"/>
  <c r="S298" i="23"/>
  <c r="S299" i="23"/>
  <c r="S300" i="23"/>
  <c r="S301" i="23"/>
  <c r="S302" i="23"/>
  <c r="S303" i="23"/>
  <c r="S304" i="23"/>
  <c r="S305" i="23"/>
  <c r="S306" i="23"/>
  <c r="S307" i="23"/>
  <c r="S308" i="23"/>
  <c r="S309" i="23"/>
  <c r="S310" i="23"/>
  <c r="S311" i="23"/>
  <c r="S312" i="23"/>
  <c r="S313" i="23"/>
  <c r="S314" i="23"/>
  <c r="S315" i="23"/>
  <c r="S316" i="23"/>
  <c r="S317" i="23"/>
  <c r="S318" i="23"/>
  <c r="S319" i="23"/>
  <c r="S320" i="23"/>
  <c r="S6" i="23"/>
  <c r="O7" i="23"/>
  <c r="O12" i="23"/>
  <c r="O18" i="23"/>
  <c r="O23" i="23"/>
  <c r="O34" i="23"/>
  <c r="O39" i="23"/>
  <c r="O55" i="23"/>
  <c r="O60" i="23"/>
  <c r="O71" i="23"/>
  <c r="O76" i="23"/>
  <c r="O82" i="23"/>
  <c r="O87" i="23"/>
  <c r="O92" i="23"/>
  <c r="O103" i="23"/>
  <c r="O119" i="23"/>
  <c r="O124" i="23"/>
  <c r="O165" i="23"/>
  <c r="O188" i="23"/>
  <c r="O192" i="23"/>
  <c r="O197" i="23"/>
  <c r="O224" i="23"/>
  <c r="O229" i="23"/>
  <c r="O234" i="23"/>
  <c r="O243" i="23"/>
  <c r="O252" i="23"/>
  <c r="O261" i="23"/>
  <c r="O275" i="23"/>
  <c r="O279" i="23"/>
  <c r="O288" i="23"/>
  <c r="O307" i="23"/>
  <c r="O311" i="23"/>
  <c r="O316" i="23"/>
  <c r="K7" i="23"/>
  <c r="K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37" i="23"/>
  <c r="K38" i="23"/>
  <c r="K39" i="23"/>
  <c r="K40" i="23"/>
  <c r="K41" i="23"/>
  <c r="K42" i="23"/>
  <c r="K43" i="23"/>
  <c r="K44" i="23"/>
  <c r="K45" i="23"/>
  <c r="K46" i="23"/>
  <c r="K47" i="23"/>
  <c r="K48" i="23"/>
  <c r="K49" i="23"/>
  <c r="K50" i="23"/>
  <c r="K51" i="23"/>
  <c r="K52" i="23"/>
  <c r="K53" i="23"/>
  <c r="K54" i="23"/>
  <c r="K55" i="23"/>
  <c r="K56" i="23"/>
  <c r="K57" i="23"/>
  <c r="K58" i="23"/>
  <c r="K59" i="23"/>
  <c r="K60" i="23"/>
  <c r="K61" i="23"/>
  <c r="K62" i="23"/>
  <c r="K63" i="23"/>
  <c r="K64" i="23"/>
  <c r="K65" i="23"/>
  <c r="K66" i="23"/>
  <c r="K67" i="23"/>
  <c r="K68" i="23"/>
  <c r="K69" i="23"/>
  <c r="K70" i="23"/>
  <c r="K71" i="23"/>
  <c r="K72" i="23"/>
  <c r="K73" i="23"/>
  <c r="K74" i="23"/>
  <c r="K75" i="23"/>
  <c r="K76" i="23"/>
  <c r="K77" i="23"/>
  <c r="K78" i="23"/>
  <c r="K79" i="23"/>
  <c r="K80" i="23"/>
  <c r="K81" i="23"/>
  <c r="K82" i="23"/>
  <c r="K83" i="23"/>
  <c r="K84" i="23"/>
  <c r="K85" i="23"/>
  <c r="K86" i="23"/>
  <c r="K87" i="23"/>
  <c r="K88" i="23"/>
  <c r="K89" i="23"/>
  <c r="K90" i="23"/>
  <c r="K91" i="23"/>
  <c r="K92" i="23"/>
  <c r="K93" i="23"/>
  <c r="K94" i="23"/>
  <c r="K95" i="23"/>
  <c r="K96" i="23"/>
  <c r="K97" i="23"/>
  <c r="K98" i="23"/>
  <c r="K99" i="23"/>
  <c r="K100" i="23"/>
  <c r="K101" i="23"/>
  <c r="K102" i="23"/>
  <c r="K103" i="23"/>
  <c r="K104" i="23"/>
  <c r="K105" i="23"/>
  <c r="K106" i="23"/>
  <c r="K107" i="23"/>
  <c r="K108" i="23"/>
  <c r="K109" i="23"/>
  <c r="K110" i="23"/>
  <c r="K111" i="23"/>
  <c r="K112" i="23"/>
  <c r="K113" i="23"/>
  <c r="K114" i="23"/>
  <c r="K115" i="23"/>
  <c r="K116" i="23"/>
  <c r="K117" i="23"/>
  <c r="K118" i="23"/>
  <c r="K119" i="23"/>
  <c r="K120" i="23"/>
  <c r="K121" i="23"/>
  <c r="K122" i="23"/>
  <c r="K123" i="23"/>
  <c r="K124" i="23"/>
  <c r="K125" i="23"/>
  <c r="K126" i="23"/>
  <c r="K127" i="23"/>
  <c r="K128" i="23"/>
  <c r="K129" i="23"/>
  <c r="K130" i="23"/>
  <c r="K131" i="23"/>
  <c r="K132" i="23"/>
  <c r="K133" i="23"/>
  <c r="K134" i="23"/>
  <c r="K135" i="23"/>
  <c r="K136" i="23"/>
  <c r="K137" i="23"/>
  <c r="K138" i="23"/>
  <c r="K139" i="23"/>
  <c r="K140" i="23"/>
  <c r="K141" i="23"/>
  <c r="K142" i="23"/>
  <c r="K143" i="23"/>
  <c r="K144" i="23"/>
  <c r="K145" i="23"/>
  <c r="K146" i="23"/>
  <c r="K147" i="23"/>
  <c r="K148" i="23"/>
  <c r="K149" i="23"/>
  <c r="K150" i="23"/>
  <c r="K151" i="23"/>
  <c r="K152" i="23"/>
  <c r="K153" i="23"/>
  <c r="K154" i="23"/>
  <c r="K155" i="23"/>
  <c r="K156" i="23"/>
  <c r="K157" i="23"/>
  <c r="K158" i="23"/>
  <c r="K159" i="23"/>
  <c r="K160" i="23"/>
  <c r="K161" i="23"/>
  <c r="K162" i="23"/>
  <c r="K163" i="23"/>
  <c r="K164" i="23"/>
  <c r="K165" i="23"/>
  <c r="K166" i="23"/>
  <c r="K167" i="23"/>
  <c r="K168" i="23"/>
  <c r="K169" i="23"/>
  <c r="K170" i="23"/>
  <c r="K171" i="23"/>
  <c r="K172" i="23"/>
  <c r="K173" i="23"/>
  <c r="K174" i="23"/>
  <c r="K175" i="23"/>
  <c r="K176" i="23"/>
  <c r="K177" i="23"/>
  <c r="K178" i="23"/>
  <c r="K179" i="23"/>
  <c r="K180" i="23"/>
  <c r="K181" i="23"/>
  <c r="K182" i="23"/>
  <c r="K183" i="23"/>
  <c r="K184" i="23"/>
  <c r="K185" i="23"/>
  <c r="K186" i="23"/>
  <c r="K187" i="23"/>
  <c r="K188" i="23"/>
  <c r="K189" i="23"/>
  <c r="K190" i="23"/>
  <c r="K191" i="23"/>
  <c r="K192" i="23"/>
  <c r="K193" i="23"/>
  <c r="K194" i="23"/>
  <c r="K195" i="23"/>
  <c r="K196" i="23"/>
  <c r="K197" i="23"/>
  <c r="K198" i="23"/>
  <c r="K199" i="23"/>
  <c r="K200" i="23"/>
  <c r="K201" i="23"/>
  <c r="K202" i="23"/>
  <c r="K203" i="23"/>
  <c r="K204" i="23"/>
  <c r="K205" i="23"/>
  <c r="K206" i="23"/>
  <c r="K207" i="23"/>
  <c r="K208" i="23"/>
  <c r="K209" i="23"/>
  <c r="K210" i="23"/>
  <c r="K211" i="23"/>
  <c r="K212" i="23"/>
  <c r="K213" i="23"/>
  <c r="K214" i="23"/>
  <c r="K215" i="23"/>
  <c r="K216" i="23"/>
  <c r="K217" i="23"/>
  <c r="K218" i="23"/>
  <c r="K219" i="23"/>
  <c r="K220" i="23"/>
  <c r="K221" i="23"/>
  <c r="K222" i="23"/>
  <c r="K223" i="23"/>
  <c r="K224" i="23"/>
  <c r="K225" i="23"/>
  <c r="K226" i="23"/>
  <c r="K227" i="23"/>
  <c r="K228" i="23"/>
  <c r="K229" i="23"/>
  <c r="K230" i="23"/>
  <c r="K231" i="23"/>
  <c r="K232" i="23"/>
  <c r="K233" i="23"/>
  <c r="K234" i="23"/>
  <c r="K235" i="23"/>
  <c r="K236" i="23"/>
  <c r="K237" i="23"/>
  <c r="K238" i="23"/>
  <c r="K239" i="23"/>
  <c r="K240" i="23"/>
  <c r="K241" i="23"/>
  <c r="K242" i="23"/>
  <c r="K243" i="23"/>
  <c r="K244" i="23"/>
  <c r="K245" i="23"/>
  <c r="K246" i="23"/>
  <c r="K247" i="23"/>
  <c r="K248" i="23"/>
  <c r="K249" i="23"/>
  <c r="K250" i="23"/>
  <c r="K251" i="23"/>
  <c r="K252" i="23"/>
  <c r="K253" i="23"/>
  <c r="K254" i="23"/>
  <c r="K255" i="23"/>
  <c r="K256" i="23"/>
  <c r="K257" i="23"/>
  <c r="K258" i="23"/>
  <c r="K259" i="23"/>
  <c r="K260" i="23"/>
  <c r="K261" i="23"/>
  <c r="K262" i="23"/>
  <c r="K263" i="23"/>
  <c r="K264" i="23"/>
  <c r="K265" i="23"/>
  <c r="K266" i="23"/>
  <c r="K267" i="23"/>
  <c r="K268" i="23"/>
  <c r="K269" i="23"/>
  <c r="K270" i="23"/>
  <c r="K271" i="23"/>
  <c r="K272" i="23"/>
  <c r="K273" i="23"/>
  <c r="K274" i="23"/>
  <c r="K275" i="23"/>
  <c r="K276" i="23"/>
  <c r="K277" i="23"/>
  <c r="K278" i="23"/>
  <c r="K279" i="23"/>
  <c r="K280" i="23"/>
  <c r="K281" i="23"/>
  <c r="K282" i="23"/>
  <c r="K283" i="23"/>
  <c r="K284" i="23"/>
  <c r="K285" i="23"/>
  <c r="K286" i="23"/>
  <c r="K287" i="23"/>
  <c r="K288" i="23"/>
  <c r="K289" i="23"/>
  <c r="K290" i="23"/>
  <c r="K291" i="23"/>
  <c r="K292" i="23"/>
  <c r="K293" i="23"/>
  <c r="K294" i="23"/>
  <c r="K295" i="23"/>
  <c r="K296" i="23"/>
  <c r="K297" i="23"/>
  <c r="K298" i="23"/>
  <c r="K299" i="23"/>
  <c r="K300" i="23"/>
  <c r="K301" i="23"/>
  <c r="K302" i="23"/>
  <c r="K303" i="23"/>
  <c r="K304" i="23"/>
  <c r="K305" i="23"/>
  <c r="K306" i="23"/>
  <c r="K307" i="23"/>
  <c r="K308" i="23"/>
  <c r="K309" i="23"/>
  <c r="K310" i="23"/>
  <c r="K311" i="23"/>
  <c r="K312" i="23"/>
  <c r="K313" i="23"/>
  <c r="K314" i="23"/>
  <c r="K315" i="23"/>
  <c r="K316" i="23"/>
  <c r="K317" i="23"/>
  <c r="K318" i="23"/>
  <c r="K319" i="23"/>
  <c r="K320" i="23"/>
  <c r="K6" i="23"/>
  <c r="O48" i="23"/>
  <c r="W48" i="23"/>
  <c r="O49" i="23"/>
  <c r="O52" i="23"/>
  <c r="W52" i="23"/>
  <c r="O53" i="23"/>
  <c r="W53" i="23"/>
  <c r="O50" i="23"/>
  <c r="W50" i="23"/>
  <c r="W55" i="23"/>
  <c r="O35" i="23"/>
  <c r="W35" i="23"/>
  <c r="O41" i="23"/>
  <c r="W41" i="23"/>
  <c r="O47" i="23"/>
  <c r="W47" i="23"/>
  <c r="W39" i="23"/>
  <c r="O46" i="23"/>
  <c r="W46" i="23"/>
  <c r="O70" i="23"/>
  <c r="W70" i="23"/>
  <c r="O58" i="23"/>
  <c r="W58" i="23"/>
  <c r="W71" i="23"/>
  <c r="O69" i="23"/>
  <c r="W69" i="23"/>
  <c r="O62" i="23"/>
  <c r="W62" i="23"/>
  <c r="O57" i="23"/>
  <c r="W57" i="23"/>
  <c r="O56" i="23"/>
  <c r="W56" i="23"/>
  <c r="O94" i="23"/>
  <c r="W94" i="23"/>
  <c r="W60" i="23"/>
  <c r="O59" i="23"/>
  <c r="W59" i="23"/>
  <c r="W92" i="23"/>
  <c r="O96" i="23"/>
  <c r="W96" i="23"/>
  <c r="O61" i="23"/>
  <c r="W61" i="23"/>
  <c r="O320" i="23"/>
  <c r="W320" i="23"/>
  <c r="W87" i="23"/>
  <c r="O81" i="23"/>
  <c r="O95" i="23"/>
  <c r="W95" i="23"/>
  <c r="O97" i="23"/>
  <c r="W82" i="23"/>
  <c r="O85" i="23"/>
  <c r="W85" i="23"/>
  <c r="O84" i="23"/>
  <c r="W84" i="23"/>
  <c r="O79" i="23"/>
  <c r="W79" i="23"/>
  <c r="O73" i="23"/>
  <c r="W73" i="23"/>
  <c r="O80" i="23"/>
  <c r="W80" i="23"/>
  <c r="O36" i="23"/>
  <c r="W36" i="23"/>
  <c r="O51" i="23"/>
  <c r="W51" i="23"/>
  <c r="O74" i="23"/>
  <c r="W74" i="23"/>
  <c r="O75" i="23"/>
  <c r="W75" i="23"/>
  <c r="O77" i="23"/>
  <c r="W77" i="23"/>
  <c r="O78" i="23"/>
  <c r="W78" i="23"/>
  <c r="O90" i="23"/>
  <c r="W90" i="23"/>
  <c r="O40" i="23"/>
  <c r="W40" i="23"/>
  <c r="O89" i="23"/>
  <c r="W89" i="23"/>
  <c r="O86" i="23"/>
  <c r="W86" i="23"/>
  <c r="O88" i="23"/>
  <c r="W88" i="23"/>
  <c r="O93" i="23"/>
  <c r="W93" i="23"/>
  <c r="O33" i="23"/>
  <c r="W34" i="23"/>
  <c r="O37" i="23"/>
  <c r="W37" i="23"/>
  <c r="O38" i="23"/>
  <c r="W38" i="23"/>
  <c r="O43" i="23"/>
  <c r="W43" i="23"/>
  <c r="O44" i="23"/>
  <c r="W44" i="23"/>
  <c r="O42" i="23"/>
  <c r="W42" i="23"/>
  <c r="O64" i="23"/>
  <c r="W64" i="23"/>
  <c r="O66" i="23"/>
  <c r="W66" i="23"/>
  <c r="O72" i="23"/>
  <c r="W72" i="23"/>
  <c r="O68" i="23"/>
  <c r="W68" i="23"/>
  <c r="O65" i="23"/>
  <c r="O67" i="23"/>
  <c r="W67" i="23"/>
  <c r="O99" i="23"/>
  <c r="W99" i="23"/>
  <c r="O98" i="23"/>
  <c r="W98" i="23"/>
  <c r="O100" i="23"/>
  <c r="W100" i="23"/>
  <c r="O105" i="23"/>
  <c r="W105" i="23"/>
  <c r="O116" i="23"/>
  <c r="W116" i="23"/>
  <c r="O104" i="23"/>
  <c r="W104" i="23"/>
  <c r="O107" i="23"/>
  <c r="W107" i="23"/>
  <c r="O111" i="23"/>
  <c r="W111" i="23"/>
  <c r="W103" i="23"/>
  <c r="O106" i="23"/>
  <c r="W106" i="23"/>
  <c r="O112" i="23"/>
  <c r="W112" i="23"/>
  <c r="O113" i="23"/>
  <c r="O109" i="23"/>
  <c r="W109" i="23"/>
  <c r="O108" i="23"/>
  <c r="W108" i="23"/>
  <c r="O115" i="23"/>
  <c r="W115" i="23"/>
  <c r="O101" i="23"/>
  <c r="W101" i="23"/>
  <c r="O102" i="23"/>
  <c r="W102" i="23"/>
  <c r="O114" i="23"/>
  <c r="W114" i="23"/>
  <c r="O126" i="23"/>
  <c r="W126" i="23"/>
  <c r="O125" i="23"/>
  <c r="W125" i="23"/>
  <c r="O130" i="23"/>
  <c r="W130" i="23"/>
  <c r="O131" i="23"/>
  <c r="W131" i="23"/>
  <c r="O128" i="23"/>
  <c r="W128" i="23"/>
  <c r="O134" i="23"/>
  <c r="W134" i="23"/>
  <c r="O135" i="23"/>
  <c r="W135" i="23"/>
  <c r="O123" i="23"/>
  <c r="O129" i="23"/>
  <c r="W129" i="23"/>
  <c r="W119" i="23"/>
  <c r="O127" i="23"/>
  <c r="W127" i="23"/>
  <c r="O117" i="23"/>
  <c r="W117" i="23"/>
  <c r="O118" i="23"/>
  <c r="W118" i="23"/>
  <c r="O121" i="23"/>
  <c r="W121" i="23"/>
  <c r="O120" i="23"/>
  <c r="W120" i="23"/>
  <c r="W124" i="23"/>
  <c r="O132" i="23"/>
  <c r="W132" i="23"/>
  <c r="O148" i="23"/>
  <c r="W148" i="23"/>
  <c r="O151" i="23"/>
  <c r="W151" i="23"/>
  <c r="O157" i="23"/>
  <c r="W157" i="23"/>
  <c r="O147" i="23"/>
  <c r="W147" i="23"/>
  <c r="O150" i="23"/>
  <c r="W150" i="23"/>
  <c r="O153" i="23"/>
  <c r="O149" i="23"/>
  <c r="W149" i="23"/>
  <c r="O158" i="23"/>
  <c r="W158" i="23"/>
  <c r="O152" i="23"/>
  <c r="W152" i="23"/>
  <c r="O154" i="23"/>
  <c r="W154" i="23"/>
  <c r="O156" i="23"/>
  <c r="W156" i="23"/>
  <c r="O155" i="23"/>
  <c r="W155" i="23"/>
  <c r="O31" i="23"/>
  <c r="W31" i="23"/>
  <c r="O29" i="23"/>
  <c r="W29" i="23"/>
  <c r="O28" i="23"/>
  <c r="W28" i="23"/>
  <c r="O25" i="23"/>
  <c r="W25" i="23"/>
  <c r="O27" i="23"/>
  <c r="W27" i="23"/>
  <c r="O30" i="23"/>
  <c r="W30" i="23"/>
  <c r="O22" i="23"/>
  <c r="W22" i="23"/>
  <c r="O26" i="23"/>
  <c r="W26" i="23"/>
  <c r="W18" i="23"/>
  <c r="O8" i="23"/>
  <c r="W8" i="23"/>
  <c r="W12" i="23"/>
  <c r="O19" i="23"/>
  <c r="W19" i="23"/>
  <c r="O20" i="23"/>
  <c r="W20" i="23"/>
  <c r="W7" i="23"/>
  <c r="O9" i="23"/>
  <c r="W9" i="23"/>
  <c r="W23" i="23"/>
  <c r="O24" i="23"/>
  <c r="W24" i="23"/>
  <c r="O13" i="23"/>
  <c r="W13" i="23"/>
  <c r="O10" i="23"/>
  <c r="W10" i="23"/>
  <c r="O137" i="23"/>
  <c r="W137" i="23"/>
  <c r="O138" i="23"/>
  <c r="W138" i="23"/>
  <c r="O136" i="23"/>
  <c r="W136" i="23"/>
  <c r="O140" i="23"/>
  <c r="W140" i="23"/>
  <c r="O141" i="23"/>
  <c r="W141" i="23"/>
  <c r="O143" i="23"/>
  <c r="W143" i="23"/>
  <c r="O16" i="23"/>
  <c r="W16" i="23"/>
  <c r="O11" i="23"/>
  <c r="W11" i="23"/>
  <c r="O14" i="23"/>
  <c r="W14" i="23"/>
  <c r="O15" i="23"/>
  <c r="W15" i="23"/>
  <c r="O146" i="23"/>
  <c r="W146" i="23"/>
  <c r="O171" i="23"/>
  <c r="W171" i="23"/>
  <c r="O170" i="23"/>
  <c r="W170" i="23"/>
  <c r="O173" i="23"/>
  <c r="W173" i="23"/>
  <c r="O176" i="23"/>
  <c r="W176" i="23"/>
  <c r="O175" i="23"/>
  <c r="W175" i="23"/>
  <c r="O169" i="23"/>
  <c r="O178" i="23"/>
  <c r="W178" i="23"/>
  <c r="O139" i="23"/>
  <c r="W139" i="23"/>
  <c r="O177" i="23"/>
  <c r="O161" i="23"/>
  <c r="O172" i="23"/>
  <c r="W172" i="23"/>
  <c r="O174" i="23"/>
  <c r="W174" i="23"/>
  <c r="O167" i="23"/>
  <c r="W167" i="23"/>
  <c r="O145" i="23"/>
  <c r="O166" i="23"/>
  <c r="W166" i="23"/>
  <c r="O163" i="23"/>
  <c r="W163" i="23"/>
  <c r="O162" i="23"/>
  <c r="W162" i="23"/>
  <c r="O164" i="23"/>
  <c r="W164" i="23"/>
  <c r="O144" i="23"/>
  <c r="W144" i="23"/>
  <c r="O179" i="23"/>
  <c r="W179" i="23"/>
  <c r="O180" i="23"/>
  <c r="W180" i="23"/>
  <c r="O181" i="23"/>
  <c r="W181" i="23"/>
  <c r="O182" i="23"/>
  <c r="W182" i="23"/>
  <c r="O198" i="23"/>
  <c r="W198" i="23"/>
  <c r="O199" i="23"/>
  <c r="W199" i="23"/>
  <c r="O183" i="23"/>
  <c r="W183" i="23"/>
  <c r="O184" i="23"/>
  <c r="W184" i="23"/>
  <c r="O200" i="23"/>
  <c r="W200" i="23"/>
  <c r="O201" i="23"/>
  <c r="O185" i="23"/>
  <c r="O203" i="23"/>
  <c r="W203" i="23"/>
  <c r="O220" i="23"/>
  <c r="W220" i="23"/>
  <c r="O221" i="23"/>
  <c r="W221" i="23"/>
  <c r="O222" i="23"/>
  <c r="W222" i="23"/>
  <c r="O205" i="23"/>
  <c r="W205" i="23"/>
  <c r="O186" i="23"/>
  <c r="W186" i="23"/>
  <c r="O206" i="23"/>
  <c r="W206" i="23"/>
  <c r="O187" i="23"/>
  <c r="W187" i="23"/>
  <c r="O189" i="23"/>
  <c r="W189" i="23"/>
  <c r="O190" i="23"/>
  <c r="W190" i="23"/>
  <c r="O191" i="23"/>
  <c r="W191" i="23"/>
  <c r="O207" i="23"/>
  <c r="W207" i="23"/>
  <c r="W197" i="23"/>
  <c r="O209" i="23"/>
  <c r="O210" i="23"/>
  <c r="W210" i="23"/>
  <c r="O211" i="23"/>
  <c r="W211" i="23"/>
  <c r="O212" i="23"/>
  <c r="W212" i="23"/>
  <c r="O193" i="23"/>
  <c r="O194" i="23"/>
  <c r="W194" i="23"/>
  <c r="O213" i="23"/>
  <c r="W213" i="23"/>
  <c r="O214" i="23"/>
  <c r="W214" i="23"/>
  <c r="O215" i="23"/>
  <c r="W215" i="23"/>
  <c r="O230" i="23"/>
  <c r="W230" i="23"/>
  <c r="O216" i="23"/>
  <c r="W216" i="23"/>
  <c r="O217" i="23"/>
  <c r="O219" i="23"/>
  <c r="W219" i="23"/>
  <c r="W224" i="23"/>
  <c r="O225" i="23"/>
  <c r="O227" i="23"/>
  <c r="W227" i="23"/>
  <c r="O228" i="23"/>
  <c r="W228" i="23"/>
  <c r="W229" i="23"/>
  <c r="O270" i="23"/>
  <c r="W270" i="23"/>
  <c r="W288" i="23"/>
  <c r="O254" i="23"/>
  <c r="W254" i="23"/>
  <c r="O232" i="23"/>
  <c r="W232" i="23"/>
  <c r="O271" i="23"/>
  <c r="W271" i="23"/>
  <c r="O272" i="23"/>
  <c r="W272" i="23"/>
  <c r="O255" i="23"/>
  <c r="W255" i="23"/>
  <c r="O233" i="23"/>
  <c r="O256" i="23"/>
  <c r="W256" i="23"/>
  <c r="O257" i="23"/>
  <c r="O274" i="23"/>
  <c r="W274" i="23"/>
  <c r="O258" i="23"/>
  <c r="W258" i="23"/>
  <c r="W275" i="23"/>
  <c r="O276" i="23"/>
  <c r="W276" i="23"/>
  <c r="O259" i="23"/>
  <c r="W259" i="23"/>
  <c r="O277" i="23"/>
  <c r="W277" i="23"/>
  <c r="O278" i="23"/>
  <c r="W278" i="23"/>
  <c r="W279" i="23"/>
  <c r="O280" i="23"/>
  <c r="W280" i="23"/>
  <c r="W234" i="23"/>
  <c r="O235" i="23"/>
  <c r="W235" i="23"/>
  <c r="O236" i="23"/>
  <c r="W236" i="23"/>
  <c r="O260" i="23"/>
  <c r="W260" i="23"/>
  <c r="O237" i="23"/>
  <c r="W237" i="23"/>
  <c r="O238" i="23"/>
  <c r="W238" i="23"/>
  <c r="O241" i="23"/>
  <c r="O239" i="23"/>
  <c r="W239" i="23"/>
  <c r="O240" i="23"/>
  <c r="W240" i="23"/>
  <c r="O242" i="23"/>
  <c r="W242" i="23"/>
  <c r="W243" i="23"/>
  <c r="O244" i="23"/>
  <c r="W244" i="23"/>
  <c r="O245" i="23"/>
  <c r="W245" i="23"/>
  <c r="O246" i="23"/>
  <c r="W246" i="23"/>
  <c r="O281" i="23"/>
  <c r="O247" i="23"/>
  <c r="W247" i="23"/>
  <c r="W261" i="23"/>
  <c r="O248" i="23"/>
  <c r="W248" i="23"/>
  <c r="O262" i="23"/>
  <c r="W262" i="23"/>
  <c r="O282" i="23"/>
  <c r="W282" i="23"/>
  <c r="O264" i="23"/>
  <c r="W264" i="23"/>
  <c r="O249" i="23"/>
  <c r="O250" i="23"/>
  <c r="W250" i="23"/>
  <c r="O265" i="23"/>
  <c r="O251" i="23"/>
  <c r="W251" i="23"/>
  <c r="O266" i="23"/>
  <c r="W266" i="23"/>
  <c r="O267" i="23"/>
  <c r="W267" i="23"/>
  <c r="O268" i="23"/>
  <c r="W268" i="23"/>
  <c r="O284" i="23"/>
  <c r="W284" i="23"/>
  <c r="O285" i="23"/>
  <c r="W285" i="23"/>
  <c r="O286" i="23"/>
  <c r="W286" i="23"/>
  <c r="O287" i="23"/>
  <c r="W287" i="23"/>
  <c r="O269" i="23"/>
  <c r="W269" i="23"/>
  <c r="O319" i="23"/>
  <c r="W319" i="23"/>
  <c r="W307" i="23"/>
  <c r="O289" i="23"/>
  <c r="O290" i="23"/>
  <c r="W290" i="23"/>
  <c r="O291" i="23"/>
  <c r="W291" i="23"/>
  <c r="O308" i="23"/>
  <c r="W308" i="23"/>
  <c r="O292" i="23"/>
  <c r="W292" i="23"/>
  <c r="O293" i="23"/>
  <c r="W293" i="23"/>
  <c r="O294" i="23"/>
  <c r="W294" i="23"/>
  <c r="O297" i="23"/>
  <c r="O296" i="23"/>
  <c r="W296" i="23"/>
  <c r="O309" i="23"/>
  <c r="W309" i="23"/>
  <c r="O310" i="23"/>
  <c r="W310" i="23"/>
  <c r="O298" i="23"/>
  <c r="W298" i="23"/>
  <c r="W311" i="23"/>
  <c r="O299" i="23"/>
  <c r="W299" i="23"/>
  <c r="O300" i="23"/>
  <c r="W300" i="23"/>
  <c r="O312" i="23"/>
  <c r="W312" i="23"/>
  <c r="O301" i="23"/>
  <c r="W301" i="23"/>
  <c r="O231" i="23"/>
  <c r="W231" i="23"/>
  <c r="O253" i="23"/>
  <c r="W253" i="23"/>
  <c r="O218" i="23"/>
  <c r="W218" i="23"/>
  <c r="W76" i="23"/>
  <c r="O91" i="23"/>
  <c r="W91" i="23"/>
  <c r="O45" i="23"/>
  <c r="W45" i="23"/>
  <c r="O63" i="23"/>
  <c r="W63" i="23"/>
  <c r="O133" i="23"/>
  <c r="O159" i="23"/>
  <c r="W159" i="23"/>
  <c r="O32" i="23"/>
  <c r="W32" i="23"/>
  <c r="O21" i="23"/>
  <c r="W21" i="23"/>
  <c r="O17" i="23"/>
  <c r="O142" i="23"/>
  <c r="W142" i="23"/>
  <c r="O168" i="23"/>
  <c r="W168" i="23"/>
  <c r="O160" i="23"/>
  <c r="W160" i="23"/>
  <c r="O196" i="23"/>
  <c r="W196" i="23"/>
  <c r="O202" i="23"/>
  <c r="W202" i="23"/>
  <c r="W188" i="23"/>
  <c r="O208" i="23"/>
  <c r="W208" i="23"/>
  <c r="O195" i="23"/>
  <c r="W195" i="23"/>
  <c r="O226" i="23"/>
  <c r="W226" i="23"/>
  <c r="O263" i="23"/>
  <c r="W263" i="23"/>
  <c r="O283" i="23"/>
  <c r="W283" i="23"/>
  <c r="W252" i="23"/>
  <c r="O295" i="23"/>
  <c r="W295" i="23"/>
  <c r="O83" i="23"/>
  <c r="W83" i="23"/>
  <c r="O110" i="23"/>
  <c r="W110" i="23"/>
  <c r="O122" i="23"/>
  <c r="W122" i="23"/>
  <c r="O6" i="23"/>
  <c r="W165" i="23"/>
  <c r="O204" i="23"/>
  <c r="W204" i="23"/>
  <c r="W192" i="23"/>
  <c r="O223" i="23"/>
  <c r="W223" i="23"/>
  <c r="O273" i="23"/>
  <c r="O302" i="23"/>
  <c r="W302" i="23"/>
  <c r="O313" i="23"/>
  <c r="O314" i="23"/>
  <c r="W314" i="23"/>
  <c r="O303" i="23"/>
  <c r="W303" i="23"/>
  <c r="O315" i="23"/>
  <c r="W315" i="23"/>
  <c r="W316" i="23"/>
  <c r="O317" i="23"/>
  <c r="W317" i="23"/>
  <c r="O304" i="23"/>
  <c r="W304" i="23"/>
  <c r="O318" i="23"/>
  <c r="W318" i="23"/>
  <c r="O305" i="23"/>
  <c r="O306" i="23"/>
  <c r="W306" i="23"/>
  <c r="O54" i="23"/>
  <c r="W54" i="23"/>
  <c r="AX4" i="23"/>
  <c r="AT4" i="23"/>
  <c r="AP4" i="23"/>
  <c r="AL4" i="23"/>
  <c r="Z4" i="24" l="1"/>
  <c r="V4" i="24"/>
  <c r="R4" i="24"/>
  <c r="N4" i="24"/>
  <c r="Z9" i="95" l="1"/>
  <c r="Z10" i="95"/>
  <c r="Z11" i="95"/>
  <c r="Z12" i="95"/>
  <c r="Z13" i="95"/>
  <c r="Z19" i="95"/>
  <c r="Z21" i="95"/>
  <c r="Z25" i="95"/>
  <c r="Z26" i="95"/>
  <c r="Z27" i="95"/>
  <c r="Z29" i="95"/>
  <c r="Z30" i="95"/>
  <c r="Z35" i="95"/>
  <c r="Z37" i="95"/>
  <c r="Z38" i="95"/>
  <c r="Z39" i="95"/>
  <c r="Z41" i="95"/>
  <c r="Z42" i="95"/>
  <c r="Z43" i="95"/>
  <c r="Z45" i="95"/>
  <c r="Z46" i="95"/>
  <c r="Z47" i="95"/>
  <c r="Z48" i="95"/>
  <c r="Z51" i="95"/>
  <c r="Z53" i="95"/>
  <c r="Z56" i="95"/>
  <c r="Z57" i="95"/>
  <c r="Z58" i="95"/>
  <c r="Z59" i="95"/>
  <c r="Z61" i="95"/>
  <c r="Z62" i="95"/>
  <c r="Z63" i="95"/>
  <c r="Z64" i="95"/>
  <c r="Z67" i="95"/>
  <c r="Z69" i="95"/>
  <c r="Z72" i="95"/>
  <c r="Z73" i="95"/>
  <c r="Z74" i="95"/>
  <c r="Z75" i="95"/>
  <c r="Z77" i="95"/>
  <c r="Z78" i="95"/>
  <c r="Z79" i="95"/>
  <c r="Z80" i="95"/>
  <c r="Z83" i="95"/>
  <c r="Z85" i="95"/>
  <c r="Z88" i="95"/>
  <c r="Z89" i="95"/>
  <c r="Z90" i="95"/>
  <c r="Z91" i="95"/>
  <c r="Z93" i="95"/>
  <c r="Z94" i="95"/>
  <c r="Z95" i="95"/>
  <c r="Z96" i="95"/>
  <c r="Z99" i="95"/>
  <c r="Z101" i="95"/>
  <c r="Z104" i="95"/>
  <c r="Z105" i="95"/>
  <c r="Z106" i="95"/>
  <c r="Z107" i="95"/>
  <c r="Z109" i="95"/>
  <c r="Z110" i="95"/>
  <c r="Z111" i="95"/>
  <c r="Z112" i="95"/>
  <c r="Z115" i="95"/>
  <c r="Z117" i="95"/>
  <c r="Z120" i="95"/>
  <c r="Z121" i="95"/>
  <c r="Z122" i="95"/>
  <c r="Z123" i="95"/>
  <c r="Z125" i="95"/>
  <c r="Z126" i="95"/>
  <c r="Z127" i="95"/>
  <c r="Z128" i="95"/>
  <c r="Z131" i="95"/>
  <c r="Z133" i="95"/>
  <c r="Z136" i="95"/>
  <c r="Z137" i="95"/>
  <c r="Z138" i="95"/>
  <c r="Z139" i="95"/>
  <c r="Z141" i="95"/>
  <c r="Z142" i="95"/>
  <c r="Z143" i="95"/>
  <c r="Z144" i="95"/>
  <c r="Z147" i="95"/>
  <c r="Z149" i="95"/>
  <c r="Z152" i="95"/>
  <c r="Z153" i="95"/>
  <c r="Z154" i="95"/>
  <c r="Z155" i="95"/>
  <c r="Z157" i="95"/>
  <c r="Z158" i="95"/>
  <c r="Z159" i="95"/>
  <c r="Z160" i="95"/>
  <c r="Z163" i="95"/>
  <c r="Z165" i="95"/>
  <c r="Z168" i="95"/>
  <c r="Z169" i="95"/>
  <c r="Z170" i="95"/>
  <c r="Z171" i="95"/>
  <c r="Z173" i="95"/>
  <c r="Z174" i="95"/>
  <c r="Z175" i="95"/>
  <c r="Z176" i="95"/>
  <c r="Z179" i="95"/>
  <c r="Z181" i="95"/>
  <c r="Z184" i="95"/>
  <c r="Z185" i="95"/>
  <c r="Z186" i="95"/>
  <c r="Z187" i="95"/>
  <c r="Z189" i="95"/>
  <c r="Z190" i="95"/>
  <c r="Z191" i="95"/>
  <c r="Z192" i="95"/>
  <c r="Z195" i="95"/>
  <c r="Z197" i="95"/>
  <c r="Z200" i="95"/>
  <c r="Z201" i="95"/>
  <c r="Z202" i="95"/>
  <c r="Z203" i="95"/>
  <c r="Z205" i="95"/>
  <c r="Z206" i="95"/>
  <c r="Z207" i="95"/>
  <c r="Z208" i="95"/>
  <c r="Z211" i="95"/>
  <c r="Z213" i="95"/>
  <c r="Z216" i="95"/>
  <c r="Z217" i="95"/>
  <c r="Z218" i="95"/>
  <c r="Z219" i="95"/>
  <c r="Z221" i="95"/>
  <c r="Z222" i="95"/>
  <c r="Z223" i="95"/>
  <c r="Z224" i="95"/>
  <c r="Z227" i="95"/>
  <c r="Z229" i="95"/>
  <c r="Z232" i="95"/>
  <c r="Z233" i="95"/>
  <c r="Z234" i="95"/>
  <c r="Z235" i="95"/>
  <c r="Z237" i="95"/>
  <c r="Z238" i="95"/>
  <c r="Z239" i="95"/>
  <c r="Z240" i="95"/>
  <c r="Z243" i="95"/>
  <c r="Z245" i="95"/>
  <c r="Z248" i="95"/>
  <c r="Z249" i="95"/>
  <c r="Z250" i="95"/>
  <c r="Z251" i="95"/>
  <c r="Z253" i="95"/>
  <c r="Z254" i="95"/>
  <c r="Z255" i="95"/>
  <c r="Z256" i="95"/>
  <c r="Z265" i="95"/>
  <c r="Z266" i="95"/>
  <c r="Z270" i="95"/>
  <c r="Z271" i="95"/>
  <c r="Z281" i="95"/>
  <c r="Z282" i="95"/>
  <c r="Z286" i="95"/>
  <c r="Z287" i="95"/>
  <c r="Z294" i="95"/>
  <c r="Z295" i="95"/>
  <c r="Z302" i="95"/>
  <c r="Z303" i="95"/>
  <c r="Z310" i="95"/>
  <c r="N23" i="95"/>
  <c r="P7" i="95"/>
  <c r="P8" i="95"/>
  <c r="P12" i="95"/>
  <c r="O14" i="95"/>
  <c r="P15" i="95"/>
  <c r="P16" i="95"/>
  <c r="P18" i="95"/>
  <c r="P20" i="95"/>
  <c r="P22" i="95"/>
  <c r="O23" i="95"/>
  <c r="P26" i="95"/>
  <c r="P28" i="95"/>
  <c r="N29" i="95"/>
  <c r="O30" i="95"/>
  <c r="P31" i="95"/>
  <c r="P36" i="95"/>
  <c r="P39" i="95"/>
  <c r="P40" i="95"/>
  <c r="P44" i="95"/>
  <c r="N45" i="95"/>
  <c r="P47" i="95"/>
  <c r="P48" i="95"/>
  <c r="P52" i="95"/>
  <c r="N53" i="95"/>
  <c r="O54" i="95"/>
  <c r="P55" i="95"/>
  <c r="P60" i="95"/>
  <c r="O62" i="95"/>
  <c r="P64" i="95"/>
  <c r="N68" i="95"/>
  <c r="O70" i="95"/>
  <c r="P71" i="95"/>
  <c r="P76" i="95"/>
  <c r="P79" i="95"/>
  <c r="P80" i="95"/>
  <c r="P84" i="95"/>
  <c r="P86" i="95"/>
  <c r="P88" i="95"/>
  <c r="N92" i="95"/>
  <c r="N93" i="95"/>
  <c r="P95" i="95"/>
  <c r="P100" i="95"/>
  <c r="P104" i="95"/>
  <c r="N108" i="95"/>
  <c r="O110" i="95"/>
  <c r="N117" i="95"/>
  <c r="P119" i="95"/>
  <c r="O128" i="95"/>
  <c r="N132" i="95"/>
  <c r="N133" i="95"/>
  <c r="O134" i="95"/>
  <c r="P143" i="95"/>
  <c r="P148" i="95"/>
  <c r="O150" i="95"/>
  <c r="O152" i="95"/>
  <c r="N157" i="95"/>
  <c r="P159" i="95"/>
  <c r="P164" i="95"/>
  <c r="N165" i="95"/>
  <c r="O174" i="95"/>
  <c r="P183" i="95"/>
  <c r="P188" i="95"/>
  <c r="N189" i="95"/>
  <c r="O192" i="95"/>
  <c r="N213" i="95"/>
  <c r="N237" i="95"/>
  <c r="P244" i="95"/>
  <c r="N253" i="95"/>
  <c r="P260" i="95"/>
  <c r="P276" i="95"/>
  <c r="P292" i="95"/>
  <c r="P308" i="95"/>
  <c r="N6" i="95"/>
  <c r="N37" i="95" l="1"/>
  <c r="N44" i="95"/>
  <c r="O7" i="95"/>
  <c r="P14" i="95"/>
  <c r="N52" i="95"/>
  <c r="N20" i="95"/>
  <c r="O20" i="95"/>
  <c r="N57" i="95"/>
  <c r="N205" i="95"/>
  <c r="N141" i="95"/>
  <c r="P41" i="95"/>
  <c r="N41" i="95"/>
  <c r="N77" i="95"/>
  <c r="N140" i="95"/>
  <c r="P140" i="95"/>
  <c r="N33" i="95"/>
  <c r="N116" i="95"/>
  <c r="P116" i="95"/>
  <c r="N65" i="95"/>
  <c r="O183" i="95"/>
  <c r="O52" i="95"/>
  <c r="N31" i="95"/>
  <c r="O159" i="95"/>
  <c r="O47" i="95"/>
  <c r="O15" i="95"/>
  <c r="N55" i="95"/>
  <c r="N28" i="95"/>
  <c r="O143" i="95"/>
  <c r="O44" i="95"/>
  <c r="Q44" i="95" s="1"/>
  <c r="O12" i="95"/>
  <c r="O119" i="95"/>
  <c r="O39" i="95"/>
  <c r="P68" i="95"/>
  <c r="O95" i="95"/>
  <c r="O36" i="95"/>
  <c r="Z7" i="95"/>
  <c r="N17" i="95"/>
  <c r="O79" i="95"/>
  <c r="O31" i="95"/>
  <c r="N119" i="95"/>
  <c r="N39" i="95"/>
  <c r="N14" i="95"/>
  <c r="O71" i="95"/>
  <c r="O28" i="95"/>
  <c r="P23" i="95"/>
  <c r="Q23" i="95" s="1"/>
  <c r="N110" i="95"/>
  <c r="N36" i="95"/>
  <c r="N12" i="95"/>
  <c r="O55" i="95"/>
  <c r="Q52" i="95"/>
  <c r="N259" i="95"/>
  <c r="N252" i="95"/>
  <c r="N245" i="95"/>
  <c r="N212" i="95"/>
  <c r="N195" i="95"/>
  <c r="N301" i="95"/>
  <c r="N300" i="95"/>
  <c r="N293" i="95"/>
  <c r="N218" i="95"/>
  <c r="N211" i="95"/>
  <c r="N194" i="95"/>
  <c r="N307" i="95"/>
  <c r="N285" i="95"/>
  <c r="N217" i="95"/>
  <c r="N201" i="95"/>
  <c r="N181" i="95"/>
  <c r="N124" i="95"/>
  <c r="N277" i="95"/>
  <c r="N229" i="95"/>
  <c r="N180" i="95"/>
  <c r="N123" i="95"/>
  <c r="N99" i="95"/>
  <c r="N85" i="95"/>
  <c r="N236" i="95"/>
  <c r="N291" i="95"/>
  <c r="N269" i="95"/>
  <c r="N228" i="95"/>
  <c r="N163" i="95"/>
  <c r="P156" i="95"/>
  <c r="O156" i="95"/>
  <c r="N243" i="95"/>
  <c r="N268" i="95"/>
  <c r="N261" i="95"/>
  <c r="N227" i="95"/>
  <c r="P204" i="95"/>
  <c r="O204" i="95"/>
  <c r="N186" i="95"/>
  <c r="N284" i="95"/>
  <c r="N275" i="95"/>
  <c r="N220" i="95"/>
  <c r="N185" i="95"/>
  <c r="N178" i="95"/>
  <c r="N172" i="95"/>
  <c r="N317" i="95"/>
  <c r="N226" i="95"/>
  <c r="N197" i="95"/>
  <c r="N316" i="95"/>
  <c r="N309" i="95"/>
  <c r="N196" i="95"/>
  <c r="N303" i="95"/>
  <c r="N294" i="95"/>
  <c r="N274" i="95"/>
  <c r="P305" i="95"/>
  <c r="O305" i="95"/>
  <c r="P273" i="95"/>
  <c r="O273" i="95"/>
  <c r="N320" i="95"/>
  <c r="N304" i="95"/>
  <c r="N288" i="95"/>
  <c r="N272" i="95"/>
  <c r="N256" i="95"/>
  <c r="N240" i="95"/>
  <c r="N216" i="95"/>
  <c r="N207" i="95"/>
  <c r="N198" i="95"/>
  <c r="N167" i="95"/>
  <c r="N138" i="95"/>
  <c r="N87" i="95"/>
  <c r="O65" i="95"/>
  <c r="P65" i="95"/>
  <c r="N59" i="95"/>
  <c r="N42" i="95"/>
  <c r="P37" i="95"/>
  <c r="O37" i="95"/>
  <c r="N19" i="95"/>
  <c r="N188" i="95"/>
  <c r="N156" i="95"/>
  <c r="N100" i="95"/>
  <c r="O308" i="95"/>
  <c r="O276" i="95"/>
  <c r="O244" i="95"/>
  <c r="O148" i="95"/>
  <c r="O116" i="95"/>
  <c r="O84" i="95"/>
  <c r="N287" i="95"/>
  <c r="N283" i="95"/>
  <c r="N271" i="95"/>
  <c r="N267" i="95"/>
  <c r="N255" i="95"/>
  <c r="N251" i="95"/>
  <c r="N239" i="95"/>
  <c r="N235" i="95"/>
  <c r="P225" i="95"/>
  <c r="O225" i="95"/>
  <c r="N215" i="95"/>
  <c r="N206" i="95"/>
  <c r="N203" i="95"/>
  <c r="P177" i="95"/>
  <c r="O177" i="95"/>
  <c r="N166" i="95"/>
  <c r="N151" i="95"/>
  <c r="N146" i="95"/>
  <c r="P141" i="95"/>
  <c r="O141" i="95"/>
  <c r="P137" i="95"/>
  <c r="O137" i="95"/>
  <c r="N131" i="95"/>
  <c r="N125" i="95"/>
  <c r="P121" i="95"/>
  <c r="O121" i="95"/>
  <c r="N109" i="95"/>
  <c r="N103" i="95"/>
  <c r="P81" i="95"/>
  <c r="O81" i="95"/>
  <c r="P53" i="95"/>
  <c r="O53" i="95"/>
  <c r="P25" i="95"/>
  <c r="O25" i="95"/>
  <c r="N11" i="95"/>
  <c r="N313" i="95"/>
  <c r="N281" i="95"/>
  <c r="N249" i="95"/>
  <c r="N153" i="95"/>
  <c r="N121" i="95"/>
  <c r="N97" i="95"/>
  <c r="Z6" i="95"/>
  <c r="Z313" i="95"/>
  <c r="N315" i="95"/>
  <c r="N314" i="95"/>
  <c r="N302" i="95"/>
  <c r="N298" i="95"/>
  <c r="N286" i="95"/>
  <c r="N282" i="95"/>
  <c r="N270" i="95"/>
  <c r="N266" i="95"/>
  <c r="N254" i="95"/>
  <c r="N250" i="95"/>
  <c r="N238" i="95"/>
  <c r="N234" i="95"/>
  <c r="N224" i="95"/>
  <c r="N214" i="95"/>
  <c r="N176" i="95"/>
  <c r="N171" i="95"/>
  <c r="N162" i="95"/>
  <c r="N136" i="95"/>
  <c r="N130" i="95"/>
  <c r="N120" i="95"/>
  <c r="N102" i="95"/>
  <c r="N98" i="95"/>
  <c r="N69" i="95"/>
  <c r="O63" i="95"/>
  <c r="P63" i="95"/>
  <c r="N58" i="95"/>
  <c r="N46" i="95"/>
  <c r="N35" i="95"/>
  <c r="N24" i="95"/>
  <c r="N10" i="95"/>
  <c r="N308" i="95"/>
  <c r="N276" i="95"/>
  <c r="N244" i="95"/>
  <c r="Q244" i="95" s="1"/>
  <c r="N148" i="95"/>
  <c r="N60" i="95"/>
  <c r="Q14" i="95"/>
  <c r="O140" i="95"/>
  <c r="O76" i="95"/>
  <c r="P313" i="95"/>
  <c r="O313" i="95"/>
  <c r="P265" i="95"/>
  <c r="O265" i="95"/>
  <c r="P249" i="95"/>
  <c r="O249" i="95"/>
  <c r="P233" i="95"/>
  <c r="O233" i="95"/>
  <c r="N223" i="95"/>
  <c r="N219" i="95"/>
  <c r="N202" i="95"/>
  <c r="N184" i="95"/>
  <c r="N175" i="95"/>
  <c r="P161" i="95"/>
  <c r="O161" i="95"/>
  <c r="P145" i="95"/>
  <c r="O145" i="95"/>
  <c r="N135" i="95"/>
  <c r="N115" i="95"/>
  <c r="P97" i="95"/>
  <c r="O97" i="95"/>
  <c r="N75" i="95"/>
  <c r="P17" i="95"/>
  <c r="O17" i="95"/>
  <c r="N305" i="95"/>
  <c r="N273" i="95"/>
  <c r="Q273" i="95" s="1"/>
  <c r="N241" i="95"/>
  <c r="N209" i="95"/>
  <c r="N177" i="95"/>
  <c r="N145" i="95"/>
  <c r="N89" i="95"/>
  <c r="Q12" i="95"/>
  <c r="P281" i="95"/>
  <c r="O281" i="95"/>
  <c r="N296" i="95"/>
  <c r="N264" i="95"/>
  <c r="N222" i="95"/>
  <c r="N210" i="95"/>
  <c r="P205" i="95"/>
  <c r="O205" i="95"/>
  <c r="P193" i="95"/>
  <c r="O193" i="95"/>
  <c r="N170" i="95"/>
  <c r="P165" i="95"/>
  <c r="O165" i="95"/>
  <c r="N160" i="95"/>
  <c r="N155" i="95"/>
  <c r="N149" i="95"/>
  <c r="N144" i="95"/>
  <c r="P129" i="95"/>
  <c r="O129" i="95"/>
  <c r="N118" i="95"/>
  <c r="N114" i="95"/>
  <c r="N107" i="95"/>
  <c r="N101" i="95"/>
  <c r="N96" i="95"/>
  <c r="N91" i="95"/>
  <c r="N78" i="95"/>
  <c r="N51" i="95"/>
  <c r="N34" i="95"/>
  <c r="O9" i="95"/>
  <c r="P9" i="95"/>
  <c r="N204" i="95"/>
  <c r="N113" i="95"/>
  <c r="N84" i="95"/>
  <c r="Q84" i="95" s="1"/>
  <c r="N9" i="95"/>
  <c r="O292" i="95"/>
  <c r="O260" i="95"/>
  <c r="O164" i="95"/>
  <c r="O100" i="95"/>
  <c r="O68" i="95"/>
  <c r="Q68" i="95" s="1"/>
  <c r="N319" i="95"/>
  <c r="P297" i="95"/>
  <c r="O297" i="95"/>
  <c r="N312" i="95"/>
  <c r="N280" i="95"/>
  <c r="N248" i="95"/>
  <c r="N232" i="95"/>
  <c r="N311" i="95"/>
  <c r="N295" i="95"/>
  <c r="N279" i="95"/>
  <c r="N263" i="95"/>
  <c r="N247" i="95"/>
  <c r="N231" i="95"/>
  <c r="N182" i="95"/>
  <c r="N179" i="95"/>
  <c r="N154" i="95"/>
  <c r="P113" i="95"/>
  <c r="O113" i="95"/>
  <c r="N106" i="95"/>
  <c r="N90" i="95"/>
  <c r="N83" i="95"/>
  <c r="O74" i="95"/>
  <c r="P74" i="95"/>
  <c r="N67" i="95"/>
  <c r="N61" i="95"/>
  <c r="N56" i="95"/>
  <c r="N50" i="95"/>
  <c r="N38" i="95"/>
  <c r="N21" i="95"/>
  <c r="N297" i="95"/>
  <c r="N265" i="95"/>
  <c r="N233" i="95"/>
  <c r="N169" i="95"/>
  <c r="N137" i="95"/>
  <c r="N81" i="95"/>
  <c r="Q81" i="95" s="1"/>
  <c r="Q28" i="95"/>
  <c r="O60" i="95"/>
  <c r="N299" i="95"/>
  <c r="N310" i="95"/>
  <c r="N290" i="95"/>
  <c r="N262" i="95"/>
  <c r="N246" i="95"/>
  <c r="N242" i="95"/>
  <c r="N230" i="95"/>
  <c r="N221" i="95"/>
  <c r="P209" i="95"/>
  <c r="O209" i="95"/>
  <c r="N200" i="95"/>
  <c r="N191" i="95"/>
  <c r="N187" i="95"/>
  <c r="N173" i="95"/>
  <c r="P169" i="95"/>
  <c r="O169" i="95"/>
  <c r="N158" i="95"/>
  <c r="N142" i="95"/>
  <c r="N139" i="95"/>
  <c r="N127" i="95"/>
  <c r="N112" i="95"/>
  <c r="N94" i="95"/>
  <c r="P89" i="95"/>
  <c r="O89" i="95"/>
  <c r="O73" i="95"/>
  <c r="P73" i="95"/>
  <c r="N66" i="95"/>
  <c r="N43" i="95"/>
  <c r="N27" i="95"/>
  <c r="N292" i="95"/>
  <c r="Q292" i="95" s="1"/>
  <c r="N260" i="95"/>
  <c r="Q260" i="95" s="1"/>
  <c r="N164" i="95"/>
  <c r="Q164" i="95" s="1"/>
  <c r="N76" i="95"/>
  <c r="N49" i="95"/>
  <c r="N25" i="95"/>
  <c r="O188" i="95"/>
  <c r="Q55" i="95"/>
  <c r="N318" i="95"/>
  <c r="N306" i="95"/>
  <c r="N278" i="95"/>
  <c r="N258" i="95"/>
  <c r="P289" i="95"/>
  <c r="O289" i="95"/>
  <c r="P257" i="95"/>
  <c r="O257" i="95"/>
  <c r="P241" i="95"/>
  <c r="O241" i="95"/>
  <c r="N208" i="95"/>
  <c r="N199" i="95"/>
  <c r="N190" i="95"/>
  <c r="O168" i="95"/>
  <c r="P168" i="95"/>
  <c r="P153" i="95"/>
  <c r="O153" i="95"/>
  <c r="N147" i="95"/>
  <c r="N126" i="95"/>
  <c r="N122" i="95"/>
  <c r="N111" i="95"/>
  <c r="P105" i="95"/>
  <c r="O105" i="95"/>
  <c r="N82" i="95"/>
  <c r="P77" i="95"/>
  <c r="O77" i="95"/>
  <c r="N72" i="95"/>
  <c r="O49" i="95"/>
  <c r="P49" i="95"/>
  <c r="N32" i="95"/>
  <c r="N13" i="95"/>
  <c r="N289" i="95"/>
  <c r="N257" i="95"/>
  <c r="N225" i="95"/>
  <c r="N193" i="95"/>
  <c r="Q193" i="95" s="1"/>
  <c r="N161" i="95"/>
  <c r="Q161" i="95" s="1"/>
  <c r="N129" i="95"/>
  <c r="N105" i="95"/>
  <c r="N73" i="95"/>
  <c r="Q73" i="95" s="1"/>
  <c r="N74" i="95"/>
  <c r="N26" i="95"/>
  <c r="N18" i="95"/>
  <c r="P192" i="95"/>
  <c r="P152" i="95"/>
  <c r="P128" i="95"/>
  <c r="P30" i="95"/>
  <c r="Z314" i="95"/>
  <c r="Z306" i="95"/>
  <c r="AE298" i="95"/>
  <c r="AC298" i="95"/>
  <c r="AA298" i="95"/>
  <c r="AB298" i="95"/>
  <c r="AD298" i="95"/>
  <c r="AE290" i="95"/>
  <c r="AD290" i="95"/>
  <c r="AC290" i="95"/>
  <c r="AA290" i="95"/>
  <c r="AB290" i="95"/>
  <c r="AE274" i="95"/>
  <c r="AD274" i="95"/>
  <c r="AC274" i="95"/>
  <c r="AA274" i="95"/>
  <c r="AB274" i="95"/>
  <c r="AE258" i="95"/>
  <c r="AD258" i="95"/>
  <c r="AC258" i="95"/>
  <c r="AA258" i="95"/>
  <c r="AB258" i="95"/>
  <c r="AE242" i="95"/>
  <c r="AD242" i="95"/>
  <c r="AC242" i="95"/>
  <c r="AA242" i="95"/>
  <c r="AB242" i="95"/>
  <c r="AE226" i="95"/>
  <c r="AD226" i="95"/>
  <c r="AC226" i="95"/>
  <c r="AA226" i="95"/>
  <c r="AB226" i="95"/>
  <c r="AE210" i="95"/>
  <c r="AD210" i="95"/>
  <c r="AC210" i="95"/>
  <c r="AA210" i="95"/>
  <c r="AB210" i="95"/>
  <c r="AE194" i="95"/>
  <c r="AD194" i="95"/>
  <c r="AC194" i="95"/>
  <c r="AA194" i="95"/>
  <c r="AB194" i="95"/>
  <c r="AE178" i="95"/>
  <c r="AD178" i="95"/>
  <c r="AC178" i="95"/>
  <c r="AA178" i="95"/>
  <c r="AB178" i="95"/>
  <c r="AE162" i="95"/>
  <c r="AD162" i="95"/>
  <c r="AC162" i="95"/>
  <c r="AA162" i="95"/>
  <c r="AB162" i="95"/>
  <c r="AE146" i="95"/>
  <c r="AD146" i="95"/>
  <c r="AC146" i="95"/>
  <c r="AA146" i="95"/>
  <c r="AB146" i="95"/>
  <c r="AE130" i="95"/>
  <c r="AD130" i="95"/>
  <c r="AC130" i="95"/>
  <c r="AA130" i="95"/>
  <c r="AB130" i="95"/>
  <c r="AE114" i="95"/>
  <c r="AD114" i="95"/>
  <c r="AC114" i="95"/>
  <c r="AA114" i="95"/>
  <c r="AB114" i="95"/>
  <c r="AE98" i="95"/>
  <c r="AD98" i="95"/>
  <c r="AC98" i="95"/>
  <c r="AA98" i="95"/>
  <c r="AB98" i="95"/>
  <c r="AB82" i="95"/>
  <c r="AE82" i="95"/>
  <c r="AA82" i="95"/>
  <c r="AD82" i="95"/>
  <c r="AC82" i="95"/>
  <c r="AB66" i="95"/>
  <c r="AE66" i="95"/>
  <c r="AA66" i="95"/>
  <c r="AD66" i="95"/>
  <c r="AC66" i="95"/>
  <c r="AB50" i="95"/>
  <c r="AE50" i="95"/>
  <c r="AA50" i="95"/>
  <c r="AC50" i="95"/>
  <c r="AD50" i="95"/>
  <c r="AB34" i="95"/>
  <c r="AE34" i="95"/>
  <c r="AA34" i="95"/>
  <c r="AD34" i="95"/>
  <c r="AC34" i="95"/>
  <c r="AB18" i="95"/>
  <c r="AE18" i="95"/>
  <c r="AA18" i="95"/>
  <c r="AC18" i="95"/>
  <c r="AD18" i="95"/>
  <c r="Z305" i="95"/>
  <c r="AD297" i="95"/>
  <c r="AE297" i="95"/>
  <c r="AA297" i="95"/>
  <c r="AB297" i="95"/>
  <c r="AC297" i="95"/>
  <c r="AD289" i="95"/>
  <c r="AE289" i="95"/>
  <c r="AA289" i="95"/>
  <c r="AB289" i="95"/>
  <c r="AC289" i="95"/>
  <c r="AD273" i="95"/>
  <c r="AE273" i="95"/>
  <c r="AA273" i="95"/>
  <c r="AB273" i="95"/>
  <c r="AC273" i="95"/>
  <c r="AD257" i="95"/>
  <c r="AE257" i="95"/>
  <c r="AA257" i="95"/>
  <c r="AB257" i="95"/>
  <c r="AC257" i="95"/>
  <c r="AD241" i="95"/>
  <c r="AE241" i="95"/>
  <c r="AA241" i="95"/>
  <c r="AB241" i="95"/>
  <c r="AC241" i="95"/>
  <c r="AD225" i="95"/>
  <c r="AE225" i="95"/>
  <c r="AA225" i="95"/>
  <c r="AB225" i="95"/>
  <c r="AC225" i="95"/>
  <c r="AD209" i="95"/>
  <c r="AE209" i="95"/>
  <c r="AA209" i="95"/>
  <c r="AB209" i="95"/>
  <c r="AC209" i="95"/>
  <c r="AD193" i="95"/>
  <c r="AE193" i="95"/>
  <c r="AA193" i="95"/>
  <c r="AB193" i="95"/>
  <c r="AC193" i="95"/>
  <c r="AD177" i="95"/>
  <c r="AE177" i="95"/>
  <c r="AA177" i="95"/>
  <c r="AB177" i="95"/>
  <c r="AC177" i="95"/>
  <c r="AD161" i="95"/>
  <c r="AE161" i="95"/>
  <c r="AA161" i="95"/>
  <c r="AB161" i="95"/>
  <c r="AC161" i="95"/>
  <c r="AD145" i="95"/>
  <c r="AE145" i="95"/>
  <c r="AA145" i="95"/>
  <c r="AB145" i="95"/>
  <c r="AC145" i="95"/>
  <c r="AD129" i="95"/>
  <c r="AE129" i="95"/>
  <c r="AA129" i="95"/>
  <c r="AB129" i="95"/>
  <c r="AC129" i="95"/>
  <c r="AD113" i="95"/>
  <c r="AE113" i="95"/>
  <c r="AA113" i="95"/>
  <c r="AB113" i="95"/>
  <c r="AC113" i="95"/>
  <c r="AD97" i="95"/>
  <c r="AE97" i="95"/>
  <c r="AA97" i="95"/>
  <c r="AB97" i="95"/>
  <c r="AC97" i="95"/>
  <c r="AD81" i="95"/>
  <c r="AA81" i="95"/>
  <c r="AE81" i="95"/>
  <c r="AB81" i="95"/>
  <c r="AC81" i="95"/>
  <c r="AD65" i="95"/>
  <c r="AA65" i="95"/>
  <c r="AE65" i="95"/>
  <c r="AB65" i="95"/>
  <c r="AC65" i="95"/>
  <c r="AD49" i="95"/>
  <c r="AA49" i="95"/>
  <c r="AE49" i="95"/>
  <c r="AB49" i="95"/>
  <c r="AC49" i="95"/>
  <c r="AD33" i="95"/>
  <c r="AA33" i="95"/>
  <c r="AE33" i="95"/>
  <c r="AB33" i="95"/>
  <c r="AC33" i="95"/>
  <c r="AD17" i="95"/>
  <c r="AA17" i="95"/>
  <c r="AE17" i="95"/>
  <c r="AB17" i="95"/>
  <c r="AC17" i="95"/>
  <c r="N192" i="95"/>
  <c r="N168" i="95"/>
  <c r="N152" i="95"/>
  <c r="N128" i="95"/>
  <c r="N104" i="95"/>
  <c r="N88" i="95"/>
  <c r="N80" i="95"/>
  <c r="N64" i="95"/>
  <c r="N48" i="95"/>
  <c r="N40" i="95"/>
  <c r="N16" i="95"/>
  <c r="N8" i="95"/>
  <c r="P174" i="95"/>
  <c r="P150" i="95"/>
  <c r="P134" i="95"/>
  <c r="P110" i="95"/>
  <c r="Q110" i="95" s="1"/>
  <c r="Z320" i="95"/>
  <c r="Z312" i="95"/>
  <c r="Z304" i="95"/>
  <c r="Z296" i="95"/>
  <c r="Z288" i="95"/>
  <c r="Z280" i="95"/>
  <c r="Z272" i="95"/>
  <c r="Z264" i="95"/>
  <c r="N183" i="95"/>
  <c r="Q183" i="95" s="1"/>
  <c r="N159" i="95"/>
  <c r="N143" i="95"/>
  <c r="Q143" i="95" s="1"/>
  <c r="N95" i="95"/>
  <c r="Q95" i="95" s="1"/>
  <c r="N79" i="95"/>
  <c r="Q79" i="95" s="1"/>
  <c r="N71" i="95"/>
  <c r="Q71" i="95" s="1"/>
  <c r="N63" i="95"/>
  <c r="N47" i="95"/>
  <c r="Q47" i="95" s="1"/>
  <c r="N15" i="95"/>
  <c r="Q15" i="95" s="1"/>
  <c r="N7" i="95"/>
  <c r="Q7" i="95" s="1"/>
  <c r="O26" i="95"/>
  <c r="O18" i="95"/>
  <c r="P54" i="95"/>
  <c r="Z319" i="95"/>
  <c r="Z311" i="95"/>
  <c r="AD279" i="95"/>
  <c r="AE279" i="95"/>
  <c r="AA279" i="95"/>
  <c r="AB279" i="95"/>
  <c r="AC279" i="95"/>
  <c r="AD263" i="95"/>
  <c r="AA263" i="95"/>
  <c r="AE263" i="95"/>
  <c r="AB263" i="95"/>
  <c r="AC263" i="95"/>
  <c r="AD247" i="95"/>
  <c r="AE247" i="95"/>
  <c r="AA247" i="95"/>
  <c r="AB247" i="95"/>
  <c r="AC247" i="95"/>
  <c r="AD231" i="95"/>
  <c r="AA231" i="95"/>
  <c r="AE231" i="95"/>
  <c r="AB231" i="95"/>
  <c r="AC231" i="95"/>
  <c r="AD215" i="95"/>
  <c r="AE215" i="95"/>
  <c r="AA215" i="95"/>
  <c r="AB215" i="95"/>
  <c r="AC215" i="95"/>
  <c r="AD199" i="95"/>
  <c r="AE199" i="95"/>
  <c r="AA199" i="95"/>
  <c r="AB199" i="95"/>
  <c r="AC199" i="95"/>
  <c r="AD183" i="95"/>
  <c r="AE183" i="95"/>
  <c r="AA183" i="95"/>
  <c r="AB183" i="95"/>
  <c r="AC183" i="95"/>
  <c r="AD167" i="95"/>
  <c r="AE167" i="95"/>
  <c r="AA167" i="95"/>
  <c r="AB167" i="95"/>
  <c r="AC167" i="95"/>
  <c r="AD151" i="95"/>
  <c r="AE151" i="95"/>
  <c r="AA151" i="95"/>
  <c r="AB151" i="95"/>
  <c r="AC151" i="95"/>
  <c r="AD135" i="95"/>
  <c r="AE135" i="95"/>
  <c r="AA135" i="95"/>
  <c r="AB135" i="95"/>
  <c r="AC135" i="95"/>
  <c r="AD119" i="95"/>
  <c r="AE119" i="95"/>
  <c r="AA119" i="95"/>
  <c r="AB119" i="95"/>
  <c r="AC119" i="95"/>
  <c r="AD103" i="95"/>
  <c r="AE103" i="95"/>
  <c r="AA103" i="95"/>
  <c r="AB103" i="95"/>
  <c r="AC103" i="95"/>
  <c r="AD87" i="95"/>
  <c r="AC87" i="95"/>
  <c r="AE87" i="95"/>
  <c r="AB87" i="95"/>
  <c r="AA87" i="95"/>
  <c r="AD71" i="95"/>
  <c r="AC71" i="95"/>
  <c r="AE71" i="95"/>
  <c r="AB71" i="95"/>
  <c r="AA71" i="95"/>
  <c r="AD55" i="95"/>
  <c r="AC55" i="95"/>
  <c r="AE55" i="95"/>
  <c r="AB55" i="95"/>
  <c r="AA55" i="95"/>
  <c r="AD31" i="95"/>
  <c r="AC31" i="95"/>
  <c r="AE31" i="95"/>
  <c r="AB31" i="95"/>
  <c r="AA31" i="95"/>
  <c r="AD23" i="95"/>
  <c r="AC23" i="95"/>
  <c r="AE23" i="95"/>
  <c r="AB23" i="95"/>
  <c r="AA23" i="95"/>
  <c r="AD15" i="95"/>
  <c r="AC15" i="95"/>
  <c r="AE15" i="95"/>
  <c r="AB15" i="95"/>
  <c r="AA15" i="95"/>
  <c r="AD7" i="95"/>
  <c r="AC7" i="95"/>
  <c r="AE7" i="95"/>
  <c r="AB7" i="95"/>
  <c r="AA7" i="95"/>
  <c r="N174" i="95"/>
  <c r="N150" i="95"/>
  <c r="N134" i="95"/>
  <c r="N86" i="95"/>
  <c r="N70" i="95"/>
  <c r="N62" i="95"/>
  <c r="N54" i="95"/>
  <c r="N30" i="95"/>
  <c r="N22" i="95"/>
  <c r="P62" i="95"/>
  <c r="AE318" i="95"/>
  <c r="AB318" i="95"/>
  <c r="AC318" i="95"/>
  <c r="AD318" i="95"/>
  <c r="AA318" i="95"/>
  <c r="AE278" i="95"/>
  <c r="AB278" i="95"/>
  <c r="AC278" i="95"/>
  <c r="AA278" i="95"/>
  <c r="AD278" i="95"/>
  <c r="AE262" i="95"/>
  <c r="AB262" i="95"/>
  <c r="AC262" i="95"/>
  <c r="AD262" i="95"/>
  <c r="AA262" i="95"/>
  <c r="AE246" i="95"/>
  <c r="AB246" i="95"/>
  <c r="AC246" i="95"/>
  <c r="AA246" i="95"/>
  <c r="AD246" i="95"/>
  <c r="AE230" i="95"/>
  <c r="AB230" i="95"/>
  <c r="AC230" i="95"/>
  <c r="AD230" i="95"/>
  <c r="AA230" i="95"/>
  <c r="AE214" i="95"/>
  <c r="AB214" i="95"/>
  <c r="AC214" i="95"/>
  <c r="AD214" i="95"/>
  <c r="AA214" i="95"/>
  <c r="AE198" i="95"/>
  <c r="AB198" i="95"/>
  <c r="AC198" i="95"/>
  <c r="AD198" i="95"/>
  <c r="AA198" i="95"/>
  <c r="AE182" i="95"/>
  <c r="AB182" i="95"/>
  <c r="AC182" i="95"/>
  <c r="AD182" i="95"/>
  <c r="AA182" i="95"/>
  <c r="AE166" i="95"/>
  <c r="AB166" i="95"/>
  <c r="AC166" i="95"/>
  <c r="AD166" i="95"/>
  <c r="AA166" i="95"/>
  <c r="AE150" i="95"/>
  <c r="AB150" i="95"/>
  <c r="AC150" i="95"/>
  <c r="AD150" i="95"/>
  <c r="AA150" i="95"/>
  <c r="AE134" i="95"/>
  <c r="AB134" i="95"/>
  <c r="AC134" i="95"/>
  <c r="AD134" i="95"/>
  <c r="AA134" i="95"/>
  <c r="AE118" i="95"/>
  <c r="AB118" i="95"/>
  <c r="AC118" i="95"/>
  <c r="AD118" i="95"/>
  <c r="AA118" i="95"/>
  <c r="AE102" i="95"/>
  <c r="AB102" i="95"/>
  <c r="AC102" i="95"/>
  <c r="AD102" i="95"/>
  <c r="AA102" i="95"/>
  <c r="AA86" i="95"/>
  <c r="AB86" i="95"/>
  <c r="AC86" i="95"/>
  <c r="AE86" i="95"/>
  <c r="AD86" i="95"/>
  <c r="AA70" i="95"/>
  <c r="AB70" i="95"/>
  <c r="AC70" i="95"/>
  <c r="AE70" i="95"/>
  <c r="AD70" i="95"/>
  <c r="AA54" i="95"/>
  <c r="AB54" i="95"/>
  <c r="AC54" i="95"/>
  <c r="AE54" i="95"/>
  <c r="AD54" i="95"/>
  <c r="AA22" i="95"/>
  <c r="AB22" i="95"/>
  <c r="AC22" i="95"/>
  <c r="AE22" i="95"/>
  <c r="AD22" i="95"/>
  <c r="AA14" i="95"/>
  <c r="AB14" i="95"/>
  <c r="AC14" i="95"/>
  <c r="AE14" i="95"/>
  <c r="AD14" i="95"/>
  <c r="O104" i="95"/>
  <c r="O88" i="95"/>
  <c r="O80" i="95"/>
  <c r="O64" i="95"/>
  <c r="O48" i="95"/>
  <c r="O40" i="95"/>
  <c r="O16" i="95"/>
  <c r="O8" i="95"/>
  <c r="P70" i="95"/>
  <c r="Z317" i="95"/>
  <c r="Z309" i="95"/>
  <c r="Z301" i="95"/>
  <c r="Z293" i="95"/>
  <c r="Z285" i="95"/>
  <c r="Z277" i="95"/>
  <c r="Z269" i="95"/>
  <c r="Z261" i="95"/>
  <c r="Z316" i="95"/>
  <c r="Z308" i="95"/>
  <c r="Z300" i="95"/>
  <c r="Z292" i="95"/>
  <c r="Z284" i="95"/>
  <c r="Z276" i="95"/>
  <c r="Z268" i="95"/>
  <c r="Z260" i="95"/>
  <c r="Z252" i="95"/>
  <c r="Z244" i="95"/>
  <c r="Z236" i="95"/>
  <c r="Z228" i="95"/>
  <c r="Z220" i="95"/>
  <c r="Z212" i="95"/>
  <c r="Z204" i="95"/>
  <c r="Z196" i="95"/>
  <c r="Z188" i="95"/>
  <c r="Z180" i="95"/>
  <c r="Z172" i="95"/>
  <c r="Z164" i="95"/>
  <c r="Z156" i="95"/>
  <c r="Z148" i="95"/>
  <c r="Z140" i="95"/>
  <c r="Z132" i="95"/>
  <c r="Z124" i="95"/>
  <c r="Z116" i="95"/>
  <c r="Z108" i="95"/>
  <c r="Z100" i="95"/>
  <c r="Z92" i="95"/>
  <c r="Z84" i="95"/>
  <c r="Z76" i="95"/>
  <c r="Z68" i="95"/>
  <c r="Z60" i="95"/>
  <c r="Z52" i="95"/>
  <c r="Z44" i="95"/>
  <c r="Z36" i="95"/>
  <c r="Z28" i="95"/>
  <c r="Z20" i="95"/>
  <c r="O86" i="95"/>
  <c r="O22" i="95"/>
  <c r="Z315" i="95"/>
  <c r="Z307" i="95"/>
  <c r="Z299" i="95"/>
  <c r="Z291" i="95"/>
  <c r="Z283" i="95"/>
  <c r="Z275" i="95"/>
  <c r="Z267" i="95"/>
  <c r="Z259" i="95"/>
  <c r="Z318" i="95"/>
  <c r="Z290" i="95"/>
  <c r="Z279" i="95"/>
  <c r="Z263" i="95"/>
  <c r="Z247" i="95"/>
  <c r="Z231" i="95"/>
  <c r="Z215" i="95"/>
  <c r="Z199" i="95"/>
  <c r="Z183" i="95"/>
  <c r="Z167" i="95"/>
  <c r="AF167" i="95" s="1"/>
  <c r="AI134" i="24" s="1"/>
  <c r="Z151" i="95"/>
  <c r="Z135" i="95"/>
  <c r="Z119" i="95"/>
  <c r="Z103" i="95"/>
  <c r="Z87" i="95"/>
  <c r="Z71" i="95"/>
  <c r="Z55" i="95"/>
  <c r="Z23" i="95"/>
  <c r="Z298" i="95"/>
  <c r="AF298" i="95" s="1"/>
  <c r="AI259" i="24" s="1"/>
  <c r="Z289" i="95"/>
  <c r="Z278" i="95"/>
  <c r="Z262" i="95"/>
  <c r="Z246" i="95"/>
  <c r="Z230" i="95"/>
  <c r="Z214" i="95"/>
  <c r="Z198" i="95"/>
  <c r="Z182" i="95"/>
  <c r="Z166" i="95"/>
  <c r="Z150" i="95"/>
  <c r="Z134" i="95"/>
  <c r="Z118" i="95"/>
  <c r="Z102" i="95"/>
  <c r="Z86" i="95"/>
  <c r="Z70" i="95"/>
  <c r="Z54" i="95"/>
  <c r="Z22" i="95"/>
  <c r="Z297" i="95"/>
  <c r="Z274" i="95"/>
  <c r="Z258" i="95"/>
  <c r="Z242" i="95"/>
  <c r="Z226" i="95"/>
  <c r="Z210" i="95"/>
  <c r="Z194" i="95"/>
  <c r="Z178" i="95"/>
  <c r="Z162" i="95"/>
  <c r="Z146" i="95"/>
  <c r="Z130" i="95"/>
  <c r="Z114" i="95"/>
  <c r="Z98" i="95"/>
  <c r="Z82" i="95"/>
  <c r="Z66" i="95"/>
  <c r="Z50" i="95"/>
  <c r="Z34" i="95"/>
  <c r="Z18" i="95"/>
  <c r="Z273" i="95"/>
  <c r="Z257" i="95"/>
  <c r="Z241" i="95"/>
  <c r="Z225" i="95"/>
  <c r="Z209" i="95"/>
  <c r="Z193" i="95"/>
  <c r="Z177" i="95"/>
  <c r="Z161" i="95"/>
  <c r="AF161" i="95" s="1"/>
  <c r="AI128" i="24" s="1"/>
  <c r="Z145" i="95"/>
  <c r="Z129" i="95"/>
  <c r="Z113" i="95"/>
  <c r="Z97" i="95"/>
  <c r="Z81" i="95"/>
  <c r="Z65" i="95"/>
  <c r="Z49" i="95"/>
  <c r="Z33" i="95"/>
  <c r="AF33" i="95" s="1"/>
  <c r="Z17" i="95"/>
  <c r="Z31" i="95"/>
  <c r="Z15" i="95"/>
  <c r="Z14" i="95"/>
  <c r="Z40" i="95"/>
  <c r="Z32" i="95"/>
  <c r="Z24" i="95"/>
  <c r="Z16" i="95"/>
  <c r="Z8" i="95"/>
  <c r="AQ9" i="24"/>
  <c r="AQ11" i="24"/>
  <c r="AQ12" i="24"/>
  <c r="AQ13" i="24"/>
  <c r="AQ16" i="24"/>
  <c r="AQ18" i="24"/>
  <c r="AQ19" i="24"/>
  <c r="AQ20" i="24"/>
  <c r="AQ21" i="24"/>
  <c r="AQ22" i="24"/>
  <c r="AQ23" i="24"/>
  <c r="AQ24" i="24"/>
  <c r="AQ25" i="24"/>
  <c r="AQ26" i="24"/>
  <c r="AQ27" i="24"/>
  <c r="AQ29" i="24"/>
  <c r="AQ32" i="24"/>
  <c r="AQ33" i="24"/>
  <c r="AQ36" i="24"/>
  <c r="AQ39" i="24"/>
  <c r="AQ40" i="24"/>
  <c r="AQ41" i="24"/>
  <c r="AQ43" i="24"/>
  <c r="AQ45" i="24"/>
  <c r="AQ46" i="24"/>
  <c r="AQ47" i="24"/>
  <c r="AQ50" i="24"/>
  <c r="AQ51" i="24"/>
  <c r="AQ52" i="24"/>
  <c r="AQ53" i="24"/>
  <c r="AQ54" i="24"/>
  <c r="AQ55" i="24"/>
  <c r="AQ56" i="24"/>
  <c r="AQ58" i="24"/>
  <c r="AQ59" i="24"/>
  <c r="AQ60" i="24"/>
  <c r="AQ61" i="24"/>
  <c r="AQ64" i="24"/>
  <c r="AQ65" i="24"/>
  <c r="AQ66" i="24"/>
  <c r="AQ67" i="24"/>
  <c r="AQ68" i="24"/>
  <c r="AQ69" i="24"/>
  <c r="AQ71" i="24"/>
  <c r="AQ73" i="24"/>
  <c r="AQ74" i="24"/>
  <c r="AQ75" i="24"/>
  <c r="AQ77" i="24"/>
  <c r="AQ78" i="24"/>
  <c r="AQ80" i="24"/>
  <c r="AQ81" i="24"/>
  <c r="AQ86" i="24"/>
  <c r="AQ87" i="24"/>
  <c r="AQ89" i="24"/>
  <c r="AQ93" i="24"/>
  <c r="AQ94" i="24"/>
  <c r="AQ96" i="24"/>
  <c r="AQ97" i="24"/>
  <c r="AQ98" i="24"/>
  <c r="AQ99" i="24"/>
  <c r="AQ102" i="24"/>
  <c r="AQ103" i="24"/>
  <c r="AQ105" i="24"/>
  <c r="AQ106" i="24"/>
  <c r="AQ107" i="24"/>
  <c r="AQ109" i="24"/>
  <c r="AQ110" i="24"/>
  <c r="AQ111" i="24"/>
  <c r="AQ112" i="24"/>
  <c r="AQ113" i="24"/>
  <c r="AQ114" i="24"/>
  <c r="AQ116" i="24"/>
  <c r="AQ117" i="24"/>
  <c r="AQ118" i="24"/>
  <c r="AQ119" i="24"/>
  <c r="AQ120" i="24"/>
  <c r="AQ121" i="24"/>
  <c r="AQ122" i="24"/>
  <c r="AQ123" i="24"/>
  <c r="AQ124" i="24"/>
  <c r="AQ125" i="24"/>
  <c r="AQ126" i="24"/>
  <c r="AQ128" i="24"/>
  <c r="AQ129" i="24"/>
  <c r="AQ130" i="24"/>
  <c r="AQ132" i="24"/>
  <c r="AQ133" i="24"/>
  <c r="AQ134" i="24"/>
  <c r="AQ135" i="24"/>
  <c r="AQ136" i="24"/>
  <c r="AQ137" i="24"/>
  <c r="AQ138" i="24"/>
  <c r="AQ139" i="24"/>
  <c r="AQ140" i="24"/>
  <c r="AQ141" i="24"/>
  <c r="AQ142" i="24"/>
  <c r="AQ143" i="24"/>
  <c r="AQ144" i="24"/>
  <c r="AQ146" i="24"/>
  <c r="AQ147" i="24"/>
  <c r="AQ148" i="24"/>
  <c r="AQ149" i="24"/>
  <c r="AQ150" i="24"/>
  <c r="AQ151" i="24"/>
  <c r="AQ152" i="24"/>
  <c r="AQ153" i="24"/>
  <c r="AQ154" i="24"/>
  <c r="AQ155" i="24"/>
  <c r="AQ156" i="24"/>
  <c r="AQ157" i="24"/>
  <c r="AQ158" i="24"/>
  <c r="AQ159" i="24"/>
  <c r="AQ160" i="24"/>
  <c r="AQ161" i="24"/>
  <c r="AQ163" i="24"/>
  <c r="AQ164" i="24"/>
  <c r="AQ165" i="24"/>
  <c r="AQ166" i="24"/>
  <c r="AQ167" i="24"/>
  <c r="AQ168" i="24"/>
  <c r="AQ169" i="24"/>
  <c r="AQ170" i="24"/>
  <c r="AQ171" i="24"/>
  <c r="AQ172" i="24"/>
  <c r="AQ173" i="24"/>
  <c r="AQ174" i="24"/>
  <c r="AQ175" i="24"/>
  <c r="AQ176" i="24"/>
  <c r="AQ177" i="24"/>
  <c r="AQ178" i="24"/>
  <c r="AQ179" i="24"/>
  <c r="AQ180" i="24"/>
  <c r="AQ181" i="24"/>
  <c r="AQ182" i="24"/>
  <c r="AQ183" i="24"/>
  <c r="AQ184" i="24"/>
  <c r="AQ185" i="24"/>
  <c r="AQ186" i="24"/>
  <c r="AQ187" i="24"/>
  <c r="AQ188" i="24"/>
  <c r="AQ189" i="24"/>
  <c r="AQ190" i="24"/>
  <c r="AQ191" i="24"/>
  <c r="AQ193" i="24"/>
  <c r="AQ194" i="24"/>
  <c r="AQ195" i="24"/>
  <c r="AQ196" i="24"/>
  <c r="AQ197" i="24"/>
  <c r="AQ199" i="24"/>
  <c r="AQ200" i="24"/>
  <c r="AQ201" i="24"/>
  <c r="AQ202" i="24"/>
  <c r="AQ203" i="24"/>
  <c r="AQ204" i="24"/>
  <c r="AQ205" i="24"/>
  <c r="AQ206" i="24"/>
  <c r="AQ207" i="24"/>
  <c r="AQ208" i="24"/>
  <c r="AQ209" i="24"/>
  <c r="AQ210" i="24"/>
  <c r="AQ211" i="24"/>
  <c r="AQ212" i="24"/>
  <c r="AQ213" i="24"/>
  <c r="AQ214" i="24"/>
  <c r="AQ215" i="24"/>
  <c r="AQ216" i="24"/>
  <c r="AQ218" i="24"/>
  <c r="AQ219" i="24"/>
  <c r="AQ220" i="24"/>
  <c r="AQ221" i="24"/>
  <c r="AQ222" i="24"/>
  <c r="AQ224" i="24"/>
  <c r="AQ225" i="24"/>
  <c r="AQ226" i="24"/>
  <c r="AQ227" i="24"/>
  <c r="AQ228" i="24"/>
  <c r="AQ229" i="24"/>
  <c r="AQ230" i="24"/>
  <c r="AQ231" i="24"/>
  <c r="AQ232" i="24"/>
  <c r="AQ234" i="24"/>
  <c r="AQ235" i="24"/>
  <c r="AQ236" i="24"/>
  <c r="AQ237" i="24"/>
  <c r="AQ238" i="24"/>
  <c r="AQ239" i="24"/>
  <c r="AQ240" i="24"/>
  <c r="AQ241" i="24"/>
  <c r="AQ242" i="24"/>
  <c r="AQ243" i="24"/>
  <c r="AQ244" i="24"/>
  <c r="AQ245" i="24"/>
  <c r="AQ246" i="24"/>
  <c r="AQ247" i="24"/>
  <c r="AQ249" i="24"/>
  <c r="AQ250" i="24"/>
  <c r="AQ252" i="24"/>
  <c r="AQ253" i="24"/>
  <c r="AQ254" i="24"/>
  <c r="AQ256" i="24"/>
  <c r="AQ257" i="24"/>
  <c r="AQ258" i="24"/>
  <c r="AQ259" i="24"/>
  <c r="AQ260" i="24"/>
  <c r="AQ261" i="24"/>
  <c r="AQ262" i="24"/>
  <c r="AQ263" i="24"/>
  <c r="AQ265" i="24"/>
  <c r="AQ266" i="24"/>
  <c r="AQ267" i="24"/>
  <c r="AQ268" i="24"/>
  <c r="AQ269" i="24"/>
  <c r="AQ270" i="24"/>
  <c r="AQ271" i="24"/>
  <c r="AQ272" i="24"/>
  <c r="AQ273" i="24"/>
  <c r="AQ274" i="24"/>
  <c r="AQ275" i="24"/>
  <c r="AQ276" i="24"/>
  <c r="AQ277" i="24"/>
  <c r="AQ278" i="24"/>
  <c r="AQ279" i="24"/>
  <c r="AQ280" i="24"/>
  <c r="AU98" i="24"/>
  <c r="AU120" i="24"/>
  <c r="AU167" i="24"/>
  <c r="AU183" i="24"/>
  <c r="AU204" i="24"/>
  <c r="AU45" i="24"/>
  <c r="AU280" i="24"/>
  <c r="AU78" i="24"/>
  <c r="AU39" i="24"/>
  <c r="AU43" i="24"/>
  <c r="AU44" i="24"/>
  <c r="AU77" i="24"/>
  <c r="AU68" i="24"/>
  <c r="AU51" i="24"/>
  <c r="AU41" i="24"/>
  <c r="AU61" i="24"/>
  <c r="AU75" i="24"/>
  <c r="AU103" i="24"/>
  <c r="AU40" i="24"/>
  <c r="AU126" i="24"/>
  <c r="AU143" i="24"/>
  <c r="AU142" i="24"/>
  <c r="AU115" i="24"/>
  <c r="AU134" i="24"/>
  <c r="AU114" i="24"/>
  <c r="AU117" i="24"/>
  <c r="AU125" i="24"/>
  <c r="AU122" i="24"/>
  <c r="AU24" i="24"/>
  <c r="AU16" i="24"/>
  <c r="AU152" i="24"/>
  <c r="AU109" i="24"/>
  <c r="AU11" i="24"/>
  <c r="AU138" i="24"/>
  <c r="AU140" i="24"/>
  <c r="AU189" i="24"/>
  <c r="AU107" i="24"/>
  <c r="AU139" i="24"/>
  <c r="AU234" i="24"/>
  <c r="AU146" i="24"/>
  <c r="AU147" i="24"/>
  <c r="AU148" i="24"/>
  <c r="AU172" i="24"/>
  <c r="AU154" i="24"/>
  <c r="AU205" i="24"/>
  <c r="AU173" i="24"/>
  <c r="AU163" i="24"/>
  <c r="AU176" i="24"/>
  <c r="AU212" i="24"/>
  <c r="AU178" i="24"/>
  <c r="AU180" i="24"/>
  <c r="AU214" i="24"/>
  <c r="AU184" i="24"/>
  <c r="AU217" i="24"/>
  <c r="AU218" i="24"/>
  <c r="AU249" i="24"/>
  <c r="AU232" i="24"/>
  <c r="AU279" i="24"/>
  <c r="AU222" i="24"/>
  <c r="AU241" i="24"/>
  <c r="AU257" i="24"/>
  <c r="AU270" i="24"/>
  <c r="AU259" i="24"/>
  <c r="AU199" i="24"/>
  <c r="AU272" i="24"/>
  <c r="AU262" i="24"/>
  <c r="AU202" i="24"/>
  <c r="AU277" i="24"/>
  <c r="AU208" i="24"/>
  <c r="AU160" i="24"/>
  <c r="AU211" i="24"/>
  <c r="AU225" i="24"/>
  <c r="AU128" i="24"/>
  <c r="AU188" i="24"/>
  <c r="AU250" i="24"/>
  <c r="AU235" i="24"/>
  <c r="AU231" i="24"/>
  <c r="S9" i="24"/>
  <c r="S11" i="24"/>
  <c r="S12" i="24"/>
  <c r="S13" i="24"/>
  <c r="S14" i="24"/>
  <c r="S16" i="24"/>
  <c r="S18" i="24"/>
  <c r="S19" i="24"/>
  <c r="S20" i="24"/>
  <c r="S21" i="24"/>
  <c r="S22" i="24"/>
  <c r="S23" i="24"/>
  <c r="S24" i="24"/>
  <c r="S25" i="24"/>
  <c r="S26" i="24"/>
  <c r="S27" i="24"/>
  <c r="S29" i="24"/>
  <c r="S32" i="24"/>
  <c r="S33" i="24"/>
  <c r="S36" i="24"/>
  <c r="S39" i="24"/>
  <c r="S40" i="24"/>
  <c r="S41" i="24"/>
  <c r="S43" i="24"/>
  <c r="S44" i="24"/>
  <c r="S45" i="24"/>
  <c r="S46" i="24"/>
  <c r="S47" i="24"/>
  <c r="S50" i="24"/>
  <c r="S51" i="24"/>
  <c r="S52" i="24"/>
  <c r="S53" i="24"/>
  <c r="S54" i="24"/>
  <c r="S55" i="24"/>
  <c r="S56" i="24"/>
  <c r="S58" i="24"/>
  <c r="S59" i="24"/>
  <c r="S60" i="24"/>
  <c r="S61" i="24"/>
  <c r="S64" i="24"/>
  <c r="S65" i="24"/>
  <c r="S66" i="24"/>
  <c r="S67" i="24"/>
  <c r="S68" i="24"/>
  <c r="S69" i="24"/>
  <c r="S71" i="24"/>
  <c r="S73" i="24"/>
  <c r="S74" i="24"/>
  <c r="S75" i="24"/>
  <c r="S77" i="24"/>
  <c r="S78" i="24"/>
  <c r="S80" i="24"/>
  <c r="S81" i="24"/>
  <c r="S86" i="24"/>
  <c r="S87" i="24"/>
  <c r="S89" i="24"/>
  <c r="S93" i="24"/>
  <c r="S94" i="24"/>
  <c r="S96" i="24"/>
  <c r="S97" i="24"/>
  <c r="S98" i="24"/>
  <c r="S99" i="24"/>
  <c r="S102" i="24"/>
  <c r="S103" i="24"/>
  <c r="S105" i="24"/>
  <c r="S106" i="24"/>
  <c r="S107" i="24"/>
  <c r="S109" i="24"/>
  <c r="S110" i="24"/>
  <c r="S111" i="24"/>
  <c r="S112" i="24"/>
  <c r="S113" i="24"/>
  <c r="S114" i="24"/>
  <c r="S115" i="24"/>
  <c r="S116" i="24"/>
  <c r="S117" i="24"/>
  <c r="S118" i="24"/>
  <c r="S119" i="24"/>
  <c r="S120" i="24"/>
  <c r="S121" i="24"/>
  <c r="S122" i="24"/>
  <c r="S123" i="24"/>
  <c r="S124" i="24"/>
  <c r="S125" i="24"/>
  <c r="S126" i="24"/>
  <c r="S127" i="24"/>
  <c r="S128" i="24"/>
  <c r="S129" i="24"/>
  <c r="S130" i="24"/>
  <c r="S132" i="24"/>
  <c r="S133" i="24"/>
  <c r="S134" i="24"/>
  <c r="S135" i="24"/>
  <c r="S136" i="24"/>
  <c r="S137" i="24"/>
  <c r="S138" i="24"/>
  <c r="S139" i="24"/>
  <c r="S140" i="24"/>
  <c r="S141" i="24"/>
  <c r="S142" i="24"/>
  <c r="S143" i="24"/>
  <c r="S144" i="24"/>
  <c r="S145" i="24"/>
  <c r="S146" i="24"/>
  <c r="S147" i="24"/>
  <c r="S148" i="24"/>
  <c r="S149" i="24"/>
  <c r="S150" i="24"/>
  <c r="S151" i="24"/>
  <c r="S152" i="24"/>
  <c r="S153" i="24"/>
  <c r="S154" i="24"/>
  <c r="S155" i="24"/>
  <c r="S156" i="24"/>
  <c r="S157" i="24"/>
  <c r="S158" i="24"/>
  <c r="S159" i="24"/>
  <c r="S160" i="24"/>
  <c r="S161" i="24"/>
  <c r="S163" i="24"/>
  <c r="S164" i="24"/>
  <c r="S165" i="24"/>
  <c r="S166" i="24"/>
  <c r="S167" i="24"/>
  <c r="S168" i="24"/>
  <c r="S169" i="24"/>
  <c r="S170" i="24"/>
  <c r="S171" i="24"/>
  <c r="S172" i="24"/>
  <c r="S173" i="24"/>
  <c r="S174" i="24"/>
  <c r="S175" i="24"/>
  <c r="S176" i="24"/>
  <c r="S177" i="24"/>
  <c r="S178" i="24"/>
  <c r="S179" i="24"/>
  <c r="S180" i="24"/>
  <c r="S181" i="24"/>
  <c r="S182" i="24"/>
  <c r="S183" i="24"/>
  <c r="S184" i="24"/>
  <c r="S185" i="24"/>
  <c r="S186" i="24"/>
  <c r="S187" i="24"/>
  <c r="S188" i="24"/>
  <c r="S189" i="24"/>
  <c r="S190" i="24"/>
  <c r="S191" i="24"/>
  <c r="S193" i="24"/>
  <c r="S194" i="24"/>
  <c r="S195" i="24"/>
  <c r="S196" i="24"/>
  <c r="S197" i="24"/>
  <c r="S198" i="24"/>
  <c r="S199" i="24"/>
  <c r="S200" i="24"/>
  <c r="S201" i="24"/>
  <c r="S202" i="24"/>
  <c r="S203" i="24"/>
  <c r="S204" i="24"/>
  <c r="S205" i="24"/>
  <c r="S206" i="24"/>
  <c r="S207" i="24"/>
  <c r="S208" i="24"/>
  <c r="S209" i="24"/>
  <c r="S210" i="24"/>
  <c r="S211" i="24"/>
  <c r="S212" i="24"/>
  <c r="S213" i="24"/>
  <c r="S214" i="24"/>
  <c r="S215" i="24"/>
  <c r="S216" i="24"/>
  <c r="S218" i="24"/>
  <c r="S219" i="24"/>
  <c r="S220" i="24"/>
  <c r="S221" i="24"/>
  <c r="S222" i="24"/>
  <c r="S224" i="24"/>
  <c r="S225" i="24"/>
  <c r="S226" i="24"/>
  <c r="S227" i="24"/>
  <c r="S228" i="24"/>
  <c r="S229" i="24"/>
  <c r="S230" i="24"/>
  <c r="S231" i="24"/>
  <c r="S232" i="24"/>
  <c r="S234" i="24"/>
  <c r="S235" i="24"/>
  <c r="S236" i="24"/>
  <c r="S237" i="24"/>
  <c r="S238" i="24"/>
  <c r="S239" i="24"/>
  <c r="S240" i="24"/>
  <c r="S241" i="24"/>
  <c r="S242" i="24"/>
  <c r="S243" i="24"/>
  <c r="S244" i="24"/>
  <c r="S245" i="24"/>
  <c r="S246" i="24"/>
  <c r="S247" i="24"/>
  <c r="S249" i="24"/>
  <c r="S250" i="24"/>
  <c r="S252" i="24"/>
  <c r="S253" i="24"/>
  <c r="S254" i="24"/>
  <c r="S256" i="24"/>
  <c r="S257" i="24"/>
  <c r="S258" i="24"/>
  <c r="S259" i="24"/>
  <c r="S260" i="24"/>
  <c r="S261" i="24"/>
  <c r="S262" i="24"/>
  <c r="S263" i="24"/>
  <c r="S265" i="24"/>
  <c r="S266" i="24"/>
  <c r="S267" i="24"/>
  <c r="S268" i="24"/>
  <c r="S269" i="24"/>
  <c r="S270" i="24"/>
  <c r="S271" i="24"/>
  <c r="S272" i="24"/>
  <c r="S273" i="24"/>
  <c r="S274" i="24"/>
  <c r="S275" i="24"/>
  <c r="S276" i="24"/>
  <c r="S277" i="24"/>
  <c r="S278" i="24"/>
  <c r="S279" i="24"/>
  <c r="S280" i="24"/>
  <c r="O9" i="24"/>
  <c r="O11" i="24"/>
  <c r="O12" i="24"/>
  <c r="O13" i="24"/>
  <c r="O14" i="24"/>
  <c r="O16" i="24"/>
  <c r="O18" i="24"/>
  <c r="O19" i="24"/>
  <c r="O20" i="24"/>
  <c r="O21" i="24"/>
  <c r="O22" i="24"/>
  <c r="O23" i="24"/>
  <c r="O24" i="24"/>
  <c r="O25" i="24"/>
  <c r="O26" i="24"/>
  <c r="O27" i="24"/>
  <c r="O29" i="24"/>
  <c r="O32" i="24"/>
  <c r="O33" i="24"/>
  <c r="O36" i="24"/>
  <c r="O39" i="24"/>
  <c r="O40" i="24"/>
  <c r="O41" i="24"/>
  <c r="O43" i="24"/>
  <c r="O45" i="24"/>
  <c r="O46" i="24"/>
  <c r="O47" i="24"/>
  <c r="O50" i="24"/>
  <c r="O51" i="24"/>
  <c r="O52" i="24"/>
  <c r="O53" i="24"/>
  <c r="O54" i="24"/>
  <c r="O55" i="24"/>
  <c r="O56" i="24"/>
  <c r="O58" i="24"/>
  <c r="O59" i="24"/>
  <c r="O60" i="24"/>
  <c r="O61" i="24"/>
  <c r="O64" i="24"/>
  <c r="O65" i="24"/>
  <c r="O66" i="24"/>
  <c r="O67" i="24"/>
  <c r="O68" i="24"/>
  <c r="O69" i="24"/>
  <c r="O71" i="24"/>
  <c r="O73" i="24"/>
  <c r="O74" i="24"/>
  <c r="O75" i="24"/>
  <c r="O77" i="24"/>
  <c r="O78" i="24"/>
  <c r="O80" i="24"/>
  <c r="O81" i="24"/>
  <c r="O86" i="24"/>
  <c r="O87" i="24"/>
  <c r="O89" i="24"/>
  <c r="O93" i="24"/>
  <c r="O94" i="24"/>
  <c r="O96" i="24"/>
  <c r="O97" i="24"/>
  <c r="O98" i="24"/>
  <c r="O99" i="24"/>
  <c r="O102" i="24"/>
  <c r="O103" i="24"/>
  <c r="O105" i="24"/>
  <c r="O106" i="24"/>
  <c r="O107" i="24"/>
  <c r="O109" i="24"/>
  <c r="O110" i="24"/>
  <c r="O111" i="24"/>
  <c r="O112" i="24"/>
  <c r="O113" i="24"/>
  <c r="O115" i="24"/>
  <c r="O116" i="24"/>
  <c r="O117" i="24"/>
  <c r="O118" i="24"/>
  <c r="O119" i="24"/>
  <c r="O120" i="24"/>
  <c r="O121" i="24"/>
  <c r="O122" i="24"/>
  <c r="O123" i="24"/>
  <c r="O124" i="24"/>
  <c r="O125" i="24"/>
  <c r="O126" i="24"/>
  <c r="O128" i="24"/>
  <c r="O129" i="24"/>
  <c r="O130" i="24"/>
  <c r="O132" i="24"/>
  <c r="O133" i="24"/>
  <c r="O134" i="24"/>
  <c r="O135" i="24"/>
  <c r="O136" i="24"/>
  <c r="O137" i="24"/>
  <c r="O138" i="24"/>
  <c r="O139" i="24"/>
  <c r="O140" i="24"/>
  <c r="O141" i="24"/>
  <c r="O142" i="24"/>
  <c r="O143" i="24"/>
  <c r="O144" i="24"/>
  <c r="O145" i="24"/>
  <c r="O146" i="24"/>
  <c r="O147" i="24"/>
  <c r="O148" i="24"/>
  <c r="O149" i="24"/>
  <c r="O150" i="24"/>
  <c r="O151" i="24"/>
  <c r="O152" i="24"/>
  <c r="O153" i="24"/>
  <c r="O154" i="24"/>
  <c r="O155" i="24"/>
  <c r="O156" i="24"/>
  <c r="O157" i="24"/>
  <c r="O158" i="24"/>
  <c r="O159" i="24"/>
  <c r="O160" i="24"/>
  <c r="O161" i="24"/>
  <c r="O163" i="24"/>
  <c r="O164" i="24"/>
  <c r="O165" i="24"/>
  <c r="O166" i="24"/>
  <c r="O167" i="24"/>
  <c r="O168" i="24"/>
  <c r="O169" i="24"/>
  <c r="O170" i="24"/>
  <c r="O171" i="24"/>
  <c r="O172" i="24"/>
  <c r="O173" i="24"/>
  <c r="O174" i="24"/>
  <c r="O175" i="24"/>
  <c r="O176" i="24"/>
  <c r="O177" i="24"/>
  <c r="O178" i="24"/>
  <c r="O179" i="24"/>
  <c r="O180" i="24"/>
  <c r="O181" i="24"/>
  <c r="O182" i="24"/>
  <c r="O183" i="24"/>
  <c r="O184" i="24"/>
  <c r="O185" i="24"/>
  <c r="O186" i="24"/>
  <c r="O187" i="24"/>
  <c r="O188" i="24"/>
  <c r="O189" i="24"/>
  <c r="O190" i="24"/>
  <c r="O191" i="24"/>
  <c r="O193" i="24"/>
  <c r="O194" i="24"/>
  <c r="O196" i="24"/>
  <c r="O197" i="24"/>
  <c r="O198" i="24"/>
  <c r="O199" i="24"/>
  <c r="O200" i="24"/>
  <c r="O201" i="24"/>
  <c r="O202" i="24"/>
  <c r="O203" i="24"/>
  <c r="O204" i="24"/>
  <c r="O205" i="24"/>
  <c r="O206" i="24"/>
  <c r="O207" i="24"/>
  <c r="O208" i="24"/>
  <c r="O209" i="24"/>
  <c r="O210" i="24"/>
  <c r="O211" i="24"/>
  <c r="O212" i="24"/>
  <c r="O213" i="24"/>
  <c r="O214" i="24"/>
  <c r="O215" i="24"/>
  <c r="O216" i="24"/>
  <c r="O218" i="24"/>
  <c r="O219" i="24"/>
  <c r="O220" i="24"/>
  <c r="O221" i="24"/>
  <c r="O222" i="24"/>
  <c r="O224" i="24"/>
  <c r="O225" i="24"/>
  <c r="O226" i="24"/>
  <c r="O227" i="24"/>
  <c r="O228" i="24"/>
  <c r="O229" i="24"/>
  <c r="O230" i="24"/>
  <c r="O231" i="24"/>
  <c r="O232" i="24"/>
  <c r="O234" i="24"/>
  <c r="O235" i="24"/>
  <c r="O236" i="24"/>
  <c r="O237" i="24"/>
  <c r="O238" i="24"/>
  <c r="O239" i="24"/>
  <c r="O240" i="24"/>
  <c r="O241" i="24"/>
  <c r="O242" i="24"/>
  <c r="O243" i="24"/>
  <c r="O244" i="24"/>
  <c r="O245" i="24"/>
  <c r="O246" i="24"/>
  <c r="O247" i="24"/>
  <c r="O249" i="24"/>
  <c r="O250" i="24"/>
  <c r="O252" i="24"/>
  <c r="O253" i="24"/>
  <c r="O254" i="24"/>
  <c r="O256" i="24"/>
  <c r="O257" i="24"/>
  <c r="O258" i="24"/>
  <c r="O259" i="24"/>
  <c r="O260" i="24"/>
  <c r="O261" i="24"/>
  <c r="O262" i="24"/>
  <c r="O263" i="24"/>
  <c r="O265" i="24"/>
  <c r="O266" i="24"/>
  <c r="O268" i="24"/>
  <c r="O269" i="24"/>
  <c r="O270" i="24"/>
  <c r="O271" i="24"/>
  <c r="O272" i="24"/>
  <c r="O273" i="24"/>
  <c r="O274" i="24"/>
  <c r="O275" i="24"/>
  <c r="O276" i="24"/>
  <c r="O277" i="24"/>
  <c r="O278" i="24"/>
  <c r="O279" i="24"/>
  <c r="O280" i="24"/>
  <c r="K270" i="24"/>
  <c r="K262" i="24"/>
  <c r="K74" i="24"/>
  <c r="K87" i="24"/>
  <c r="K110" i="24"/>
  <c r="K149" i="24"/>
  <c r="K186" i="24"/>
  <c r="K156" i="24"/>
  <c r="K177" i="24"/>
  <c r="K194" i="24"/>
  <c r="K191" i="24"/>
  <c r="K238" i="24"/>
  <c r="K242" i="24"/>
  <c r="K200" i="24"/>
  <c r="K202" i="24"/>
  <c r="K208" i="24"/>
  <c r="K210" i="24"/>
  <c r="K225" i="24"/>
  <c r="AF134" i="95" l="1"/>
  <c r="AI102" i="24" s="1"/>
  <c r="AF262" i="95"/>
  <c r="AI226" i="24" s="1"/>
  <c r="AF31" i="95"/>
  <c r="AI26" i="24" s="1"/>
  <c r="Q140" i="95"/>
  <c r="Q76" i="95"/>
  <c r="AM12" i="24"/>
  <c r="AM149" i="24"/>
  <c r="AM43" i="24"/>
  <c r="AM38" i="24"/>
  <c r="AM88" i="24"/>
  <c r="AM56" i="24"/>
  <c r="Q20" i="95"/>
  <c r="AM58" i="24"/>
  <c r="AM11" i="24"/>
  <c r="AM18" i="24"/>
  <c r="AM65" i="24"/>
  <c r="AM128" i="24"/>
  <c r="AE161" i="23"/>
  <c r="AE128" i="24" s="1"/>
  <c r="AM77" i="24"/>
  <c r="AM159" i="24"/>
  <c r="AM110" i="24"/>
  <c r="AM224" i="24"/>
  <c r="AM23" i="24"/>
  <c r="AM208" i="24"/>
  <c r="AM10" i="24"/>
  <c r="AM254" i="24"/>
  <c r="AM67" i="24"/>
  <c r="AM236" i="24"/>
  <c r="AF34" i="95"/>
  <c r="AF162" i="95"/>
  <c r="AI129" i="24" s="1"/>
  <c r="AF289" i="95"/>
  <c r="AF135" i="95"/>
  <c r="AI103" i="24" s="1"/>
  <c r="AF263" i="95"/>
  <c r="AI227" i="24" s="1"/>
  <c r="AF82" i="95"/>
  <c r="AI68" i="24" s="1"/>
  <c r="AF210" i="95"/>
  <c r="AI175" i="24" s="1"/>
  <c r="AF290" i="95"/>
  <c r="AI252" i="24" s="1"/>
  <c r="AF113" i="95"/>
  <c r="AF241" i="95"/>
  <c r="AI205" i="24" s="1"/>
  <c r="AF129" i="95"/>
  <c r="AI99" i="24" s="1"/>
  <c r="AF257" i="95"/>
  <c r="AI221" i="24" s="1"/>
  <c r="AF114" i="95"/>
  <c r="AI91" i="24" s="1"/>
  <c r="AF242" i="95"/>
  <c r="AI206" i="24" s="1"/>
  <c r="Q128" i="95"/>
  <c r="Q36" i="95"/>
  <c r="Q119" i="95"/>
  <c r="Q53" i="95"/>
  <c r="Q141" i="95"/>
  <c r="Q134" i="95"/>
  <c r="Q148" i="95"/>
  <c r="K12" i="24"/>
  <c r="AU213" i="24"/>
  <c r="AU19" i="24"/>
  <c r="K163" i="24"/>
  <c r="K147" i="24"/>
  <c r="K118" i="24"/>
  <c r="AU233" i="24"/>
  <c r="AU190" i="24"/>
  <c r="AU185" i="24"/>
  <c r="AU165" i="24"/>
  <c r="AU237" i="24"/>
  <c r="AU174" i="24"/>
  <c r="AU18" i="24"/>
  <c r="AU94" i="24"/>
  <c r="AU87" i="24"/>
  <c r="AU89" i="24"/>
  <c r="AU58" i="24"/>
  <c r="AU65" i="24"/>
  <c r="AU47" i="24"/>
  <c r="AU267" i="24"/>
  <c r="K173" i="24"/>
  <c r="K146" i="24"/>
  <c r="AU179" i="24"/>
  <c r="AU155" i="24"/>
  <c r="AU164" i="24"/>
  <c r="AU220" i="24"/>
  <c r="AU106" i="24"/>
  <c r="AU23" i="24"/>
  <c r="AU137" i="24"/>
  <c r="AU96" i="24"/>
  <c r="AU86" i="24"/>
  <c r="AU80" i="24"/>
  <c r="AU118" i="24"/>
  <c r="K125" i="24"/>
  <c r="K178" i="24"/>
  <c r="K217" i="24"/>
  <c r="K172" i="24"/>
  <c r="K117" i="24"/>
  <c r="K115" i="24"/>
  <c r="K81" i="24"/>
  <c r="K56" i="24"/>
  <c r="K36" i="24"/>
  <c r="AU197" i="24"/>
  <c r="AU243" i="24"/>
  <c r="AU158" i="24"/>
  <c r="AU21" i="24"/>
  <c r="AU55" i="24"/>
  <c r="AU268" i="24"/>
  <c r="AU216" i="24"/>
  <c r="AU230" i="24"/>
  <c r="AU13" i="24"/>
  <c r="Q74" i="95"/>
  <c r="AU150" i="24"/>
  <c r="AU195" i="24"/>
  <c r="AU130" i="24"/>
  <c r="AU175" i="24"/>
  <c r="AU104" i="24"/>
  <c r="AF297" i="95"/>
  <c r="AI258" i="24" s="1"/>
  <c r="K109" i="24"/>
  <c r="K16" i="24"/>
  <c r="K232" i="24"/>
  <c r="K201" i="24"/>
  <c r="K25" i="24"/>
  <c r="K123" i="24"/>
  <c r="K97" i="24"/>
  <c r="K82" i="24"/>
  <c r="K133" i="24"/>
  <c r="K72" i="24"/>
  <c r="K263" i="24"/>
  <c r="K271" i="24"/>
  <c r="K256" i="24"/>
  <c r="K11" i="24"/>
  <c r="K10" i="24"/>
  <c r="K209" i="24"/>
  <c r="K218" i="24"/>
  <c r="K148" i="24"/>
  <c r="K140" i="24"/>
  <c r="K24" i="24"/>
  <c r="AU200" i="24"/>
  <c r="AU242" i="24"/>
  <c r="AU238" i="24"/>
  <c r="AU236" i="24"/>
  <c r="AU191" i="24"/>
  <c r="AU194" i="24"/>
  <c r="AU177" i="24"/>
  <c r="AU156" i="24"/>
  <c r="AU186" i="24"/>
  <c r="AU149" i="24"/>
  <c r="AU133" i="24"/>
  <c r="AU135" i="24"/>
  <c r="AU113" i="24"/>
  <c r="AU20" i="24"/>
  <c r="AU119" i="24"/>
  <c r="AU93" i="24"/>
  <c r="AU99" i="24"/>
  <c r="AU54" i="24"/>
  <c r="AU60" i="24"/>
  <c r="AU74" i="24"/>
  <c r="AU12" i="24"/>
  <c r="AU144" i="24"/>
  <c r="AU263" i="24"/>
  <c r="AU271" i="24"/>
  <c r="AU256" i="24"/>
  <c r="AU221" i="24"/>
  <c r="AU111" i="24"/>
  <c r="AU53" i="24"/>
  <c r="Q113" i="95"/>
  <c r="AE113" i="23" s="1"/>
  <c r="Q165" i="95"/>
  <c r="K28" i="24"/>
  <c r="K277" i="24"/>
  <c r="K269" i="24"/>
  <c r="AU79" i="24"/>
  <c r="AU73" i="24"/>
  <c r="AU266" i="24"/>
  <c r="AU274" i="24"/>
  <c r="AU196" i="24"/>
  <c r="AU129" i="24"/>
  <c r="AU105" i="24"/>
  <c r="AU52" i="24"/>
  <c r="AU27" i="24"/>
  <c r="K85" i="24"/>
  <c r="K226" i="24"/>
  <c r="K261" i="24"/>
  <c r="K249" i="24"/>
  <c r="K187" i="24"/>
  <c r="AU169" i="24"/>
  <c r="AU69" i="24"/>
  <c r="AU70" i="24"/>
  <c r="AU26" i="24"/>
  <c r="Q174" i="95"/>
  <c r="K8" i="24"/>
  <c r="K63" i="24"/>
  <c r="K30" i="24"/>
  <c r="K77" i="24"/>
  <c r="K276" i="24"/>
  <c r="K253" i="24"/>
  <c r="K246" i="24"/>
  <c r="K206" i="24"/>
  <c r="K224" i="24"/>
  <c r="K239" i="24"/>
  <c r="K219" i="24"/>
  <c r="K181" i="24"/>
  <c r="K157" i="24"/>
  <c r="K171" i="24"/>
  <c r="K145" i="24"/>
  <c r="K132" i="24"/>
  <c r="K108" i="24"/>
  <c r="K95" i="24"/>
  <c r="K83" i="24"/>
  <c r="K88" i="24"/>
  <c r="K50" i="24"/>
  <c r="K32" i="24"/>
  <c r="K75" i="24"/>
  <c r="K64" i="24"/>
  <c r="K193" i="24"/>
  <c r="K275" i="24"/>
  <c r="K260" i="24"/>
  <c r="K252" i="24"/>
  <c r="AU210" i="24"/>
  <c r="AU240" i="24"/>
  <c r="AU161" i="24"/>
  <c r="AU153" i="24"/>
  <c r="AU170" i="24"/>
  <c r="AU141" i="24"/>
  <c r="AU9" i="24"/>
  <c r="AU14" i="24"/>
  <c r="AU124" i="24"/>
  <c r="AU102" i="24"/>
  <c r="AU46" i="24"/>
  <c r="AU29" i="24"/>
  <c r="AU71" i="24"/>
  <c r="AU76" i="24"/>
  <c r="AU278" i="24"/>
  <c r="AU254" i="24"/>
  <c r="AU247" i="24"/>
  <c r="AU273" i="24"/>
  <c r="AU168" i="24"/>
  <c r="AU209" i="24"/>
  <c r="AU166" i="24"/>
  <c r="K90" i="24"/>
  <c r="K255" i="24"/>
  <c r="AU215" i="24"/>
  <c r="AU226" i="24"/>
  <c r="AU207" i="24"/>
  <c r="AU201" i="24"/>
  <c r="AU223" i="24"/>
  <c r="AU110" i="24"/>
  <c r="AU25" i="24"/>
  <c r="AU123" i="24"/>
  <c r="AU97" i="24"/>
  <c r="AU82" i="24"/>
  <c r="AU81" i="24"/>
  <c r="AU56" i="24"/>
  <c r="AU36" i="24"/>
  <c r="AU276" i="24"/>
  <c r="AU261" i="24"/>
  <c r="AU253" i="24"/>
  <c r="AU187" i="24"/>
  <c r="AU269" i="24"/>
  <c r="AU245" i="24"/>
  <c r="AU228" i="24"/>
  <c r="AU203" i="24"/>
  <c r="AU182" i="24"/>
  <c r="AU66" i="24"/>
  <c r="AU34" i="24"/>
  <c r="Q205" i="95"/>
  <c r="K141" i="24"/>
  <c r="K102" i="24"/>
  <c r="K71" i="24"/>
  <c r="K49" i="24"/>
  <c r="K76" i="24"/>
  <c r="K278" i="24"/>
  <c r="K264" i="24"/>
  <c r="K254" i="24"/>
  <c r="AU246" i="24"/>
  <c r="AU229" i="24"/>
  <c r="AU206" i="24"/>
  <c r="AU224" i="24"/>
  <c r="AU239" i="24"/>
  <c r="AU219" i="24"/>
  <c r="AU157" i="24"/>
  <c r="AU171" i="24"/>
  <c r="AU145" i="24"/>
  <c r="AU132" i="24"/>
  <c r="AU22" i="24"/>
  <c r="AU121" i="24"/>
  <c r="AU50" i="24"/>
  <c r="AU32" i="24"/>
  <c r="AU64" i="24"/>
  <c r="AU67" i="24"/>
  <c r="AU193" i="24"/>
  <c r="AU151" i="24"/>
  <c r="AU275" i="24"/>
  <c r="AU260" i="24"/>
  <c r="AU258" i="24"/>
  <c r="AU252" i="24"/>
  <c r="AU265" i="24"/>
  <c r="AU244" i="24"/>
  <c r="AU227" i="24"/>
  <c r="AU198" i="24"/>
  <c r="AU181" i="24"/>
  <c r="AU159" i="24"/>
  <c r="AU136" i="24"/>
  <c r="AU112" i="24"/>
  <c r="AU59" i="24"/>
  <c r="AU33" i="24"/>
  <c r="K245" i="24"/>
  <c r="K215" i="24"/>
  <c r="K22" i="24"/>
  <c r="K121" i="24"/>
  <c r="K59" i="24"/>
  <c r="K66" i="24"/>
  <c r="K67" i="24"/>
  <c r="K258" i="24"/>
  <c r="K197" i="24"/>
  <c r="K250" i="24"/>
  <c r="K182" i="24"/>
  <c r="K159" i="24"/>
  <c r="K189" i="24"/>
  <c r="K257" i="24"/>
  <c r="K130" i="24"/>
  <c r="K213" i="24"/>
  <c r="K19" i="24"/>
  <c r="K20" i="24"/>
  <c r="K99" i="24"/>
  <c r="K54" i="24"/>
  <c r="K60" i="24"/>
  <c r="K144" i="24"/>
  <c r="K251" i="24"/>
  <c r="K107" i="24"/>
  <c r="K158" i="24"/>
  <c r="K236" i="24"/>
  <c r="K135" i="24"/>
  <c r="K113" i="24"/>
  <c r="K119" i="24"/>
  <c r="K93" i="24"/>
  <c r="K231" i="24"/>
  <c r="K204" i="24"/>
  <c r="K235" i="24"/>
  <c r="K180" i="24"/>
  <c r="K185" i="24"/>
  <c r="K165" i="24"/>
  <c r="K136" i="24"/>
  <c r="K104" i="24"/>
  <c r="K18" i="24"/>
  <c r="K94" i="24"/>
  <c r="K89" i="24"/>
  <c r="K58" i="24"/>
  <c r="K73" i="24"/>
  <c r="K65" i="24"/>
  <c r="K280" i="24"/>
  <c r="K47" i="24"/>
  <c r="K43" i="24"/>
  <c r="K266" i="24"/>
  <c r="K274" i="24"/>
  <c r="K267" i="24"/>
  <c r="K243" i="24"/>
  <c r="K229" i="24"/>
  <c r="K212" i="24"/>
  <c r="K150" i="24"/>
  <c r="K211" i="24"/>
  <c r="K199" i="24"/>
  <c r="K222" i="24"/>
  <c r="K190" i="24"/>
  <c r="K176" i="24"/>
  <c r="K228" i="24"/>
  <c r="K244" i="24"/>
  <c r="K203" i="24"/>
  <c r="K198" i="24"/>
  <c r="K241" i="24"/>
  <c r="K234" i="24"/>
  <c r="K179" i="24"/>
  <c r="K175" i="24"/>
  <c r="K155" i="24"/>
  <c r="K169" i="24"/>
  <c r="K164" i="24"/>
  <c r="K134" i="24"/>
  <c r="K142" i="24"/>
  <c r="K106" i="24"/>
  <c r="K23" i="24"/>
  <c r="K116" i="24"/>
  <c r="K103" i="24"/>
  <c r="K96" i="24"/>
  <c r="K86" i="24"/>
  <c r="K52" i="24"/>
  <c r="K39" i="24"/>
  <c r="K69" i="24"/>
  <c r="K112" i="24"/>
  <c r="K265" i="24"/>
  <c r="K273" i="24"/>
  <c r="K166" i="24"/>
  <c r="K227" i="24"/>
  <c r="K205" i="24"/>
  <c r="K240" i="24"/>
  <c r="K237" i="24"/>
  <c r="K196" i="24"/>
  <c r="K188" i="24"/>
  <c r="K161" i="24"/>
  <c r="K153" i="24"/>
  <c r="K170" i="24"/>
  <c r="K111" i="24"/>
  <c r="K143" i="24"/>
  <c r="K14" i="24"/>
  <c r="K27" i="24"/>
  <c r="K126" i="24"/>
  <c r="K124" i="24"/>
  <c r="K51" i="24"/>
  <c r="K29" i="24"/>
  <c r="K259" i="24"/>
  <c r="K279" i="24"/>
  <c r="K247" i="24"/>
  <c r="K207" i="24"/>
  <c r="K230" i="24"/>
  <c r="K221" i="24"/>
  <c r="K184" i="24"/>
  <c r="K174" i="24"/>
  <c r="K154" i="24"/>
  <c r="K168" i="24"/>
  <c r="K139" i="24"/>
  <c r="K13" i="24"/>
  <c r="K105" i="24"/>
  <c r="K21" i="24"/>
  <c r="K120" i="24"/>
  <c r="K98" i="24"/>
  <c r="K55" i="24"/>
  <c r="K40" i="24"/>
  <c r="K61" i="24"/>
  <c r="K214" i="24"/>
  <c r="K152" i="24"/>
  <c r="K268" i="24"/>
  <c r="K26" i="24"/>
  <c r="K220" i="24"/>
  <c r="K183" i="24"/>
  <c r="K160" i="24"/>
  <c r="K167" i="24"/>
  <c r="K129" i="24"/>
  <c r="K128" i="24"/>
  <c r="K138" i="24"/>
  <c r="K122" i="24"/>
  <c r="K53" i="24"/>
  <c r="K45" i="24"/>
  <c r="K41" i="24"/>
  <c r="K78" i="24"/>
  <c r="K272" i="24"/>
  <c r="AF274" i="95"/>
  <c r="AI237" i="24" s="1"/>
  <c r="Q233" i="95"/>
  <c r="AF17" i="95"/>
  <c r="AF145" i="95"/>
  <c r="AI112" i="24" s="1"/>
  <c r="AF273" i="95"/>
  <c r="AI236" i="24" s="1"/>
  <c r="AF50" i="95"/>
  <c r="AI40" i="24" s="1"/>
  <c r="AF178" i="95"/>
  <c r="AF70" i="95"/>
  <c r="AF198" i="95"/>
  <c r="AI164" i="24" s="1"/>
  <c r="O41" i="95"/>
  <c r="Q41" i="95" s="1"/>
  <c r="Q150" i="95"/>
  <c r="Q297" i="95"/>
  <c r="Q204" i="95"/>
  <c r="Q31" i="95"/>
  <c r="AF66" i="95"/>
  <c r="AI54" i="24" s="1"/>
  <c r="AF194" i="95"/>
  <c r="AI160" i="24" s="1"/>
  <c r="AF103" i="95"/>
  <c r="AF231" i="95"/>
  <c r="AI195" i="24" s="1"/>
  <c r="Q22" i="95"/>
  <c r="Q159" i="95"/>
  <c r="Q168" i="95"/>
  <c r="O33" i="95"/>
  <c r="P33" i="95"/>
  <c r="AF49" i="95"/>
  <c r="AI28" i="24" s="1"/>
  <c r="AF177" i="95"/>
  <c r="AI144" i="24" s="1"/>
  <c r="Q30" i="95"/>
  <c r="Q17" i="95"/>
  <c r="AE17" i="23" s="1"/>
  <c r="Q116" i="95"/>
  <c r="AF98" i="95"/>
  <c r="AI79" i="24" s="1"/>
  <c r="AF226" i="95"/>
  <c r="AI190" i="24" s="1"/>
  <c r="AF7" i="95"/>
  <c r="AE7" i="23" s="1"/>
  <c r="Q225" i="95"/>
  <c r="Q276" i="95"/>
  <c r="Q39" i="95"/>
  <c r="AF81" i="95"/>
  <c r="AI67" i="24" s="1"/>
  <c r="AF209" i="95"/>
  <c r="AF279" i="95"/>
  <c r="AI242" i="24" s="1"/>
  <c r="Q63" i="95"/>
  <c r="AF97" i="95"/>
  <c r="AI78" i="24" s="1"/>
  <c r="AF225" i="95"/>
  <c r="AF130" i="95"/>
  <c r="AF258" i="95"/>
  <c r="AI222" i="24" s="1"/>
  <c r="Q177" i="95"/>
  <c r="O57" i="95"/>
  <c r="P57" i="95"/>
  <c r="AF86" i="95"/>
  <c r="AI71" i="24" s="1"/>
  <c r="AF214" i="95"/>
  <c r="AI179" i="24" s="1"/>
  <c r="Q257" i="95"/>
  <c r="Q145" i="95"/>
  <c r="Q65" i="95"/>
  <c r="Q289" i="95"/>
  <c r="AE289" i="23" s="1"/>
  <c r="AM108" i="24"/>
  <c r="Q37" i="95"/>
  <c r="Q77" i="95"/>
  <c r="Q121" i="95"/>
  <c r="Q152" i="95"/>
  <c r="Q40" i="95"/>
  <c r="Q192" i="95"/>
  <c r="Q89" i="95"/>
  <c r="AM17" i="24"/>
  <c r="AD73" i="95"/>
  <c r="AA73" i="95"/>
  <c r="AE73" i="95"/>
  <c r="AB73" i="95"/>
  <c r="AC73" i="95"/>
  <c r="AD201" i="95"/>
  <c r="AE201" i="95"/>
  <c r="AA201" i="95"/>
  <c r="AB201" i="95"/>
  <c r="AC201" i="95"/>
  <c r="AB74" i="95"/>
  <c r="AE74" i="95"/>
  <c r="AA74" i="95"/>
  <c r="AC74" i="95"/>
  <c r="AD74" i="95"/>
  <c r="AE202" i="95"/>
  <c r="AC202" i="95"/>
  <c r="AD202" i="95"/>
  <c r="AA202" i="95"/>
  <c r="AB202" i="95"/>
  <c r="AD43" i="95"/>
  <c r="AE43" i="95"/>
  <c r="AB43" i="95"/>
  <c r="AC43" i="95"/>
  <c r="AA43" i="95"/>
  <c r="AD107" i="95"/>
  <c r="AE107" i="95"/>
  <c r="AC107" i="95"/>
  <c r="AA107" i="95"/>
  <c r="AB107" i="95"/>
  <c r="AD171" i="95"/>
  <c r="AE171" i="95"/>
  <c r="AC171" i="95"/>
  <c r="AA171" i="95"/>
  <c r="AB171" i="95"/>
  <c r="AD235" i="95"/>
  <c r="AC235" i="95"/>
  <c r="AE235" i="95"/>
  <c r="AA235" i="95"/>
  <c r="AB235" i="95"/>
  <c r="AD9" i="95"/>
  <c r="AA9" i="95"/>
  <c r="AE9" i="95"/>
  <c r="AB9" i="95"/>
  <c r="AC9" i="95"/>
  <c r="AA93" i="95"/>
  <c r="AD93" i="95"/>
  <c r="AE93" i="95"/>
  <c r="AB93" i="95"/>
  <c r="AC93" i="95"/>
  <c r="AD157" i="95"/>
  <c r="AE157" i="95"/>
  <c r="AB157" i="95"/>
  <c r="AC157" i="95"/>
  <c r="AA157" i="95"/>
  <c r="AD221" i="95"/>
  <c r="AE221" i="95"/>
  <c r="AB221" i="95"/>
  <c r="AC221" i="95"/>
  <c r="AA221" i="95"/>
  <c r="AA62" i="95"/>
  <c r="AB62" i="95"/>
  <c r="AC62" i="95"/>
  <c r="AE62" i="95"/>
  <c r="AD62" i="95"/>
  <c r="AE190" i="95"/>
  <c r="AD190" i="95"/>
  <c r="AB190" i="95"/>
  <c r="AC190" i="95"/>
  <c r="AA190" i="95"/>
  <c r="AE302" i="95"/>
  <c r="AB302" i="95"/>
  <c r="AD302" i="95"/>
  <c r="AC302" i="95"/>
  <c r="AA302" i="95"/>
  <c r="AD63" i="95"/>
  <c r="AC63" i="95"/>
  <c r="AE63" i="95"/>
  <c r="AB63" i="95"/>
  <c r="AA63" i="95"/>
  <c r="AD191" i="95"/>
  <c r="AE191" i="95"/>
  <c r="AA191" i="95"/>
  <c r="AB191" i="95"/>
  <c r="AC191" i="95"/>
  <c r="AD303" i="95"/>
  <c r="AE303" i="95"/>
  <c r="AA303" i="95"/>
  <c r="AB303" i="95"/>
  <c r="AC303" i="95"/>
  <c r="AF55" i="95"/>
  <c r="AI43" i="24" s="1"/>
  <c r="AF183" i="95"/>
  <c r="AI149" i="24" s="1"/>
  <c r="AF318" i="95"/>
  <c r="AI278" i="24" s="1"/>
  <c r="AE72" i="95"/>
  <c r="AC72" i="95"/>
  <c r="AA72" i="95"/>
  <c r="AB72" i="95"/>
  <c r="AD72" i="95"/>
  <c r="AE136" i="95"/>
  <c r="AD136" i="95"/>
  <c r="AA136" i="95"/>
  <c r="AB136" i="95"/>
  <c r="AC136" i="95"/>
  <c r="AE200" i="95"/>
  <c r="AD200" i="95"/>
  <c r="AA200" i="95"/>
  <c r="AB200" i="95"/>
  <c r="AC200" i="95"/>
  <c r="AD283" i="95"/>
  <c r="AC283" i="95"/>
  <c r="AE283" i="95"/>
  <c r="AA283" i="95"/>
  <c r="AB283" i="95"/>
  <c r="AD315" i="95"/>
  <c r="AC315" i="95"/>
  <c r="AE315" i="95"/>
  <c r="AA315" i="95"/>
  <c r="AB315" i="95"/>
  <c r="AE316" i="95"/>
  <c r="AA316" i="95"/>
  <c r="AB316" i="95"/>
  <c r="AD316" i="95"/>
  <c r="AC316" i="95"/>
  <c r="AD309" i="95"/>
  <c r="AE309" i="95"/>
  <c r="AB309" i="95"/>
  <c r="AA309" i="95"/>
  <c r="AC309" i="95"/>
  <c r="Q62" i="95"/>
  <c r="Q80" i="95"/>
  <c r="Q105" i="95"/>
  <c r="P13" i="95"/>
  <c r="O13" i="95"/>
  <c r="P111" i="95"/>
  <c r="O111" i="95"/>
  <c r="P6" i="95"/>
  <c r="O6" i="95"/>
  <c r="O318" i="95"/>
  <c r="P318" i="95"/>
  <c r="P117" i="95"/>
  <c r="O117" i="95"/>
  <c r="P295" i="95"/>
  <c r="O295" i="95"/>
  <c r="O280" i="95"/>
  <c r="P280" i="95"/>
  <c r="O78" i="95"/>
  <c r="P78" i="95"/>
  <c r="P107" i="95"/>
  <c r="O107" i="95"/>
  <c r="O144" i="95"/>
  <c r="P144" i="95"/>
  <c r="P210" i="95"/>
  <c r="O210" i="95"/>
  <c r="O296" i="95"/>
  <c r="P296" i="95"/>
  <c r="Q209" i="95"/>
  <c r="AE209" i="23" s="1"/>
  <c r="O75" i="95"/>
  <c r="P75" i="95"/>
  <c r="O184" i="95"/>
  <c r="P184" i="95"/>
  <c r="Q308" i="95"/>
  <c r="P92" i="95"/>
  <c r="O92" i="95"/>
  <c r="P130" i="95"/>
  <c r="O130" i="95"/>
  <c r="O176" i="95"/>
  <c r="P176" i="95"/>
  <c r="AE6" i="95"/>
  <c r="AD6" i="95"/>
  <c r="AC6" i="95"/>
  <c r="AB6" i="95"/>
  <c r="AA6" i="95"/>
  <c r="Q281" i="95"/>
  <c r="Q100" i="95"/>
  <c r="P42" i="95"/>
  <c r="O42" i="95"/>
  <c r="O93" i="95"/>
  <c r="P93" i="95"/>
  <c r="P167" i="95"/>
  <c r="O167" i="95"/>
  <c r="O240" i="95"/>
  <c r="P240" i="95"/>
  <c r="O304" i="95"/>
  <c r="P304" i="95"/>
  <c r="P274" i="95"/>
  <c r="O274" i="95"/>
  <c r="P226" i="95"/>
  <c r="O226" i="95"/>
  <c r="P185" i="95"/>
  <c r="O185" i="95"/>
  <c r="P163" i="95"/>
  <c r="O163" i="95"/>
  <c r="P236" i="95"/>
  <c r="O236" i="95"/>
  <c r="P285" i="95"/>
  <c r="Q285" i="95" s="1"/>
  <c r="O285" i="95"/>
  <c r="AD89" i="95"/>
  <c r="AA89" i="95"/>
  <c r="AE89" i="95"/>
  <c r="AB89" i="95"/>
  <c r="AC89" i="95"/>
  <c r="AD217" i="95"/>
  <c r="AE217" i="95"/>
  <c r="AA217" i="95"/>
  <c r="AB217" i="95"/>
  <c r="AC217" i="95"/>
  <c r="AB90" i="95"/>
  <c r="AE90" i="95"/>
  <c r="AA90" i="95"/>
  <c r="AC90" i="95"/>
  <c r="AD90" i="95"/>
  <c r="AE218" i="95"/>
  <c r="AD218" i="95"/>
  <c r="AC218" i="95"/>
  <c r="AA218" i="95"/>
  <c r="AB218" i="95"/>
  <c r="AD16" i="95"/>
  <c r="AE16" i="95"/>
  <c r="AC16" i="95"/>
  <c r="AA16" i="95"/>
  <c r="AB16" i="95"/>
  <c r="AD51" i="95"/>
  <c r="AE51" i="95"/>
  <c r="AB51" i="95"/>
  <c r="AC51" i="95"/>
  <c r="AA51" i="95"/>
  <c r="AD115" i="95"/>
  <c r="AE115" i="95"/>
  <c r="AC115" i="95"/>
  <c r="AA115" i="95"/>
  <c r="AB115" i="95"/>
  <c r="AD179" i="95"/>
  <c r="AE179" i="95"/>
  <c r="AC179" i="95"/>
  <c r="AA179" i="95"/>
  <c r="AB179" i="95"/>
  <c r="AD243" i="95"/>
  <c r="AC243" i="95"/>
  <c r="AE243" i="95"/>
  <c r="AA243" i="95"/>
  <c r="AB243" i="95"/>
  <c r="AD27" i="95"/>
  <c r="AE27" i="95"/>
  <c r="AB27" i="95"/>
  <c r="AC27" i="95"/>
  <c r="AA27" i="95"/>
  <c r="AD101" i="95"/>
  <c r="AE101" i="95"/>
  <c r="AB101" i="95"/>
  <c r="AA101" i="95"/>
  <c r="AC101" i="95"/>
  <c r="AD165" i="95"/>
  <c r="AE165" i="95"/>
  <c r="AB165" i="95"/>
  <c r="AA165" i="95"/>
  <c r="AC165" i="95"/>
  <c r="AD229" i="95"/>
  <c r="AE229" i="95"/>
  <c r="AB229" i="95"/>
  <c r="AA229" i="95"/>
  <c r="AC229" i="95"/>
  <c r="AA78" i="95"/>
  <c r="AB78" i="95"/>
  <c r="AC78" i="95"/>
  <c r="AE78" i="95"/>
  <c r="AD78" i="95"/>
  <c r="AE206" i="95"/>
  <c r="AB206" i="95"/>
  <c r="AD206" i="95"/>
  <c r="AC206" i="95"/>
  <c r="AA206" i="95"/>
  <c r="AE310" i="95"/>
  <c r="AB310" i="95"/>
  <c r="AC310" i="95"/>
  <c r="AD310" i="95"/>
  <c r="AA310" i="95"/>
  <c r="AF150" i="95"/>
  <c r="AI117" i="24" s="1"/>
  <c r="AF278" i="95"/>
  <c r="AI241" i="24" s="1"/>
  <c r="AD79" i="95"/>
  <c r="AC79" i="95"/>
  <c r="AE79" i="95"/>
  <c r="AB79" i="95"/>
  <c r="AA79" i="95"/>
  <c r="AD207" i="95"/>
  <c r="AE207" i="95"/>
  <c r="AA207" i="95"/>
  <c r="AB207" i="95"/>
  <c r="AC207" i="95"/>
  <c r="AF71" i="95"/>
  <c r="AI58" i="24" s="1"/>
  <c r="AF199" i="95"/>
  <c r="AI165" i="24" s="1"/>
  <c r="AD12" i="95"/>
  <c r="AE12" i="95"/>
  <c r="AA12" i="95"/>
  <c r="AC12" i="95"/>
  <c r="AB12" i="95"/>
  <c r="AE80" i="95"/>
  <c r="AC80" i="95"/>
  <c r="AD80" i="95"/>
  <c r="AA80" i="95"/>
  <c r="AB80" i="95"/>
  <c r="AE144" i="95"/>
  <c r="AD144" i="95"/>
  <c r="AA144" i="95"/>
  <c r="AB144" i="95"/>
  <c r="AC144" i="95"/>
  <c r="AE208" i="95"/>
  <c r="AA208" i="95"/>
  <c r="AD208" i="95"/>
  <c r="AB208" i="95"/>
  <c r="AC208" i="95"/>
  <c r="AD36" i="95"/>
  <c r="AE36" i="95"/>
  <c r="AA36" i="95"/>
  <c r="AC36" i="95"/>
  <c r="AB36" i="95"/>
  <c r="AE68" i="95"/>
  <c r="AA68" i="95"/>
  <c r="AC68" i="95"/>
  <c r="AB68" i="95"/>
  <c r="AD68" i="95"/>
  <c r="AE100" i="95"/>
  <c r="AA100" i="95"/>
  <c r="AB100" i="95"/>
  <c r="AC100" i="95"/>
  <c r="AD100" i="95"/>
  <c r="AE132" i="95"/>
  <c r="AA132" i="95"/>
  <c r="AB132" i="95"/>
  <c r="AC132" i="95"/>
  <c r="AD132" i="95"/>
  <c r="AE164" i="95"/>
  <c r="AA164" i="95"/>
  <c r="AB164" i="95"/>
  <c r="AD164" i="95"/>
  <c r="AC164" i="95"/>
  <c r="AE196" i="95"/>
  <c r="AA196" i="95"/>
  <c r="AB196" i="95"/>
  <c r="AD196" i="95"/>
  <c r="AC196" i="95"/>
  <c r="AE228" i="95"/>
  <c r="AA228" i="95"/>
  <c r="AD228" i="95"/>
  <c r="AB228" i="95"/>
  <c r="AC228" i="95"/>
  <c r="AE260" i="95"/>
  <c r="AA260" i="95"/>
  <c r="AD260" i="95"/>
  <c r="AB260" i="95"/>
  <c r="AC260" i="95"/>
  <c r="AE292" i="95"/>
  <c r="AA292" i="95"/>
  <c r="AD292" i="95"/>
  <c r="AB292" i="95"/>
  <c r="AC292" i="95"/>
  <c r="AD285" i="95"/>
  <c r="AE285" i="95"/>
  <c r="AB285" i="95"/>
  <c r="AC285" i="95"/>
  <c r="AA285" i="95"/>
  <c r="Q70" i="95"/>
  <c r="AE70" i="23" s="1"/>
  <c r="AD311" i="95"/>
  <c r="AE311" i="95"/>
  <c r="AA311" i="95"/>
  <c r="AB311" i="95"/>
  <c r="AC311" i="95"/>
  <c r="AE272" i="95"/>
  <c r="AA272" i="95"/>
  <c r="AB272" i="95"/>
  <c r="AD272" i="95"/>
  <c r="AC272" i="95"/>
  <c r="AE304" i="95"/>
  <c r="AA304" i="95"/>
  <c r="AB304" i="95"/>
  <c r="AC304" i="95"/>
  <c r="AD304" i="95"/>
  <c r="Q88" i="95"/>
  <c r="AD305" i="95"/>
  <c r="AE305" i="95"/>
  <c r="AA305" i="95"/>
  <c r="AB305" i="95"/>
  <c r="AC305" i="95"/>
  <c r="Q129" i="95"/>
  <c r="O208" i="95"/>
  <c r="P208" i="95"/>
  <c r="O158" i="95"/>
  <c r="P158" i="95"/>
  <c r="O191" i="95"/>
  <c r="P191" i="95"/>
  <c r="O230" i="95"/>
  <c r="P230" i="95"/>
  <c r="P290" i="95"/>
  <c r="O290" i="95"/>
  <c r="Q137" i="95"/>
  <c r="O38" i="95"/>
  <c r="P38" i="95"/>
  <c r="O67" i="95"/>
  <c r="P67" i="95"/>
  <c r="P106" i="95"/>
  <c r="O106" i="95"/>
  <c r="P179" i="95"/>
  <c r="O179" i="95"/>
  <c r="O247" i="95"/>
  <c r="P247" i="95"/>
  <c r="P149" i="95"/>
  <c r="O149" i="95"/>
  <c r="Q241" i="95"/>
  <c r="O46" i="95"/>
  <c r="P46" i="95"/>
  <c r="P189" i="95"/>
  <c r="O189" i="95"/>
  <c r="O238" i="95"/>
  <c r="P238" i="95"/>
  <c r="O270" i="95"/>
  <c r="P270" i="95"/>
  <c r="O302" i="95"/>
  <c r="P302" i="95"/>
  <c r="Q313" i="95"/>
  <c r="P125" i="95"/>
  <c r="O125" i="95"/>
  <c r="P146" i="95"/>
  <c r="O146" i="95"/>
  <c r="P203" i="95"/>
  <c r="O203" i="95"/>
  <c r="P235" i="95"/>
  <c r="O235" i="95"/>
  <c r="P267" i="95"/>
  <c r="O267" i="95"/>
  <c r="Q156" i="95"/>
  <c r="P309" i="95"/>
  <c r="O309" i="95"/>
  <c r="P317" i="95"/>
  <c r="O317" i="95"/>
  <c r="P228" i="95"/>
  <c r="O228" i="95"/>
  <c r="P123" i="95"/>
  <c r="O123" i="95"/>
  <c r="P124" i="95"/>
  <c r="O124" i="95"/>
  <c r="P218" i="95"/>
  <c r="O218" i="95"/>
  <c r="P245" i="95"/>
  <c r="O245" i="95"/>
  <c r="AD105" i="95"/>
  <c r="AE105" i="95"/>
  <c r="AA105" i="95"/>
  <c r="AB105" i="95"/>
  <c r="AC105" i="95"/>
  <c r="AD233" i="95"/>
  <c r="AE233" i="95"/>
  <c r="AA233" i="95"/>
  <c r="AB233" i="95"/>
  <c r="AC233" i="95"/>
  <c r="AE106" i="95"/>
  <c r="AC106" i="95"/>
  <c r="AA106" i="95"/>
  <c r="AB106" i="95"/>
  <c r="AD106" i="95"/>
  <c r="AE234" i="95"/>
  <c r="AC234" i="95"/>
  <c r="AD234" i="95"/>
  <c r="AA234" i="95"/>
  <c r="AB234" i="95"/>
  <c r="AD59" i="95"/>
  <c r="AE59" i="95"/>
  <c r="AB59" i="95"/>
  <c r="AC59" i="95"/>
  <c r="AA59" i="95"/>
  <c r="AD123" i="95"/>
  <c r="AE123" i="95"/>
  <c r="AC123" i="95"/>
  <c r="AA123" i="95"/>
  <c r="AB123" i="95"/>
  <c r="AD187" i="95"/>
  <c r="AE187" i="95"/>
  <c r="AC187" i="95"/>
  <c r="AA187" i="95"/>
  <c r="AB187" i="95"/>
  <c r="AD251" i="95"/>
  <c r="AC251" i="95"/>
  <c r="AA251" i="95"/>
  <c r="AB251" i="95"/>
  <c r="AE251" i="95"/>
  <c r="AF65" i="95"/>
  <c r="AI53" i="24" s="1"/>
  <c r="AF193" i="95"/>
  <c r="AI159" i="24" s="1"/>
  <c r="AA45" i="95"/>
  <c r="AD45" i="95"/>
  <c r="AE45" i="95"/>
  <c r="AC45" i="95"/>
  <c r="AB45" i="95"/>
  <c r="AD109" i="95"/>
  <c r="AE109" i="95"/>
  <c r="AB109" i="95"/>
  <c r="AC109" i="95"/>
  <c r="AA109" i="95"/>
  <c r="AD173" i="95"/>
  <c r="AE173" i="95"/>
  <c r="AB173" i="95"/>
  <c r="AC173" i="95"/>
  <c r="AA173" i="95"/>
  <c r="AD237" i="95"/>
  <c r="AE237" i="95"/>
  <c r="AB237" i="95"/>
  <c r="AC237" i="95"/>
  <c r="AA237" i="95"/>
  <c r="AF18" i="95"/>
  <c r="AI14" i="24" s="1"/>
  <c r="AF146" i="95"/>
  <c r="AI113" i="24" s="1"/>
  <c r="AA94" i="95"/>
  <c r="AB94" i="95"/>
  <c r="AE94" i="95"/>
  <c r="AD94" i="95"/>
  <c r="AC94" i="95"/>
  <c r="AE222" i="95"/>
  <c r="AB222" i="95"/>
  <c r="AC222" i="95"/>
  <c r="AD222" i="95"/>
  <c r="AA222" i="95"/>
  <c r="AF22" i="95"/>
  <c r="AI17" i="24" s="1"/>
  <c r="AF166" i="95"/>
  <c r="AI133" i="24" s="1"/>
  <c r="AI251" i="24"/>
  <c r="AD95" i="95"/>
  <c r="AC95" i="95"/>
  <c r="AE95" i="95"/>
  <c r="AB95" i="95"/>
  <c r="AA95" i="95"/>
  <c r="AD223" i="95"/>
  <c r="AA223" i="95"/>
  <c r="AB223" i="95"/>
  <c r="AC223" i="95"/>
  <c r="AE223" i="95"/>
  <c r="AF87" i="95"/>
  <c r="AF215" i="95"/>
  <c r="AI180" i="24" s="1"/>
  <c r="AA21" i="95"/>
  <c r="AD21" i="95"/>
  <c r="AE21" i="95"/>
  <c r="AB21" i="95"/>
  <c r="AC21" i="95"/>
  <c r="AE88" i="95"/>
  <c r="AC88" i="95"/>
  <c r="AD88" i="95"/>
  <c r="AA88" i="95"/>
  <c r="AB88" i="95"/>
  <c r="AE152" i="95"/>
  <c r="AD152" i="95"/>
  <c r="AA152" i="95"/>
  <c r="AB152" i="95"/>
  <c r="AC152" i="95"/>
  <c r="AE216" i="95"/>
  <c r="AD216" i="95"/>
  <c r="AA216" i="95"/>
  <c r="AB216" i="95"/>
  <c r="AC216" i="95"/>
  <c r="AD259" i="95"/>
  <c r="AC259" i="95"/>
  <c r="AE259" i="95"/>
  <c r="AA259" i="95"/>
  <c r="AB259" i="95"/>
  <c r="AD291" i="95"/>
  <c r="AC291" i="95"/>
  <c r="AE291" i="95"/>
  <c r="AA291" i="95"/>
  <c r="AB291" i="95"/>
  <c r="AD317" i="95"/>
  <c r="AE317" i="95"/>
  <c r="AB317" i="95"/>
  <c r="AC317" i="95"/>
  <c r="AA317" i="95"/>
  <c r="Q86" i="95"/>
  <c r="Q104" i="95"/>
  <c r="P32" i="95"/>
  <c r="O32" i="95"/>
  <c r="P122" i="95"/>
  <c r="O122" i="95"/>
  <c r="P258" i="95"/>
  <c r="O258" i="95"/>
  <c r="P27" i="95"/>
  <c r="O27" i="95"/>
  <c r="O127" i="95"/>
  <c r="P127" i="95"/>
  <c r="Q169" i="95"/>
  <c r="P253" i="95"/>
  <c r="O253" i="95"/>
  <c r="O311" i="95"/>
  <c r="P311" i="95"/>
  <c r="O312" i="95"/>
  <c r="P312" i="95"/>
  <c r="P91" i="95"/>
  <c r="O91" i="95"/>
  <c r="P114" i="95"/>
  <c r="O114" i="95"/>
  <c r="P170" i="95"/>
  <c r="O170" i="95"/>
  <c r="P202" i="95"/>
  <c r="O202" i="95"/>
  <c r="O10" i="95"/>
  <c r="P10" i="95"/>
  <c r="P98" i="95"/>
  <c r="O98" i="95"/>
  <c r="O136" i="95"/>
  <c r="P136" i="95"/>
  <c r="Q188" i="95"/>
  <c r="P132" i="95"/>
  <c r="O132" i="95"/>
  <c r="O198" i="95"/>
  <c r="P198" i="95"/>
  <c r="O256" i="95"/>
  <c r="P256" i="95"/>
  <c r="O320" i="95"/>
  <c r="P320" i="95"/>
  <c r="O294" i="95"/>
  <c r="P294" i="95"/>
  <c r="P220" i="95"/>
  <c r="O220" i="95"/>
  <c r="P186" i="95"/>
  <c r="O186" i="95"/>
  <c r="P268" i="95"/>
  <c r="O268" i="95"/>
  <c r="P181" i="95"/>
  <c r="O181" i="95"/>
  <c r="P293" i="95"/>
  <c r="O293" i="95"/>
  <c r="AD121" i="95"/>
  <c r="AE121" i="95"/>
  <c r="AA121" i="95"/>
  <c r="AB121" i="95"/>
  <c r="AC121" i="95"/>
  <c r="AD249" i="95"/>
  <c r="AE249" i="95"/>
  <c r="AA249" i="95"/>
  <c r="AB249" i="95"/>
  <c r="AC249" i="95"/>
  <c r="AE122" i="95"/>
  <c r="AC122" i="95"/>
  <c r="AD122" i="95"/>
  <c r="AA122" i="95"/>
  <c r="AB122" i="95"/>
  <c r="AE250" i="95"/>
  <c r="AD250" i="95"/>
  <c r="AC250" i="95"/>
  <c r="AA250" i="95"/>
  <c r="AB250" i="95"/>
  <c r="AD24" i="95"/>
  <c r="AE24" i="95"/>
  <c r="AC24" i="95"/>
  <c r="AB24" i="95"/>
  <c r="AA24" i="95"/>
  <c r="AD67" i="95"/>
  <c r="AE67" i="95"/>
  <c r="AB67" i="95"/>
  <c r="AC67" i="95"/>
  <c r="AA67" i="95"/>
  <c r="AD131" i="95"/>
  <c r="AE131" i="95"/>
  <c r="AC131" i="95"/>
  <c r="AA131" i="95"/>
  <c r="AB131" i="95"/>
  <c r="AD195" i="95"/>
  <c r="AE195" i="95"/>
  <c r="AC195" i="95"/>
  <c r="AA195" i="95"/>
  <c r="AB195" i="95"/>
  <c r="AF15" i="95"/>
  <c r="AI12" i="24" s="1"/>
  <c r="AA53" i="95"/>
  <c r="AD53" i="95"/>
  <c r="AE53" i="95"/>
  <c r="AB53" i="95"/>
  <c r="AC53" i="95"/>
  <c r="AD117" i="95"/>
  <c r="AE117" i="95"/>
  <c r="AB117" i="95"/>
  <c r="AA117" i="95"/>
  <c r="AC117" i="95"/>
  <c r="AD181" i="95"/>
  <c r="AE181" i="95"/>
  <c r="AB181" i="95"/>
  <c r="AA181" i="95"/>
  <c r="AC181" i="95"/>
  <c r="AD245" i="95"/>
  <c r="AE245" i="95"/>
  <c r="AB245" i="95"/>
  <c r="AA245" i="95"/>
  <c r="AC245" i="95"/>
  <c r="AE110" i="95"/>
  <c r="AD110" i="95"/>
  <c r="AB110" i="95"/>
  <c r="AC110" i="95"/>
  <c r="AA110" i="95"/>
  <c r="AE238" i="95"/>
  <c r="AB238" i="95"/>
  <c r="AD238" i="95"/>
  <c r="AC238" i="95"/>
  <c r="AA238" i="95"/>
  <c r="AF54" i="95"/>
  <c r="AF182" i="95"/>
  <c r="AI148" i="24" s="1"/>
  <c r="AD111" i="95"/>
  <c r="AE111" i="95"/>
  <c r="AA111" i="95"/>
  <c r="AB111" i="95"/>
  <c r="AC111" i="95"/>
  <c r="AD239" i="95"/>
  <c r="AE239" i="95"/>
  <c r="AA239" i="95"/>
  <c r="AB239" i="95"/>
  <c r="AC239" i="95"/>
  <c r="AA30" i="95"/>
  <c r="AB30" i="95"/>
  <c r="AC30" i="95"/>
  <c r="AE30" i="95"/>
  <c r="AD30" i="95"/>
  <c r="AE96" i="95"/>
  <c r="AD96" i="95"/>
  <c r="AA96" i="95"/>
  <c r="AB96" i="95"/>
  <c r="AC96" i="95"/>
  <c r="AE160" i="95"/>
  <c r="AD160" i="95"/>
  <c r="AA160" i="95"/>
  <c r="AB160" i="95"/>
  <c r="AC160" i="95"/>
  <c r="AE224" i="95"/>
  <c r="AA224" i="95"/>
  <c r="AD224" i="95"/>
  <c r="AB224" i="95"/>
  <c r="AC224" i="95"/>
  <c r="AD44" i="95"/>
  <c r="AE44" i="95"/>
  <c r="AA44" i="95"/>
  <c r="AC44" i="95"/>
  <c r="AB44" i="95"/>
  <c r="AE76" i="95"/>
  <c r="AA76" i="95"/>
  <c r="AC76" i="95"/>
  <c r="AB76" i="95"/>
  <c r="AD76" i="95"/>
  <c r="AE108" i="95"/>
  <c r="AA108" i="95"/>
  <c r="AB108" i="95"/>
  <c r="AD108" i="95"/>
  <c r="AC108" i="95"/>
  <c r="AE140" i="95"/>
  <c r="AA140" i="95"/>
  <c r="AB140" i="95"/>
  <c r="AD140" i="95"/>
  <c r="AC140" i="95"/>
  <c r="AE172" i="95"/>
  <c r="AA172" i="95"/>
  <c r="AB172" i="95"/>
  <c r="AD172" i="95"/>
  <c r="AC172" i="95"/>
  <c r="AE204" i="95"/>
  <c r="AD204" i="95"/>
  <c r="AA204" i="95"/>
  <c r="AB204" i="95"/>
  <c r="AC204" i="95"/>
  <c r="AE236" i="95"/>
  <c r="AD236" i="95"/>
  <c r="AA236" i="95"/>
  <c r="AB236" i="95"/>
  <c r="AC236" i="95"/>
  <c r="AE268" i="95"/>
  <c r="AD268" i="95"/>
  <c r="AA268" i="95"/>
  <c r="AB268" i="95"/>
  <c r="AC268" i="95"/>
  <c r="AD261" i="95"/>
  <c r="AE261" i="95"/>
  <c r="AB261" i="95"/>
  <c r="AA261" i="95"/>
  <c r="AC261" i="95"/>
  <c r="AD293" i="95"/>
  <c r="AE293" i="95"/>
  <c r="AB293" i="95"/>
  <c r="AA293" i="95"/>
  <c r="AC293" i="95"/>
  <c r="AD319" i="95"/>
  <c r="AA319" i="95"/>
  <c r="AE319" i="95"/>
  <c r="AB319" i="95"/>
  <c r="AC319" i="95"/>
  <c r="AE280" i="95"/>
  <c r="AD280" i="95"/>
  <c r="AA280" i="95"/>
  <c r="AB280" i="95"/>
  <c r="AC280" i="95"/>
  <c r="AE312" i="95"/>
  <c r="AD312" i="95"/>
  <c r="AA312" i="95"/>
  <c r="AB312" i="95"/>
  <c r="AC312" i="95"/>
  <c r="Q8" i="95"/>
  <c r="Q18" i="95"/>
  <c r="P82" i="95"/>
  <c r="O82" i="95"/>
  <c r="Q25" i="95"/>
  <c r="P133" i="95"/>
  <c r="O133" i="95"/>
  <c r="O200" i="95"/>
  <c r="P200" i="95"/>
  <c r="P242" i="95"/>
  <c r="O242" i="95"/>
  <c r="O310" i="95"/>
  <c r="P310" i="95"/>
  <c r="P50" i="95"/>
  <c r="O50" i="95"/>
  <c r="O182" i="95"/>
  <c r="P182" i="95"/>
  <c r="P34" i="95"/>
  <c r="O34" i="95"/>
  <c r="O222" i="95"/>
  <c r="P222" i="95"/>
  <c r="Q305" i="95"/>
  <c r="P108" i="95"/>
  <c r="O108" i="95"/>
  <c r="O58" i="95"/>
  <c r="P58" i="95"/>
  <c r="O214" i="95"/>
  <c r="P214" i="95"/>
  <c r="P250" i="95"/>
  <c r="O250" i="95"/>
  <c r="P282" i="95"/>
  <c r="O282" i="95"/>
  <c r="P314" i="95"/>
  <c r="O314" i="95"/>
  <c r="O11" i="95"/>
  <c r="P11" i="95"/>
  <c r="P103" i="95"/>
  <c r="O103" i="95"/>
  <c r="P131" i="95"/>
  <c r="O131" i="95"/>
  <c r="O151" i="95"/>
  <c r="P151" i="95"/>
  <c r="O206" i="95"/>
  <c r="P206" i="95"/>
  <c r="P239" i="95"/>
  <c r="O239" i="95"/>
  <c r="P271" i="95"/>
  <c r="O271" i="95"/>
  <c r="P59" i="95"/>
  <c r="O59" i="95"/>
  <c r="P172" i="95"/>
  <c r="O172" i="95"/>
  <c r="P269" i="95"/>
  <c r="O269" i="95"/>
  <c r="P85" i="95"/>
  <c r="O85" i="95"/>
  <c r="P180" i="95"/>
  <c r="O180" i="95"/>
  <c r="P307" i="95"/>
  <c r="O307" i="95"/>
  <c r="AD137" i="95"/>
  <c r="AE137" i="95"/>
  <c r="AA137" i="95"/>
  <c r="AB137" i="95"/>
  <c r="AC137" i="95"/>
  <c r="AD265" i="95"/>
  <c r="AE265" i="95"/>
  <c r="AA265" i="95"/>
  <c r="AB265" i="95"/>
  <c r="AC265" i="95"/>
  <c r="AE138" i="95"/>
  <c r="AC138" i="95"/>
  <c r="AA138" i="95"/>
  <c r="AB138" i="95"/>
  <c r="AD138" i="95"/>
  <c r="AE266" i="95"/>
  <c r="AC266" i="95"/>
  <c r="AA266" i="95"/>
  <c r="AD266" i="95"/>
  <c r="AB266" i="95"/>
  <c r="AD75" i="95"/>
  <c r="AE75" i="95"/>
  <c r="AB75" i="95"/>
  <c r="AC75" i="95"/>
  <c r="AA75" i="95"/>
  <c r="AD139" i="95"/>
  <c r="AE139" i="95"/>
  <c r="AC139" i="95"/>
  <c r="AA139" i="95"/>
  <c r="AB139" i="95"/>
  <c r="AD203" i="95"/>
  <c r="AC203" i="95"/>
  <c r="AE203" i="95"/>
  <c r="AA203" i="95"/>
  <c r="AB203" i="95"/>
  <c r="AA61" i="95"/>
  <c r="AD61" i="95"/>
  <c r="AE61" i="95"/>
  <c r="AB61" i="95"/>
  <c r="AC61" i="95"/>
  <c r="AD125" i="95"/>
  <c r="AE125" i="95"/>
  <c r="AB125" i="95"/>
  <c r="AC125" i="95"/>
  <c r="AA125" i="95"/>
  <c r="AD189" i="95"/>
  <c r="AE189" i="95"/>
  <c r="AB189" i="95"/>
  <c r="AC189" i="95"/>
  <c r="AA189" i="95"/>
  <c r="AD253" i="95"/>
  <c r="AE253" i="95"/>
  <c r="AB253" i="95"/>
  <c r="AC253" i="95"/>
  <c r="AA253" i="95"/>
  <c r="AB10" i="95"/>
  <c r="AE10" i="95"/>
  <c r="AA10" i="95"/>
  <c r="AD10" i="95"/>
  <c r="AC10" i="95"/>
  <c r="AE126" i="95"/>
  <c r="AD126" i="95"/>
  <c r="AB126" i="95"/>
  <c r="AC126" i="95"/>
  <c r="AA126" i="95"/>
  <c r="AE254" i="95"/>
  <c r="AB254" i="95"/>
  <c r="AC254" i="95"/>
  <c r="AD254" i="95"/>
  <c r="AA254" i="95"/>
  <c r="AD11" i="95"/>
  <c r="AE11" i="95"/>
  <c r="AB11" i="95"/>
  <c r="AC11" i="95"/>
  <c r="AA11" i="95"/>
  <c r="AD127" i="95"/>
  <c r="AE127" i="95"/>
  <c r="AA127" i="95"/>
  <c r="AB127" i="95"/>
  <c r="AC127" i="95"/>
  <c r="AD255" i="95"/>
  <c r="AA255" i="95"/>
  <c r="AE255" i="95"/>
  <c r="AB255" i="95"/>
  <c r="AC255" i="95"/>
  <c r="AF119" i="95"/>
  <c r="AF247" i="95"/>
  <c r="AI211" i="24" s="1"/>
  <c r="AD39" i="95"/>
  <c r="AC39" i="95"/>
  <c r="AE39" i="95"/>
  <c r="AB39" i="95"/>
  <c r="AA39" i="95"/>
  <c r="AE104" i="95"/>
  <c r="AD104" i="95"/>
  <c r="AA104" i="95"/>
  <c r="AB104" i="95"/>
  <c r="AC104" i="95"/>
  <c r="AE168" i="95"/>
  <c r="AD168" i="95"/>
  <c r="AA168" i="95"/>
  <c r="AB168" i="95"/>
  <c r="AC168" i="95"/>
  <c r="AE232" i="95"/>
  <c r="AD232" i="95"/>
  <c r="AA232" i="95"/>
  <c r="AB232" i="95"/>
  <c r="AC232" i="95"/>
  <c r="AD267" i="95"/>
  <c r="AC267" i="95"/>
  <c r="AE267" i="95"/>
  <c r="AA267" i="95"/>
  <c r="AB267" i="95"/>
  <c r="AD299" i="95"/>
  <c r="AC299" i="95"/>
  <c r="AA299" i="95"/>
  <c r="AE299" i="95"/>
  <c r="AB299" i="95"/>
  <c r="AE300" i="95"/>
  <c r="AD300" i="95"/>
  <c r="AA300" i="95"/>
  <c r="AB300" i="95"/>
  <c r="AC300" i="95"/>
  <c r="Q16" i="95"/>
  <c r="AE306" i="95"/>
  <c r="AD306" i="95"/>
  <c r="AC306" i="95"/>
  <c r="AA306" i="95"/>
  <c r="AB306" i="95"/>
  <c r="Q26" i="95"/>
  <c r="O126" i="95"/>
  <c r="P126" i="95"/>
  <c r="O278" i="95"/>
  <c r="P278" i="95"/>
  <c r="Q49" i="95"/>
  <c r="AE49" i="23" s="1"/>
  <c r="P43" i="95"/>
  <c r="O43" i="95"/>
  <c r="P173" i="95"/>
  <c r="O173" i="95"/>
  <c r="Q265" i="95"/>
  <c r="P213" i="95"/>
  <c r="O213" i="95"/>
  <c r="O263" i="95"/>
  <c r="P263" i="95"/>
  <c r="O232" i="95"/>
  <c r="P232" i="95"/>
  <c r="Q9" i="95"/>
  <c r="P96" i="95"/>
  <c r="O96" i="95"/>
  <c r="O118" i="95"/>
  <c r="P118" i="95"/>
  <c r="P155" i="95"/>
  <c r="O155" i="95"/>
  <c r="Q60" i="95"/>
  <c r="P24" i="95"/>
  <c r="O24" i="95"/>
  <c r="O102" i="95"/>
  <c r="P102" i="95"/>
  <c r="P162" i="95"/>
  <c r="O162" i="95"/>
  <c r="Q97" i="95"/>
  <c r="P109" i="95"/>
  <c r="O109" i="95"/>
  <c r="P19" i="95"/>
  <c r="O19" i="95"/>
  <c r="P138" i="95"/>
  <c r="O138" i="95"/>
  <c r="P207" i="95"/>
  <c r="O207" i="95"/>
  <c r="O272" i="95"/>
  <c r="P272" i="95"/>
  <c r="P303" i="95"/>
  <c r="O303" i="95"/>
  <c r="P316" i="95"/>
  <c r="O316" i="95"/>
  <c r="P275" i="95"/>
  <c r="O275" i="95"/>
  <c r="P243" i="95"/>
  <c r="O243" i="95"/>
  <c r="P252" i="95"/>
  <c r="O252" i="95"/>
  <c r="AA13" i="95"/>
  <c r="AD13" i="95"/>
  <c r="AE13" i="95"/>
  <c r="AC13" i="95"/>
  <c r="AB13" i="95"/>
  <c r="AD153" i="95"/>
  <c r="AE153" i="95"/>
  <c r="AA153" i="95"/>
  <c r="AB153" i="95"/>
  <c r="AC153" i="95"/>
  <c r="AD281" i="95"/>
  <c r="AE281" i="95"/>
  <c r="AA281" i="95"/>
  <c r="AB281" i="95"/>
  <c r="AC281" i="95"/>
  <c r="AE154" i="95"/>
  <c r="AC154" i="95"/>
  <c r="AD154" i="95"/>
  <c r="AA154" i="95"/>
  <c r="AB154" i="95"/>
  <c r="AE282" i="95"/>
  <c r="AD282" i="95"/>
  <c r="AC282" i="95"/>
  <c r="AA282" i="95"/>
  <c r="AB282" i="95"/>
  <c r="AD32" i="95"/>
  <c r="AE32" i="95"/>
  <c r="AC32" i="95"/>
  <c r="AA32" i="95"/>
  <c r="AB32" i="95"/>
  <c r="AD83" i="95"/>
  <c r="AE83" i="95"/>
  <c r="AB83" i="95"/>
  <c r="AC83" i="95"/>
  <c r="AA83" i="95"/>
  <c r="AD147" i="95"/>
  <c r="AE147" i="95"/>
  <c r="AC147" i="95"/>
  <c r="AA147" i="95"/>
  <c r="AB147" i="95"/>
  <c r="AD211" i="95"/>
  <c r="AC211" i="95"/>
  <c r="AE211" i="95"/>
  <c r="AA211" i="95"/>
  <c r="AB211" i="95"/>
  <c r="AB26" i="95"/>
  <c r="AE26" i="95"/>
  <c r="AA26" i="95"/>
  <c r="AD26" i="95"/>
  <c r="AC26" i="95"/>
  <c r="AA69" i="95"/>
  <c r="AD69" i="95"/>
  <c r="AE69" i="95"/>
  <c r="AB69" i="95"/>
  <c r="AC69" i="95"/>
  <c r="AD133" i="95"/>
  <c r="AE133" i="95"/>
  <c r="AB133" i="95"/>
  <c r="AA133" i="95"/>
  <c r="AC133" i="95"/>
  <c r="AD197" i="95"/>
  <c r="AE197" i="95"/>
  <c r="AB197" i="95"/>
  <c r="AA197" i="95"/>
  <c r="AC197" i="95"/>
  <c r="AD19" i="95"/>
  <c r="AE19" i="95"/>
  <c r="AB19" i="95"/>
  <c r="AC19" i="95"/>
  <c r="AA19" i="95"/>
  <c r="AE142" i="95"/>
  <c r="AD142" i="95"/>
  <c r="AB142" i="95"/>
  <c r="AC142" i="95"/>
  <c r="AA142" i="95"/>
  <c r="AE270" i="95"/>
  <c r="AB270" i="95"/>
  <c r="AD270" i="95"/>
  <c r="AC270" i="95"/>
  <c r="AA270" i="95"/>
  <c r="AA29" i="95"/>
  <c r="AD29" i="95"/>
  <c r="AE29" i="95"/>
  <c r="AB29" i="95"/>
  <c r="AC29" i="95"/>
  <c r="AD143" i="95"/>
  <c r="AE143" i="95"/>
  <c r="AA143" i="95"/>
  <c r="AB143" i="95"/>
  <c r="AC143" i="95"/>
  <c r="AD271" i="95"/>
  <c r="AE271" i="95"/>
  <c r="AA271" i="95"/>
  <c r="AB271" i="95"/>
  <c r="AC271" i="95"/>
  <c r="AD48" i="95"/>
  <c r="AE48" i="95"/>
  <c r="AC48" i="95"/>
  <c r="AA48" i="95"/>
  <c r="AB48" i="95"/>
  <c r="AE112" i="95"/>
  <c r="AD112" i="95"/>
  <c r="AA112" i="95"/>
  <c r="AB112" i="95"/>
  <c r="AC112" i="95"/>
  <c r="AE176" i="95"/>
  <c r="AD176" i="95"/>
  <c r="AA176" i="95"/>
  <c r="AB176" i="95"/>
  <c r="AC176" i="95"/>
  <c r="AE240" i="95"/>
  <c r="AA240" i="95"/>
  <c r="AD240" i="95"/>
  <c r="AB240" i="95"/>
  <c r="AC240" i="95"/>
  <c r="AD20" i="95"/>
  <c r="AE20" i="95"/>
  <c r="AA20" i="95"/>
  <c r="AC20" i="95"/>
  <c r="AB20" i="95"/>
  <c r="AD52" i="95"/>
  <c r="AE52" i="95"/>
  <c r="AA52" i="95"/>
  <c r="AC52" i="95"/>
  <c r="AB52" i="95"/>
  <c r="AE84" i="95"/>
  <c r="AA84" i="95"/>
  <c r="AC84" i="95"/>
  <c r="AD84" i="95"/>
  <c r="AB84" i="95"/>
  <c r="AE116" i="95"/>
  <c r="AA116" i="95"/>
  <c r="AB116" i="95"/>
  <c r="AD116" i="95"/>
  <c r="AC116" i="95"/>
  <c r="AE148" i="95"/>
  <c r="AA148" i="95"/>
  <c r="AB148" i="95"/>
  <c r="AC148" i="95"/>
  <c r="AD148" i="95"/>
  <c r="AE180" i="95"/>
  <c r="AA180" i="95"/>
  <c r="AB180" i="95"/>
  <c r="AC180" i="95"/>
  <c r="AD180" i="95"/>
  <c r="AE212" i="95"/>
  <c r="AA212" i="95"/>
  <c r="AB212" i="95"/>
  <c r="AC212" i="95"/>
  <c r="AD212" i="95"/>
  <c r="AE244" i="95"/>
  <c r="AA244" i="95"/>
  <c r="AB244" i="95"/>
  <c r="AC244" i="95"/>
  <c r="AD244" i="95"/>
  <c r="AE276" i="95"/>
  <c r="AA276" i="95"/>
  <c r="AB276" i="95"/>
  <c r="AC276" i="95"/>
  <c r="AD276" i="95"/>
  <c r="AD269" i="95"/>
  <c r="AE269" i="95"/>
  <c r="AB269" i="95"/>
  <c r="AC269" i="95"/>
  <c r="AA269" i="95"/>
  <c r="AD301" i="95"/>
  <c r="AE301" i="95"/>
  <c r="AB301" i="95"/>
  <c r="AC301" i="95"/>
  <c r="AA301" i="95"/>
  <c r="AE288" i="95"/>
  <c r="AA288" i="95"/>
  <c r="AD288" i="95"/>
  <c r="AB288" i="95"/>
  <c r="AC288" i="95"/>
  <c r="AE320" i="95"/>
  <c r="AA320" i="95"/>
  <c r="AD320" i="95"/>
  <c r="AB320" i="95"/>
  <c r="AC320" i="95"/>
  <c r="O190" i="95"/>
  <c r="P190" i="95"/>
  <c r="O94" i="95"/>
  <c r="P94" i="95"/>
  <c r="P139" i="95"/>
  <c r="O139" i="95"/>
  <c r="O246" i="95"/>
  <c r="P246" i="95"/>
  <c r="P299" i="95"/>
  <c r="O299" i="95"/>
  <c r="P56" i="95"/>
  <c r="O56" i="95"/>
  <c r="P83" i="95"/>
  <c r="O83" i="95"/>
  <c r="P101" i="95"/>
  <c r="O101" i="95"/>
  <c r="P115" i="95"/>
  <c r="O115" i="95"/>
  <c r="P219" i="95"/>
  <c r="O219" i="95"/>
  <c r="O224" i="95"/>
  <c r="P224" i="95"/>
  <c r="O254" i="95"/>
  <c r="P254" i="95"/>
  <c r="O286" i="95"/>
  <c r="P286" i="95"/>
  <c r="P315" i="95"/>
  <c r="O315" i="95"/>
  <c r="O166" i="95"/>
  <c r="P166" i="95"/>
  <c r="O215" i="95"/>
  <c r="P215" i="95"/>
  <c r="P251" i="95"/>
  <c r="O251" i="95"/>
  <c r="P283" i="95"/>
  <c r="O283" i="95"/>
  <c r="P197" i="95"/>
  <c r="O197" i="95"/>
  <c r="P229" i="95"/>
  <c r="O229" i="95"/>
  <c r="P201" i="95"/>
  <c r="O201" i="95"/>
  <c r="P194" i="95"/>
  <c r="O194" i="95"/>
  <c r="P300" i="95"/>
  <c r="O300" i="95"/>
  <c r="AD41" i="95"/>
  <c r="AA41" i="95"/>
  <c r="AE41" i="95"/>
  <c r="AB41" i="95"/>
  <c r="AC41" i="95"/>
  <c r="AD169" i="95"/>
  <c r="AE169" i="95"/>
  <c r="AA169" i="95"/>
  <c r="AB169" i="95"/>
  <c r="AC169" i="95"/>
  <c r="AB42" i="95"/>
  <c r="AE42" i="95"/>
  <c r="AA42" i="95"/>
  <c r="AC42" i="95"/>
  <c r="AD42" i="95"/>
  <c r="AE170" i="95"/>
  <c r="AC170" i="95"/>
  <c r="AA170" i="95"/>
  <c r="AD170" i="95"/>
  <c r="AB170" i="95"/>
  <c r="AF14" i="95"/>
  <c r="AI11" i="24" s="1"/>
  <c r="AD91" i="95"/>
  <c r="AE91" i="95"/>
  <c r="AB91" i="95"/>
  <c r="AC91" i="95"/>
  <c r="AA91" i="95"/>
  <c r="AD155" i="95"/>
  <c r="AE155" i="95"/>
  <c r="AC155" i="95"/>
  <c r="AA155" i="95"/>
  <c r="AB155" i="95"/>
  <c r="AD219" i="95"/>
  <c r="AC219" i="95"/>
  <c r="AA219" i="95"/>
  <c r="AB219" i="95"/>
  <c r="AE219" i="95"/>
  <c r="AD35" i="95"/>
  <c r="AE35" i="95"/>
  <c r="AB35" i="95"/>
  <c r="AC35" i="95"/>
  <c r="AA35" i="95"/>
  <c r="AA77" i="95"/>
  <c r="AD77" i="95"/>
  <c r="AE77" i="95"/>
  <c r="AC77" i="95"/>
  <c r="AB77" i="95"/>
  <c r="AD141" i="95"/>
  <c r="AE141" i="95"/>
  <c r="AB141" i="95"/>
  <c r="AC141" i="95"/>
  <c r="AA141" i="95"/>
  <c r="AD205" i="95"/>
  <c r="AE205" i="95"/>
  <c r="AB205" i="95"/>
  <c r="AC205" i="95"/>
  <c r="AA205" i="95"/>
  <c r="AA37" i="95"/>
  <c r="AD37" i="95"/>
  <c r="AE37" i="95"/>
  <c r="AB37" i="95"/>
  <c r="AC37" i="95"/>
  <c r="AE158" i="95"/>
  <c r="AD158" i="95"/>
  <c r="AB158" i="95"/>
  <c r="AC158" i="95"/>
  <c r="AA158" i="95"/>
  <c r="AE286" i="95"/>
  <c r="AB286" i="95"/>
  <c r="AC286" i="95"/>
  <c r="AD286" i="95"/>
  <c r="AA286" i="95"/>
  <c r="AF102" i="95"/>
  <c r="AF230" i="95"/>
  <c r="AI194" i="24" s="1"/>
  <c r="AA38" i="95"/>
  <c r="AB38" i="95"/>
  <c r="AC38" i="95"/>
  <c r="AE38" i="95"/>
  <c r="AD38" i="95"/>
  <c r="AD159" i="95"/>
  <c r="AE159" i="95"/>
  <c r="AA159" i="95"/>
  <c r="AB159" i="95"/>
  <c r="AC159" i="95"/>
  <c r="AD287" i="95"/>
  <c r="AA287" i="95"/>
  <c r="AE287" i="95"/>
  <c r="AB287" i="95"/>
  <c r="AC287" i="95"/>
  <c r="AF151" i="95"/>
  <c r="AI118" i="24" s="1"/>
  <c r="AD56" i="95"/>
  <c r="AE56" i="95"/>
  <c r="AC56" i="95"/>
  <c r="AB56" i="95"/>
  <c r="AA56" i="95"/>
  <c r="AE120" i="95"/>
  <c r="AD120" i="95"/>
  <c r="AA120" i="95"/>
  <c r="AB120" i="95"/>
  <c r="AC120" i="95"/>
  <c r="AE184" i="95"/>
  <c r="AD184" i="95"/>
  <c r="AA184" i="95"/>
  <c r="AB184" i="95"/>
  <c r="AC184" i="95"/>
  <c r="AE248" i="95"/>
  <c r="AD248" i="95"/>
  <c r="AA248" i="95"/>
  <c r="AB248" i="95"/>
  <c r="AC248" i="95"/>
  <c r="AD275" i="95"/>
  <c r="AC275" i="95"/>
  <c r="AE275" i="95"/>
  <c r="AA275" i="95"/>
  <c r="AB275" i="95"/>
  <c r="AD307" i="95"/>
  <c r="AC307" i="95"/>
  <c r="AE307" i="95"/>
  <c r="AA307" i="95"/>
  <c r="AB307" i="95"/>
  <c r="AE308" i="95"/>
  <c r="AA308" i="95"/>
  <c r="AB308" i="95"/>
  <c r="AC308" i="95"/>
  <c r="AD308" i="95"/>
  <c r="P45" i="95"/>
  <c r="O45" i="95"/>
  <c r="Q48" i="95"/>
  <c r="AE314" i="95"/>
  <c r="AD314" i="95"/>
  <c r="AC314" i="95"/>
  <c r="AA314" i="95"/>
  <c r="AB314" i="95"/>
  <c r="AM251" i="24"/>
  <c r="P147" i="95"/>
  <c r="O147" i="95"/>
  <c r="P306" i="95"/>
  <c r="O306" i="95"/>
  <c r="O66" i="95"/>
  <c r="P66" i="95"/>
  <c r="P21" i="95"/>
  <c r="O21" i="95"/>
  <c r="P231" i="95"/>
  <c r="O231" i="95"/>
  <c r="O279" i="95"/>
  <c r="P279" i="95"/>
  <c r="O248" i="95"/>
  <c r="P248" i="95"/>
  <c r="O319" i="95"/>
  <c r="P319" i="95"/>
  <c r="P51" i="95"/>
  <c r="O51" i="95"/>
  <c r="O160" i="95"/>
  <c r="P160" i="95"/>
  <c r="O264" i="95"/>
  <c r="P264" i="95"/>
  <c r="O29" i="95"/>
  <c r="P29" i="95"/>
  <c r="P175" i="95"/>
  <c r="O175" i="95"/>
  <c r="P69" i="95"/>
  <c r="O69" i="95"/>
  <c r="O120" i="95"/>
  <c r="P120" i="95"/>
  <c r="P171" i="95"/>
  <c r="O171" i="95"/>
  <c r="Q153" i="95"/>
  <c r="P157" i="95"/>
  <c r="O157" i="95"/>
  <c r="O216" i="95"/>
  <c r="P216" i="95"/>
  <c r="O288" i="95"/>
  <c r="P288" i="95"/>
  <c r="P196" i="95"/>
  <c r="O196" i="95"/>
  <c r="P178" i="95"/>
  <c r="O178" i="95"/>
  <c r="P284" i="95"/>
  <c r="O284" i="95"/>
  <c r="P227" i="95"/>
  <c r="O227" i="95"/>
  <c r="P291" i="95"/>
  <c r="O291" i="95"/>
  <c r="P277" i="95"/>
  <c r="O277" i="95"/>
  <c r="P301" i="95"/>
  <c r="O301" i="95"/>
  <c r="P195" i="95"/>
  <c r="O195" i="95"/>
  <c r="P259" i="95"/>
  <c r="O259" i="95"/>
  <c r="AD57" i="95"/>
  <c r="AA57" i="95"/>
  <c r="AE57" i="95"/>
  <c r="AB57" i="95"/>
  <c r="AC57" i="95"/>
  <c r="AD185" i="95"/>
  <c r="AE185" i="95"/>
  <c r="AA185" i="95"/>
  <c r="AB185" i="95"/>
  <c r="AC185" i="95"/>
  <c r="AB58" i="95"/>
  <c r="AE58" i="95"/>
  <c r="AA58" i="95"/>
  <c r="AD58" i="95"/>
  <c r="AC58" i="95"/>
  <c r="AE186" i="95"/>
  <c r="AC186" i="95"/>
  <c r="AA186" i="95"/>
  <c r="AB186" i="95"/>
  <c r="AD186" i="95"/>
  <c r="AD8" i="95"/>
  <c r="AE8" i="95"/>
  <c r="AC8" i="95"/>
  <c r="AA8" i="95"/>
  <c r="AB8" i="95"/>
  <c r="AD40" i="95"/>
  <c r="AE40" i="95"/>
  <c r="AC40" i="95"/>
  <c r="AA40" i="95"/>
  <c r="AB40" i="95"/>
  <c r="AD25" i="95"/>
  <c r="AA25" i="95"/>
  <c r="AE25" i="95"/>
  <c r="AB25" i="95"/>
  <c r="AC25" i="95"/>
  <c r="AD99" i="95"/>
  <c r="AE99" i="95"/>
  <c r="AC99" i="95"/>
  <c r="AA99" i="95"/>
  <c r="AB99" i="95"/>
  <c r="AD163" i="95"/>
  <c r="AE163" i="95"/>
  <c r="AC163" i="95"/>
  <c r="AA163" i="95"/>
  <c r="AB163" i="95"/>
  <c r="AD227" i="95"/>
  <c r="AC227" i="95"/>
  <c r="AE227" i="95"/>
  <c r="AA227" i="95"/>
  <c r="AB227" i="95"/>
  <c r="AA85" i="95"/>
  <c r="AD85" i="95"/>
  <c r="AE85" i="95"/>
  <c r="AB85" i="95"/>
  <c r="AC85" i="95"/>
  <c r="AD149" i="95"/>
  <c r="AE149" i="95"/>
  <c r="AB149" i="95"/>
  <c r="AA149" i="95"/>
  <c r="AC149" i="95"/>
  <c r="AD213" i="95"/>
  <c r="AE213" i="95"/>
  <c r="AB213" i="95"/>
  <c r="AA213" i="95"/>
  <c r="AC213" i="95"/>
  <c r="AA46" i="95"/>
  <c r="AB46" i="95"/>
  <c r="AC46" i="95"/>
  <c r="AE46" i="95"/>
  <c r="AD46" i="95"/>
  <c r="AE174" i="95"/>
  <c r="AD174" i="95"/>
  <c r="AB174" i="95"/>
  <c r="AC174" i="95"/>
  <c r="AA174" i="95"/>
  <c r="AE294" i="95"/>
  <c r="AB294" i="95"/>
  <c r="AC294" i="95"/>
  <c r="AD294" i="95"/>
  <c r="AA294" i="95"/>
  <c r="AF118" i="95"/>
  <c r="AF246" i="95"/>
  <c r="AI210" i="24" s="1"/>
  <c r="AD47" i="95"/>
  <c r="AC47" i="95"/>
  <c r="AE47" i="95"/>
  <c r="AB47" i="95"/>
  <c r="AA47" i="95"/>
  <c r="AD175" i="95"/>
  <c r="AE175" i="95"/>
  <c r="AA175" i="95"/>
  <c r="AB175" i="95"/>
  <c r="AC175" i="95"/>
  <c r="AD295" i="95"/>
  <c r="AA295" i="95"/>
  <c r="AE295" i="95"/>
  <c r="AB295" i="95"/>
  <c r="AC295" i="95"/>
  <c r="AF23" i="95"/>
  <c r="AI18" i="24" s="1"/>
  <c r="AD64" i="95"/>
  <c r="AE64" i="95"/>
  <c r="AC64" i="95"/>
  <c r="AA64" i="95"/>
  <c r="AB64" i="95"/>
  <c r="AE128" i="95"/>
  <c r="AD128" i="95"/>
  <c r="AA128" i="95"/>
  <c r="AB128" i="95"/>
  <c r="AC128" i="95"/>
  <c r="AE192" i="95"/>
  <c r="AD192" i="95"/>
  <c r="AA192" i="95"/>
  <c r="AB192" i="95"/>
  <c r="AC192" i="95"/>
  <c r="AE256" i="95"/>
  <c r="AA256" i="95"/>
  <c r="AD256" i="95"/>
  <c r="AB256" i="95"/>
  <c r="AC256" i="95"/>
  <c r="AD28" i="95"/>
  <c r="AE28" i="95"/>
  <c r="AA28" i="95"/>
  <c r="AC28" i="95"/>
  <c r="AB28" i="95"/>
  <c r="AD60" i="95"/>
  <c r="AE60" i="95"/>
  <c r="AA60" i="95"/>
  <c r="AC60" i="95"/>
  <c r="AB60" i="95"/>
  <c r="AE92" i="95"/>
  <c r="AA92" i="95"/>
  <c r="AC92" i="95"/>
  <c r="AB92" i="95"/>
  <c r="AD92" i="95"/>
  <c r="AE124" i="95"/>
  <c r="AA124" i="95"/>
  <c r="AB124" i="95"/>
  <c r="AD124" i="95"/>
  <c r="AC124" i="95"/>
  <c r="AE156" i="95"/>
  <c r="AA156" i="95"/>
  <c r="AB156" i="95"/>
  <c r="AD156" i="95"/>
  <c r="AC156" i="95"/>
  <c r="AE188" i="95"/>
  <c r="AA188" i="95"/>
  <c r="AB188" i="95"/>
  <c r="AC188" i="95"/>
  <c r="AD188" i="95"/>
  <c r="AE220" i="95"/>
  <c r="AA220" i="95"/>
  <c r="AB220" i="95"/>
  <c r="AD220" i="95"/>
  <c r="AC220" i="95"/>
  <c r="AE252" i="95"/>
  <c r="AA252" i="95"/>
  <c r="AB252" i="95"/>
  <c r="AD252" i="95"/>
  <c r="AC252" i="95"/>
  <c r="AE284" i="95"/>
  <c r="AA284" i="95"/>
  <c r="AB284" i="95"/>
  <c r="AD284" i="95"/>
  <c r="AC284" i="95"/>
  <c r="AD277" i="95"/>
  <c r="AE277" i="95"/>
  <c r="AB277" i="95"/>
  <c r="AA277" i="95"/>
  <c r="AC277" i="95"/>
  <c r="AF309" i="95"/>
  <c r="AI269" i="24" s="1"/>
  <c r="Q54" i="95"/>
  <c r="AE264" i="95"/>
  <c r="AD264" i="95"/>
  <c r="AA264" i="95"/>
  <c r="AB264" i="95"/>
  <c r="AC264" i="95"/>
  <c r="AE296" i="95"/>
  <c r="AD296" i="95"/>
  <c r="AA296" i="95"/>
  <c r="AB296" i="95"/>
  <c r="AC296" i="95"/>
  <c r="Q64" i="95"/>
  <c r="AM60" i="24"/>
  <c r="Q13" i="95"/>
  <c r="P72" i="95"/>
  <c r="O72" i="95"/>
  <c r="Q111" i="95"/>
  <c r="O199" i="95"/>
  <c r="P199" i="95"/>
  <c r="Q318" i="95"/>
  <c r="O112" i="95"/>
  <c r="P112" i="95"/>
  <c r="O142" i="95"/>
  <c r="P142" i="95"/>
  <c r="P187" i="95"/>
  <c r="O187" i="95"/>
  <c r="P221" i="95"/>
  <c r="O221" i="95"/>
  <c r="O262" i="95"/>
  <c r="P262" i="95"/>
  <c r="P61" i="95"/>
  <c r="O61" i="95"/>
  <c r="P90" i="95"/>
  <c r="O90" i="95"/>
  <c r="P154" i="95"/>
  <c r="O154" i="95"/>
  <c r="P237" i="95"/>
  <c r="O237" i="95"/>
  <c r="Q295" i="95"/>
  <c r="Q280" i="95"/>
  <c r="Q78" i="95"/>
  <c r="Q107" i="95"/>
  <c r="Q144" i="95"/>
  <c r="Q210" i="95"/>
  <c r="Q296" i="95"/>
  <c r="Q75" i="95"/>
  <c r="O135" i="95"/>
  <c r="P135" i="95"/>
  <c r="Q184" i="95"/>
  <c r="P223" i="95"/>
  <c r="O223" i="95"/>
  <c r="P35" i="95"/>
  <c r="O35" i="95"/>
  <c r="Q130" i="95"/>
  <c r="AE130" i="23" s="1"/>
  <c r="Q176" i="95"/>
  <c r="P234" i="95"/>
  <c r="O234" i="95"/>
  <c r="P266" i="95"/>
  <c r="O266" i="95"/>
  <c r="P298" i="95"/>
  <c r="O298" i="95"/>
  <c r="AD313" i="95"/>
  <c r="AE313" i="95"/>
  <c r="AA313" i="95"/>
  <c r="AB313" i="95"/>
  <c r="AC313" i="95"/>
  <c r="Q249" i="95"/>
  <c r="O255" i="95"/>
  <c r="P255" i="95"/>
  <c r="P287" i="95"/>
  <c r="O287" i="95"/>
  <c r="Q42" i="95"/>
  <c r="P87" i="95"/>
  <c r="O87" i="95"/>
  <c r="Q167" i="95"/>
  <c r="Q240" i="95"/>
  <c r="Q304" i="95"/>
  <c r="Q274" i="95"/>
  <c r="Q226" i="95"/>
  <c r="Q185" i="95"/>
  <c r="P261" i="95"/>
  <c r="O261" i="95"/>
  <c r="Q163" i="95"/>
  <c r="Q236" i="95"/>
  <c r="P99" i="95"/>
  <c r="O99" i="95"/>
  <c r="P217" i="95"/>
  <c r="O217" i="95"/>
  <c r="P211" i="95"/>
  <c r="O211" i="95"/>
  <c r="P212" i="95"/>
  <c r="O212" i="95"/>
  <c r="AU255" i="24"/>
  <c r="AU7" i="24"/>
  <c r="AQ248" i="24"/>
  <c r="AU88" i="24"/>
  <c r="AQ82" i="24"/>
  <c r="AU131" i="24"/>
  <c r="AU62" i="24"/>
  <c r="AU38" i="24"/>
  <c r="AQ90" i="24"/>
  <c r="AQ38" i="24"/>
  <c r="AQ34" i="24"/>
  <c r="AQ70" i="24"/>
  <c r="AQ49" i="24"/>
  <c r="AQ15" i="24"/>
  <c r="AU8" i="24"/>
  <c r="O84" i="24"/>
  <c r="AU92" i="24"/>
  <c r="O10" i="24"/>
  <c r="O223" i="24"/>
  <c r="O131" i="24"/>
  <c r="O95" i="24"/>
  <c r="O90" i="24"/>
  <c r="O85" i="24"/>
  <c r="O62" i="24"/>
  <c r="O38" i="24"/>
  <c r="O34" i="24"/>
  <c r="O15" i="24"/>
  <c r="S90" i="24"/>
  <c r="S49" i="24"/>
  <c r="S38" i="24"/>
  <c r="AU192" i="24"/>
  <c r="O37" i="24"/>
  <c r="AQ95" i="24"/>
  <c r="AQ62" i="24"/>
  <c r="O7" i="24"/>
  <c r="S264" i="24"/>
  <c r="AU83" i="24"/>
  <c r="AQ255" i="24"/>
  <c r="AQ88" i="24"/>
  <c r="AQ100" i="24"/>
  <c r="AQ76" i="24"/>
  <c r="O70" i="24"/>
  <c r="O49" i="24"/>
  <c r="AQ72" i="24"/>
  <c r="AQ31" i="24"/>
  <c r="AQ10" i="24"/>
  <c r="O108" i="24"/>
  <c r="O48" i="24"/>
  <c r="O8" i="24"/>
  <c r="S92" i="24"/>
  <c r="S83" i="24"/>
  <c r="S37" i="24"/>
  <c r="S28" i="24"/>
  <c r="AU91" i="24"/>
  <c r="AU63" i="24"/>
  <c r="AU57" i="24"/>
  <c r="AU30" i="24"/>
  <c r="O255" i="24"/>
  <c r="S101" i="24"/>
  <c r="AQ162" i="24"/>
  <c r="AQ131" i="24"/>
  <c r="AQ85" i="24"/>
  <c r="O248" i="24"/>
  <c r="O100" i="24"/>
  <c r="O82" i="24"/>
  <c r="O72" i="24"/>
  <c r="O31" i="24"/>
  <c r="AU28" i="24"/>
  <c r="AQ8" i="24"/>
  <c r="O76" i="24"/>
  <c r="S91" i="24"/>
  <c r="S63" i="24"/>
  <c r="S57" i="24"/>
  <c r="S35" i="24"/>
  <c r="S30" i="24"/>
  <c r="AU100" i="24"/>
  <c r="AQ7" i="24"/>
  <c r="S6" i="26"/>
  <c r="AU49" i="24"/>
  <c r="AQ9" i="25"/>
  <c r="O192" i="24"/>
  <c r="O162" i="24"/>
  <c r="O92" i="24"/>
  <c r="O88" i="24"/>
  <c r="O42" i="24"/>
  <c r="O7" i="25"/>
  <c r="S223" i="24"/>
  <c r="AU108" i="24"/>
  <c r="AU84" i="24"/>
  <c r="AU48" i="24"/>
  <c r="AQ6" i="26"/>
  <c r="AQ91" i="24"/>
  <c r="AQ57" i="24"/>
  <c r="AQ35" i="24"/>
  <c r="AQ30" i="24"/>
  <c r="AU37" i="24"/>
  <c r="AU17" i="24"/>
  <c r="S192" i="24"/>
  <c r="S42" i="24"/>
  <c r="AU101" i="24"/>
  <c r="AQ223" i="24"/>
  <c r="O9" i="25"/>
  <c r="S255" i="24"/>
  <c r="S21" i="25"/>
  <c r="S76" i="24"/>
  <c r="AQ84" i="24"/>
  <c r="AQ48" i="24"/>
  <c r="O91" i="24"/>
  <c r="O63" i="24"/>
  <c r="O57" i="24"/>
  <c r="O35" i="24"/>
  <c r="O30" i="24"/>
  <c r="S248" i="24"/>
  <c r="S82" i="24"/>
  <c r="S72" i="24"/>
  <c r="AQ192" i="24"/>
  <c r="AQ83" i="24"/>
  <c r="AQ17" i="24"/>
  <c r="S9" i="26"/>
  <c r="AU35" i="24"/>
  <c r="O8" i="26"/>
  <c r="O264" i="24"/>
  <c r="O14" i="25"/>
  <c r="O83" i="24"/>
  <c r="O7" i="26"/>
  <c r="O21" i="25"/>
  <c r="O18" i="25"/>
  <c r="O101" i="24"/>
  <c r="O195" i="24"/>
  <c r="O11" i="26"/>
  <c r="O19" i="25"/>
  <c r="O15" i="25"/>
  <c r="O127" i="24"/>
  <c r="O23" i="25"/>
  <c r="O267" i="24"/>
  <c r="O9" i="26"/>
  <c r="K38" i="24"/>
  <c r="K34" i="24"/>
  <c r="O6" i="24"/>
  <c r="O6" i="25"/>
  <c r="O6" i="26"/>
  <c r="O20" i="25"/>
  <c r="O22" i="25"/>
  <c r="O17" i="25"/>
  <c r="O13" i="25"/>
  <c r="S20" i="25"/>
  <c r="O12" i="25"/>
  <c r="S22" i="25"/>
  <c r="S162" i="24"/>
  <c r="S70" i="24"/>
  <c r="S104" i="24"/>
  <c r="S18" i="25"/>
  <c r="S12" i="26"/>
  <c r="O11" i="25"/>
  <c r="O12" i="26"/>
  <c r="S131" i="24"/>
  <c r="S95" i="24"/>
  <c r="S85" i="24"/>
  <c r="S62" i="24"/>
  <c r="S34" i="24"/>
  <c r="S15" i="24"/>
  <c r="S233" i="24"/>
  <c r="S17" i="25"/>
  <c r="S11" i="26"/>
  <c r="K70" i="24"/>
  <c r="K57" i="24"/>
  <c r="K35" i="24"/>
  <c r="O217" i="24"/>
  <c r="O104" i="24"/>
  <c r="O44" i="24"/>
  <c r="S10" i="26"/>
  <c r="S16" i="25"/>
  <c r="S108" i="24"/>
  <c r="S84" i="24"/>
  <c r="S8" i="26"/>
  <c r="S79" i="24"/>
  <c r="S48" i="24"/>
  <c r="S8" i="24"/>
  <c r="O16" i="25"/>
  <c r="O10" i="25"/>
  <c r="O10" i="26"/>
  <c r="S14" i="25"/>
  <c r="S10" i="25"/>
  <c r="S7" i="26"/>
  <c r="S7" i="25"/>
  <c r="S217" i="24"/>
  <c r="S6" i="25"/>
  <c r="S12" i="25"/>
  <c r="O251" i="24"/>
  <c r="O233" i="24"/>
  <c r="O17" i="24"/>
  <c r="S88" i="24"/>
  <c r="S7" i="24"/>
  <c r="S11" i="25"/>
  <c r="O114" i="24"/>
  <c r="O79" i="24"/>
  <c r="O8" i="25"/>
  <c r="S19" i="25"/>
  <c r="S15" i="25"/>
  <c r="S100" i="24"/>
  <c r="S31" i="24"/>
  <c r="S10" i="24"/>
  <c r="S23" i="25"/>
  <c r="K37" i="24"/>
  <c r="O28" i="24"/>
  <c r="S13" i="25"/>
  <c r="S9" i="25"/>
  <c r="S6" i="24"/>
  <c r="S251" i="24"/>
  <c r="S17" i="24"/>
  <c r="S8" i="25"/>
  <c r="AU251" i="24"/>
  <c r="AU162" i="24"/>
  <c r="AU116" i="24"/>
  <c r="AU90" i="24"/>
  <c r="AE251" i="24"/>
  <c r="AU264" i="24"/>
  <c r="AU42" i="24"/>
  <c r="AU248" i="24"/>
  <c r="AU10" i="24"/>
  <c r="AQ15" i="25"/>
  <c r="AQ23" i="25"/>
  <c r="AQ9" i="26"/>
  <c r="AQ20" i="25"/>
  <c r="AQ63" i="24"/>
  <c r="AQ22" i="25"/>
  <c r="AQ17" i="25"/>
  <c r="AQ19" i="25"/>
  <c r="AQ198" i="24"/>
  <c r="AQ145" i="24"/>
  <c r="AQ10" i="26"/>
  <c r="AQ16" i="25"/>
  <c r="AQ14" i="25"/>
  <c r="AQ115" i="24"/>
  <c r="AQ13" i="25"/>
  <c r="AQ108" i="24"/>
  <c r="AQ8" i="26"/>
  <c r="AQ79" i="24"/>
  <c r="AQ11" i="25"/>
  <c r="AQ7" i="26"/>
  <c r="AQ7" i="25"/>
  <c r="AQ264" i="24"/>
  <c r="AQ92" i="24"/>
  <c r="AQ42" i="24"/>
  <c r="AQ37" i="24"/>
  <c r="AQ8" i="25"/>
  <c r="AQ14" i="24"/>
  <c r="AQ21" i="25"/>
  <c r="AQ18" i="25"/>
  <c r="AQ101" i="24"/>
  <c r="AQ6" i="25"/>
  <c r="AQ12" i="25"/>
  <c r="AQ217" i="24"/>
  <c r="AQ104" i="24"/>
  <c r="AQ44" i="24"/>
  <c r="AQ12" i="26"/>
  <c r="AQ11" i="26"/>
  <c r="AQ6" i="24"/>
  <c r="AQ251" i="24"/>
  <c r="AQ233" i="24"/>
  <c r="AQ127" i="24"/>
  <c r="AQ10" i="25"/>
  <c r="AQ28" i="24"/>
  <c r="K91" i="24"/>
  <c r="K62" i="24"/>
  <c r="K84" i="24"/>
  <c r="K15" i="24"/>
  <c r="K192" i="24"/>
  <c r="K48" i="24"/>
  <c r="K17" i="24"/>
  <c r="K195" i="24"/>
  <c r="K127" i="24"/>
  <c r="K46" i="24"/>
  <c r="K31" i="24"/>
  <c r="K6" i="24"/>
  <c r="K233" i="24"/>
  <c r="K162" i="24"/>
  <c r="K79" i="24"/>
  <c r="Q309" i="95" l="1"/>
  <c r="AM237" i="24"/>
  <c r="AE274" i="23"/>
  <c r="AE237" i="24" s="1"/>
  <c r="AM62" i="24"/>
  <c r="AM229" i="24"/>
  <c r="AM13" i="24"/>
  <c r="AM136" i="24"/>
  <c r="AM119" i="24"/>
  <c r="AM221" i="24"/>
  <c r="AE257" i="23"/>
  <c r="AE221" i="24" s="1"/>
  <c r="AE225" i="23"/>
  <c r="AM115" i="24"/>
  <c r="AM257" i="24"/>
  <c r="AM265" i="24"/>
  <c r="AM102" i="24"/>
  <c r="AE134" i="23"/>
  <c r="AE102" i="24" s="1"/>
  <c r="AE23" i="23"/>
  <c r="AE18" i="24" s="1"/>
  <c r="AM200" i="24"/>
  <c r="AM204" i="24"/>
  <c r="AM175" i="24"/>
  <c r="AE210" i="23"/>
  <c r="AE175" i="24" s="1"/>
  <c r="AM278" i="24"/>
  <c r="AE318" i="23"/>
  <c r="AE278" i="24" s="1"/>
  <c r="AM52" i="24"/>
  <c r="AM48" i="24"/>
  <c r="AM21" i="24"/>
  <c r="AM20" i="24"/>
  <c r="AM273" i="24"/>
  <c r="AM105" i="24"/>
  <c r="AM66" i="24"/>
  <c r="AM51" i="24"/>
  <c r="AM26" i="24"/>
  <c r="AE31" i="23"/>
  <c r="AE26" i="24" s="1"/>
  <c r="AM171" i="24"/>
  <c r="AE55" i="23"/>
  <c r="AE43" i="24" s="1"/>
  <c r="AM130" i="24"/>
  <c r="AM134" i="24"/>
  <c r="AE167" i="23"/>
  <c r="AE134" i="24" s="1"/>
  <c r="AM213" i="24"/>
  <c r="AM111" i="24"/>
  <c r="AM78" i="24"/>
  <c r="AE97" i="23"/>
  <c r="AE78" i="24" s="1"/>
  <c r="AM154" i="24"/>
  <c r="AM268" i="24"/>
  <c r="AM50" i="24"/>
  <c r="AM135" i="24"/>
  <c r="AM170" i="24"/>
  <c r="AE14" i="23"/>
  <c r="AE11" i="24" s="1"/>
  <c r="AM86" i="24"/>
  <c r="AM71" i="24"/>
  <c r="AE86" i="23"/>
  <c r="AE71" i="24" s="1"/>
  <c r="AM126" i="24"/>
  <c r="AM258" i="24"/>
  <c r="AE297" i="23"/>
  <c r="AE258" i="24" s="1"/>
  <c r="AM132" i="24"/>
  <c r="AM61" i="24"/>
  <c r="AE119" i="23"/>
  <c r="AE183" i="23"/>
  <c r="AE149" i="24" s="1"/>
  <c r="AM150" i="24"/>
  <c r="AM64" i="24"/>
  <c r="AM89" i="24"/>
  <c r="AM42" i="24"/>
  <c r="AE54" i="23"/>
  <c r="Q277" i="95"/>
  <c r="Q178" i="95"/>
  <c r="AM14" i="24"/>
  <c r="AE18" i="23"/>
  <c r="AM205" i="24"/>
  <c r="AE241" i="23"/>
  <c r="AE205" i="24" s="1"/>
  <c r="AM99" i="24"/>
  <c r="AE129" i="23"/>
  <c r="AE99" i="24" s="1"/>
  <c r="AF316" i="95"/>
  <c r="AI276" i="24" s="1"/>
  <c r="AM144" i="24"/>
  <c r="AE177" i="23"/>
  <c r="AE144" i="24" s="1"/>
  <c r="AE22" i="23"/>
  <c r="AE17" i="24" s="1"/>
  <c r="AM117" i="24"/>
  <c r="AE150" i="23"/>
  <c r="AE117" i="24" s="1"/>
  <c r="AM30" i="24"/>
  <c r="AE273" i="23"/>
  <c r="AE236" i="24" s="1"/>
  <c r="AE71" i="23"/>
  <c r="AE58" i="24" s="1"/>
  <c r="AM151" i="24"/>
  <c r="AM243" i="24"/>
  <c r="AM39" i="24"/>
  <c r="AM269" i="24"/>
  <c r="AE309" i="23"/>
  <c r="AE269" i="24" s="1"/>
  <c r="AM81" i="24"/>
  <c r="AM158" i="24"/>
  <c r="AM53" i="24"/>
  <c r="AE65" i="23"/>
  <c r="AE53" i="24" s="1"/>
  <c r="AM32" i="24"/>
  <c r="AM25" i="24"/>
  <c r="AM34" i="24"/>
  <c r="AM197" i="24"/>
  <c r="AM141" i="24"/>
  <c r="AM98" i="24"/>
  <c r="AE15" i="23"/>
  <c r="AE12" i="24" s="1"/>
  <c r="AM190" i="24"/>
  <c r="AE226" i="23"/>
  <c r="AE190" i="24" s="1"/>
  <c r="AM143" i="24"/>
  <c r="AM256" i="24"/>
  <c r="Q196" i="95"/>
  <c r="AM120" i="24"/>
  <c r="Q271" i="95"/>
  <c r="Q131" i="95"/>
  <c r="Q282" i="95"/>
  <c r="AM123" i="24"/>
  <c r="AM244" i="24"/>
  <c r="AM33" i="24"/>
  <c r="AM112" i="24"/>
  <c r="AE145" i="23"/>
  <c r="AE112" i="24" s="1"/>
  <c r="AM239" i="24"/>
  <c r="AE81" i="23"/>
  <c r="AE67" i="24" s="1"/>
  <c r="AE193" i="23"/>
  <c r="AE159" i="24" s="1"/>
  <c r="AM16" i="24"/>
  <c r="AF315" i="95"/>
  <c r="AI275" i="24" s="1"/>
  <c r="AF312" i="95"/>
  <c r="AI272" i="24" s="1"/>
  <c r="Q286" i="95"/>
  <c r="Q299" i="95"/>
  <c r="Q190" i="95"/>
  <c r="Q243" i="95"/>
  <c r="Q272" i="95"/>
  <c r="Q217" i="95"/>
  <c r="Q255" i="95"/>
  <c r="Q154" i="95"/>
  <c r="Q221" i="95"/>
  <c r="Q248" i="95"/>
  <c r="Q245" i="95"/>
  <c r="Q27" i="95"/>
  <c r="Q290" i="95"/>
  <c r="AE290" i="23" s="1"/>
  <c r="AU95" i="24"/>
  <c r="K248" i="24"/>
  <c r="K100" i="24"/>
  <c r="K131" i="24"/>
  <c r="K42" i="24"/>
  <c r="AU31" i="24"/>
  <c r="AU15" i="24"/>
  <c r="AU72" i="24"/>
  <c r="AU85" i="24"/>
  <c r="AU127" i="24"/>
  <c r="Q147" i="95"/>
  <c r="Q170" i="95"/>
  <c r="AF307" i="95"/>
  <c r="AF288" i="95"/>
  <c r="AI250" i="24" s="1"/>
  <c r="AF276" i="95"/>
  <c r="AI239" i="24" s="1"/>
  <c r="AF180" i="95"/>
  <c r="AI146" i="24" s="1"/>
  <c r="AF116" i="95"/>
  <c r="AE116" i="23" s="1"/>
  <c r="AF84" i="95"/>
  <c r="AE84" i="23" s="1"/>
  <c r="AF20" i="95"/>
  <c r="AI16" i="24" s="1"/>
  <c r="Q223" i="95"/>
  <c r="Q90" i="95"/>
  <c r="Q187" i="95"/>
  <c r="Q171" i="95"/>
  <c r="Q319" i="95"/>
  <c r="Q220" i="95"/>
  <c r="Q256" i="95"/>
  <c r="Q149" i="95"/>
  <c r="AF304" i="95"/>
  <c r="AE304" i="23" s="1"/>
  <c r="AF228" i="95"/>
  <c r="AI192" i="24" s="1"/>
  <c r="AF164" i="95"/>
  <c r="Q269" i="95"/>
  <c r="Q239" i="95"/>
  <c r="Q103" i="95"/>
  <c r="AE103" i="23" s="1"/>
  <c r="Q250" i="95"/>
  <c r="AF76" i="95"/>
  <c r="AE76" i="23" s="1"/>
  <c r="AF283" i="95"/>
  <c r="AI246" i="24" s="1"/>
  <c r="Q222" i="95"/>
  <c r="Q228" i="95"/>
  <c r="K101" i="24"/>
  <c r="K7" i="24"/>
  <c r="K223" i="24"/>
  <c r="K92" i="24"/>
  <c r="Q24" i="95"/>
  <c r="Q33" i="95"/>
  <c r="AE33" i="23" s="1"/>
  <c r="Q301" i="95"/>
  <c r="Q284" i="95"/>
  <c r="Q59" i="95"/>
  <c r="Q151" i="95"/>
  <c r="Q314" i="95"/>
  <c r="Q124" i="95"/>
  <c r="Q312" i="95"/>
  <c r="Q123" i="95"/>
  <c r="Q194" i="95"/>
  <c r="K8" i="25"/>
  <c r="K13" i="25"/>
  <c r="K22" i="25"/>
  <c r="K10" i="25"/>
  <c r="K9" i="26"/>
  <c r="K14" i="25"/>
  <c r="K11" i="25"/>
  <c r="K16" i="25"/>
  <c r="K18" i="25"/>
  <c r="K10" i="26"/>
  <c r="K17" i="25"/>
  <c r="K19" i="25"/>
  <c r="K6" i="26"/>
  <c r="K9" i="25"/>
  <c r="K12" i="26"/>
  <c r="K23" i="25"/>
  <c r="K7" i="25"/>
  <c r="K8" i="26"/>
  <c r="K7" i="26"/>
  <c r="K6" i="25"/>
  <c r="K33" i="24"/>
  <c r="K216" i="24"/>
  <c r="K68" i="24"/>
  <c r="K137" i="24"/>
  <c r="K9" i="24"/>
  <c r="K114" i="24"/>
  <c r="K80" i="24"/>
  <c r="K151" i="24"/>
  <c r="K15" i="25"/>
  <c r="K20" i="25"/>
  <c r="K21" i="25"/>
  <c r="K12" i="25"/>
  <c r="K44" i="24"/>
  <c r="K11" i="26"/>
  <c r="AF313" i="95"/>
  <c r="AI273" i="24" s="1"/>
  <c r="AF92" i="95"/>
  <c r="AI74" i="24" s="1"/>
  <c r="Q135" i="95"/>
  <c r="Q142" i="95"/>
  <c r="Q216" i="95"/>
  <c r="Q69" i="95"/>
  <c r="Q160" i="95"/>
  <c r="Q215" i="95"/>
  <c r="Q101" i="95"/>
  <c r="Q206" i="95"/>
  <c r="Q11" i="95"/>
  <c r="Q214" i="95"/>
  <c r="Q34" i="95"/>
  <c r="AE34" i="23" s="1"/>
  <c r="Q242" i="95"/>
  <c r="Q82" i="95"/>
  <c r="Q10" i="95"/>
  <c r="Q91" i="95"/>
  <c r="Q203" i="95"/>
  <c r="Q106" i="95"/>
  <c r="AF294" i="95"/>
  <c r="AF48" i="95"/>
  <c r="AI39" i="24" s="1"/>
  <c r="AF142" i="95"/>
  <c r="AI109" i="24" s="1"/>
  <c r="AF133" i="95"/>
  <c r="AF83" i="95"/>
  <c r="AI69" i="24" s="1"/>
  <c r="AF154" i="95"/>
  <c r="AI121" i="24" s="1"/>
  <c r="AF280" i="95"/>
  <c r="AI243" i="24" s="1"/>
  <c r="AF250" i="95"/>
  <c r="AI214" i="24" s="1"/>
  <c r="AF121" i="95"/>
  <c r="AE121" i="23" s="1"/>
  <c r="Q35" i="95"/>
  <c r="Q262" i="95"/>
  <c r="Q112" i="95"/>
  <c r="Q51" i="95"/>
  <c r="Q300" i="95"/>
  <c r="Q197" i="95"/>
  <c r="Q224" i="95"/>
  <c r="Q83" i="95"/>
  <c r="Q139" i="95"/>
  <c r="AF320" i="95"/>
  <c r="AI280" i="24" s="1"/>
  <c r="AF301" i="95"/>
  <c r="AI262" i="24" s="1"/>
  <c r="AF269" i="95"/>
  <c r="AI232" i="24" s="1"/>
  <c r="AF148" i="95"/>
  <c r="AI115" i="24" s="1"/>
  <c r="Q207" i="95"/>
  <c r="Q155" i="95"/>
  <c r="Q232" i="95"/>
  <c r="Q43" i="95"/>
  <c r="Q85" i="95"/>
  <c r="Q127" i="95"/>
  <c r="Q230" i="95"/>
  <c r="AF43" i="95"/>
  <c r="Q57" i="95"/>
  <c r="Q211" i="95"/>
  <c r="Q261" i="95"/>
  <c r="Q266" i="95"/>
  <c r="Q283" i="95"/>
  <c r="Q315" i="95"/>
  <c r="Q219" i="95"/>
  <c r="Q56" i="95"/>
  <c r="Q316" i="95"/>
  <c r="AF300" i="95"/>
  <c r="AI261" i="24" s="1"/>
  <c r="AF299" i="95"/>
  <c r="AI260" i="24" s="1"/>
  <c r="Q293" i="95"/>
  <c r="Q191" i="95"/>
  <c r="Q189" i="95"/>
  <c r="Q234" i="95"/>
  <c r="AF40" i="95"/>
  <c r="AI33" i="24" s="1"/>
  <c r="AF58" i="95"/>
  <c r="AI46" i="24" s="1"/>
  <c r="Q195" i="95"/>
  <c r="Q288" i="95"/>
  <c r="AF314" i="95"/>
  <c r="AI274" i="24" s="1"/>
  <c r="Q303" i="95"/>
  <c r="Q19" i="95"/>
  <c r="Q96" i="95"/>
  <c r="Q307" i="95"/>
  <c r="AE307" i="23" s="1"/>
  <c r="Q172" i="95"/>
  <c r="Q114" i="95"/>
  <c r="Q253" i="95"/>
  <c r="AF291" i="95"/>
  <c r="AF259" i="95"/>
  <c r="AF152" i="95"/>
  <c r="AI119" i="24" s="1"/>
  <c r="AF237" i="95"/>
  <c r="AI201" i="24" s="1"/>
  <c r="Q235" i="95"/>
  <c r="Q179" i="95"/>
  <c r="Q158" i="95"/>
  <c r="AF292" i="95"/>
  <c r="AF132" i="95"/>
  <c r="AF36" i="95"/>
  <c r="AI30" i="24" s="1"/>
  <c r="AF310" i="95"/>
  <c r="AI270" i="24" s="1"/>
  <c r="AF16" i="95"/>
  <c r="AI13" i="24" s="1"/>
  <c r="AF227" i="95"/>
  <c r="AI191" i="24" s="1"/>
  <c r="AF8" i="95"/>
  <c r="AE8" i="23" s="1"/>
  <c r="AF181" i="95"/>
  <c r="AI147" i="24" s="1"/>
  <c r="AF195" i="95"/>
  <c r="AI161" i="24" s="1"/>
  <c r="AF88" i="95"/>
  <c r="AE88" i="23" s="1"/>
  <c r="AF64" i="95"/>
  <c r="AI52" i="24" s="1"/>
  <c r="AF141" i="95"/>
  <c r="AE141" i="23" s="1"/>
  <c r="AF267" i="95"/>
  <c r="AI231" i="24" s="1"/>
  <c r="AF104" i="95"/>
  <c r="AE104" i="23" s="1"/>
  <c r="AF253" i="95"/>
  <c r="AF268" i="95"/>
  <c r="AF204" i="95"/>
  <c r="AI170" i="24" s="1"/>
  <c r="AF172" i="95"/>
  <c r="AI139" i="24" s="1"/>
  <c r="AF317" i="95"/>
  <c r="AI277" i="24" s="1"/>
  <c r="AF165" i="95"/>
  <c r="AI132" i="24" s="1"/>
  <c r="AF218" i="95"/>
  <c r="AI183" i="24" s="1"/>
  <c r="AF124" i="95"/>
  <c r="AF264" i="95"/>
  <c r="AI228" i="24" s="1"/>
  <c r="AF220" i="95"/>
  <c r="AI185" i="24" s="1"/>
  <c r="AF60" i="95"/>
  <c r="AI48" i="24" s="1"/>
  <c r="AF156" i="95"/>
  <c r="AI123" i="24" s="1"/>
  <c r="AF275" i="95"/>
  <c r="AI238" i="24" s="1"/>
  <c r="AF271" i="95"/>
  <c r="AI234" i="24" s="1"/>
  <c r="AF32" i="95"/>
  <c r="AI27" i="24" s="1"/>
  <c r="AF281" i="95"/>
  <c r="AI244" i="24" s="1"/>
  <c r="AF319" i="95"/>
  <c r="AI279" i="24" s="1"/>
  <c r="AF261" i="95"/>
  <c r="AI225" i="24" s="1"/>
  <c r="AF305" i="95"/>
  <c r="AI265" i="24" s="1"/>
  <c r="AF285" i="95"/>
  <c r="AE285" i="23" s="1"/>
  <c r="AF260" i="95"/>
  <c r="AF196" i="95"/>
  <c r="AF100" i="95"/>
  <c r="AI81" i="24" s="1"/>
  <c r="AF68" i="95"/>
  <c r="AF207" i="95"/>
  <c r="AI173" i="24" s="1"/>
  <c r="AF78" i="95"/>
  <c r="AI64" i="24" s="1"/>
  <c r="AF190" i="95"/>
  <c r="AI156" i="24" s="1"/>
  <c r="AF308" i="95"/>
  <c r="AI268" i="24" s="1"/>
  <c r="AF296" i="95"/>
  <c r="AI257" i="24" s="1"/>
  <c r="AF252" i="95"/>
  <c r="AI216" i="24" s="1"/>
  <c r="AF212" i="95"/>
  <c r="AI177" i="24" s="1"/>
  <c r="AF52" i="95"/>
  <c r="AE52" i="23" s="1"/>
  <c r="AF125" i="95"/>
  <c r="AF140" i="95"/>
  <c r="AF108" i="95"/>
  <c r="AI84" i="24" s="1"/>
  <c r="AF44" i="95"/>
  <c r="AE44" i="23" s="1"/>
  <c r="AF272" i="95"/>
  <c r="AI235" i="24" s="1"/>
  <c r="AF311" i="95"/>
  <c r="AI271" i="24" s="1"/>
  <c r="AF74" i="95"/>
  <c r="AI61" i="24" s="1"/>
  <c r="AF188" i="95"/>
  <c r="AI154" i="24" s="1"/>
  <c r="AF28" i="95"/>
  <c r="AF149" i="95"/>
  <c r="AI116" i="24" s="1"/>
  <c r="AF85" i="95"/>
  <c r="AI70" i="24" s="1"/>
  <c r="AF244" i="95"/>
  <c r="AF236" i="95"/>
  <c r="AI200" i="24" s="1"/>
  <c r="AF277" i="95"/>
  <c r="AI240" i="24" s="1"/>
  <c r="AF284" i="95"/>
  <c r="AI247" i="24" s="1"/>
  <c r="AF306" i="95"/>
  <c r="AI266" i="24" s="1"/>
  <c r="AF293" i="95"/>
  <c r="AF24" i="95"/>
  <c r="AI19" i="24" s="1"/>
  <c r="AF287" i="95"/>
  <c r="AI249" i="24" s="1"/>
  <c r="AF6" i="95"/>
  <c r="AI6" i="24" s="1"/>
  <c r="Q254" i="95"/>
  <c r="Q246" i="95"/>
  <c r="Q102" i="95"/>
  <c r="Q118" i="95"/>
  <c r="AE118" i="23" s="1"/>
  <c r="Q58" i="95"/>
  <c r="Q310" i="95"/>
  <c r="Q181" i="95"/>
  <c r="Q198" i="95"/>
  <c r="Q98" i="95"/>
  <c r="Q311" i="95"/>
  <c r="Q258" i="95"/>
  <c r="Q146" i="95"/>
  <c r="Q270" i="95"/>
  <c r="Q66" i="95"/>
  <c r="Q87" i="95"/>
  <c r="Q199" i="95"/>
  <c r="Q259" i="95"/>
  <c r="AE259" i="23" s="1"/>
  <c r="Q291" i="95"/>
  <c r="Q175" i="95"/>
  <c r="Q279" i="95"/>
  <c r="Q306" i="95"/>
  <c r="Q166" i="95"/>
  <c r="Q275" i="95"/>
  <c r="Q109" i="95"/>
  <c r="Q278" i="95"/>
  <c r="Q268" i="95"/>
  <c r="AE268" i="23" s="1"/>
  <c r="Q294" i="95"/>
  <c r="AE294" i="23" s="1"/>
  <c r="Q122" i="95"/>
  <c r="Q267" i="95"/>
  <c r="Q125" i="95"/>
  <c r="Q238" i="95"/>
  <c r="Q67" i="95"/>
  <c r="Q227" i="95"/>
  <c r="Q231" i="95"/>
  <c r="Q201" i="95"/>
  <c r="Q94" i="95"/>
  <c r="Q252" i="95"/>
  <c r="Q173" i="95"/>
  <c r="Q126" i="95"/>
  <c r="Q182" i="95"/>
  <c r="Q200" i="95"/>
  <c r="Q186" i="95"/>
  <c r="Q320" i="95"/>
  <c r="Q202" i="95"/>
  <c r="Q32" i="95"/>
  <c r="Q218" i="95"/>
  <c r="Q247" i="95"/>
  <c r="Q38" i="95"/>
  <c r="Q212" i="95"/>
  <c r="Q99" i="95"/>
  <c r="Q287" i="95"/>
  <c r="Q61" i="95"/>
  <c r="Q72" i="95"/>
  <c r="Q21" i="95"/>
  <c r="Q251" i="95"/>
  <c r="Q115" i="95"/>
  <c r="Q138" i="95"/>
  <c r="Q162" i="95"/>
  <c r="Q180" i="95"/>
  <c r="Q50" i="95"/>
  <c r="Q317" i="95"/>
  <c r="Q302" i="95"/>
  <c r="Q46" i="95"/>
  <c r="Q298" i="95"/>
  <c r="Q237" i="95"/>
  <c r="Q120" i="95"/>
  <c r="Q264" i="95"/>
  <c r="Q229" i="95"/>
  <c r="Q263" i="95"/>
  <c r="Q136" i="95"/>
  <c r="Q208" i="95"/>
  <c r="AI253" i="24"/>
  <c r="AM114" i="24"/>
  <c r="AM145" i="24"/>
  <c r="AM252" i="24"/>
  <c r="AM127" i="24"/>
  <c r="AM28" i="24"/>
  <c r="AM267" i="24"/>
  <c r="AI162" i="24"/>
  <c r="AF256" i="95"/>
  <c r="AI220" i="24" s="1"/>
  <c r="AF174" i="95"/>
  <c r="AI141" i="24" s="1"/>
  <c r="AF25" i="95"/>
  <c r="AI20" i="24" s="1"/>
  <c r="AF185" i="95"/>
  <c r="AI151" i="24" s="1"/>
  <c r="Q29" i="95"/>
  <c r="AF205" i="95"/>
  <c r="AI171" i="24" s="1"/>
  <c r="AF170" i="95"/>
  <c r="AI137" i="24" s="1"/>
  <c r="AF41" i="95"/>
  <c r="AI34" i="24" s="1"/>
  <c r="AF240" i="95"/>
  <c r="AI204" i="24" s="1"/>
  <c r="AF143" i="95"/>
  <c r="AF270" i="95"/>
  <c r="AF197" i="95"/>
  <c r="AI163" i="24" s="1"/>
  <c r="AF26" i="95"/>
  <c r="AI21" i="24" s="1"/>
  <c r="AF282" i="95"/>
  <c r="AI245" i="24" s="1"/>
  <c r="AF153" i="95"/>
  <c r="AI120" i="24" s="1"/>
  <c r="Q213" i="95"/>
  <c r="AF255" i="95"/>
  <c r="AI219" i="24" s="1"/>
  <c r="AF10" i="95"/>
  <c r="AF189" i="95"/>
  <c r="AI155" i="24" s="1"/>
  <c r="AF67" i="95"/>
  <c r="AI55" i="24" s="1"/>
  <c r="AF122" i="95"/>
  <c r="AF45" i="95"/>
  <c r="AI36" i="24" s="1"/>
  <c r="AM248" i="24"/>
  <c r="AF101" i="95"/>
  <c r="AI82" i="24" s="1"/>
  <c r="AF51" i="95"/>
  <c r="AI41" i="24" s="1"/>
  <c r="Q6" i="95"/>
  <c r="AF157" i="95"/>
  <c r="AI124" i="24" s="1"/>
  <c r="AF171" i="95"/>
  <c r="AI138" i="24" s="1"/>
  <c r="AF202" i="95"/>
  <c r="AI168" i="24" s="1"/>
  <c r="AF128" i="95"/>
  <c r="AI98" i="24" s="1"/>
  <c r="AF175" i="95"/>
  <c r="AI142" i="24" s="1"/>
  <c r="AF46" i="95"/>
  <c r="AI37" i="24" s="1"/>
  <c r="AF99" i="95"/>
  <c r="AF184" i="95"/>
  <c r="AI150" i="24" s="1"/>
  <c r="AF56" i="95"/>
  <c r="AF286" i="95"/>
  <c r="AF112" i="95"/>
  <c r="AI90" i="24" s="1"/>
  <c r="AF147" i="95"/>
  <c r="AF232" i="95"/>
  <c r="AF126" i="95"/>
  <c r="AI96" i="24" s="1"/>
  <c r="AF203" i="95"/>
  <c r="AI169" i="24" s="1"/>
  <c r="AF137" i="95"/>
  <c r="AI105" i="24" s="1"/>
  <c r="AF222" i="95"/>
  <c r="AI187" i="24" s="1"/>
  <c r="AF187" i="95"/>
  <c r="AI153" i="24" s="1"/>
  <c r="AF234" i="95"/>
  <c r="AI198" i="24" s="1"/>
  <c r="AF105" i="95"/>
  <c r="AE105" i="23" s="1"/>
  <c r="AF90" i="95"/>
  <c r="AF93" i="95"/>
  <c r="AI75" i="24" s="1"/>
  <c r="AF73" i="95"/>
  <c r="AE73" i="23" s="1"/>
  <c r="Q157" i="95"/>
  <c r="AF155" i="95"/>
  <c r="AI122" i="24" s="1"/>
  <c r="AF169" i="95"/>
  <c r="AI136" i="24" s="1"/>
  <c r="AF19" i="95"/>
  <c r="AF75" i="95"/>
  <c r="AI62" i="24" s="1"/>
  <c r="AF266" i="95"/>
  <c r="AI230" i="24" s="1"/>
  <c r="AF160" i="95"/>
  <c r="AF111" i="95"/>
  <c r="AI89" i="24" s="1"/>
  <c r="AF245" i="95"/>
  <c r="AI209" i="24" s="1"/>
  <c r="AF94" i="95"/>
  <c r="AF173" i="95"/>
  <c r="AI140" i="24" s="1"/>
  <c r="AF59" i="95"/>
  <c r="AI47" i="24" s="1"/>
  <c r="AF144" i="95"/>
  <c r="AI111" i="24" s="1"/>
  <c r="AF206" i="95"/>
  <c r="AI172" i="24" s="1"/>
  <c r="AF243" i="95"/>
  <c r="AI207" i="24" s="1"/>
  <c r="AF136" i="95"/>
  <c r="AF62" i="95"/>
  <c r="AI50" i="24" s="1"/>
  <c r="AM181" i="24"/>
  <c r="AM44" i="24"/>
  <c r="AI217" i="24"/>
  <c r="AM217" i="24"/>
  <c r="AF221" i="95"/>
  <c r="AI186" i="24" s="1"/>
  <c r="AF235" i="95"/>
  <c r="AI199" i="24" s="1"/>
  <c r="AF201" i="95"/>
  <c r="AI167" i="24" s="1"/>
  <c r="AM35" i="24"/>
  <c r="AF192" i="95"/>
  <c r="AI158" i="24" s="1"/>
  <c r="AF47" i="95"/>
  <c r="AF163" i="95"/>
  <c r="AI130" i="24" s="1"/>
  <c r="AF248" i="95"/>
  <c r="AI212" i="24" s="1"/>
  <c r="AF176" i="95"/>
  <c r="AI143" i="24" s="1"/>
  <c r="AF211" i="95"/>
  <c r="AI176" i="24" s="1"/>
  <c r="AI95" i="24"/>
  <c r="AF127" i="95"/>
  <c r="AI97" i="24" s="1"/>
  <c r="AF254" i="95"/>
  <c r="AI218" i="24" s="1"/>
  <c r="AF265" i="95"/>
  <c r="AI229" i="24" s="1"/>
  <c r="Q133" i="95"/>
  <c r="AE133" i="23" s="1"/>
  <c r="AF110" i="95"/>
  <c r="AF117" i="95"/>
  <c r="AF53" i="95"/>
  <c r="AI42" i="24" s="1"/>
  <c r="AF131" i="95"/>
  <c r="AI100" i="24" s="1"/>
  <c r="AF233" i="95"/>
  <c r="AI197" i="24" s="1"/>
  <c r="AF12" i="95"/>
  <c r="AF27" i="95"/>
  <c r="AI22" i="24" s="1"/>
  <c r="AF115" i="95"/>
  <c r="AI83" i="24" s="1"/>
  <c r="AF89" i="95"/>
  <c r="AE89" i="23" s="1"/>
  <c r="Q92" i="95"/>
  <c r="Q117" i="95"/>
  <c r="AF191" i="95"/>
  <c r="AI157" i="24" s="1"/>
  <c r="AF302" i="95"/>
  <c r="AI264" i="24" s="1"/>
  <c r="AM162" i="24"/>
  <c r="AF295" i="95"/>
  <c r="AI256" i="24" s="1"/>
  <c r="AF42" i="95"/>
  <c r="AE42" i="23" s="1"/>
  <c r="AF69" i="95"/>
  <c r="AI57" i="24" s="1"/>
  <c r="AF239" i="95"/>
  <c r="AI203" i="24" s="1"/>
  <c r="AF223" i="95"/>
  <c r="AI188" i="24" s="1"/>
  <c r="AF251" i="95"/>
  <c r="AI215" i="24" s="1"/>
  <c r="AF200" i="95"/>
  <c r="AI166" i="24" s="1"/>
  <c r="AF9" i="95"/>
  <c r="AE9" i="23" s="1"/>
  <c r="AF107" i="95"/>
  <c r="AI86" i="24" s="1"/>
  <c r="AM100" i="24"/>
  <c r="AF213" i="95"/>
  <c r="AI178" i="24" s="1"/>
  <c r="AF186" i="95"/>
  <c r="AI152" i="24" s="1"/>
  <c r="AF57" i="95"/>
  <c r="AI45" i="24" s="1"/>
  <c r="Q45" i="95"/>
  <c r="AF120" i="95"/>
  <c r="AI93" i="24" s="1"/>
  <c r="AF38" i="95"/>
  <c r="AF158" i="95"/>
  <c r="AI125" i="24" s="1"/>
  <c r="AF77" i="95"/>
  <c r="AI63" i="24" s="1"/>
  <c r="AF219" i="95"/>
  <c r="AI184" i="24" s="1"/>
  <c r="AF91" i="95"/>
  <c r="AI73" i="24" s="1"/>
  <c r="AF168" i="95"/>
  <c r="AI135" i="24" s="1"/>
  <c r="AF39" i="95"/>
  <c r="AI32" i="24" s="1"/>
  <c r="AF61" i="95"/>
  <c r="AI49" i="24" s="1"/>
  <c r="AF139" i="95"/>
  <c r="AI107" i="24" s="1"/>
  <c r="Q108" i="95"/>
  <c r="AE108" i="23" s="1"/>
  <c r="AM7" i="24"/>
  <c r="AF224" i="95"/>
  <c r="AI189" i="24" s="1"/>
  <c r="AF30" i="95"/>
  <c r="AI25" i="24" s="1"/>
  <c r="AF249" i="95"/>
  <c r="AI213" i="24" s="1"/>
  <c r="Q132" i="95"/>
  <c r="AE132" i="23" s="1"/>
  <c r="AF216" i="95"/>
  <c r="AF123" i="95"/>
  <c r="AI94" i="24" s="1"/>
  <c r="AF208" i="95"/>
  <c r="AI174" i="24" s="1"/>
  <c r="AF80" i="95"/>
  <c r="AI66" i="24" s="1"/>
  <c r="AF79" i="95"/>
  <c r="AF229" i="95"/>
  <c r="AI193" i="24" s="1"/>
  <c r="AF217" i="95"/>
  <c r="AI182" i="24" s="1"/>
  <c r="Q93" i="95"/>
  <c r="AF159" i="95"/>
  <c r="AI126" i="24" s="1"/>
  <c r="AF37" i="95"/>
  <c r="AI31" i="24" s="1"/>
  <c r="AF35" i="95"/>
  <c r="AF29" i="95"/>
  <c r="AI24" i="24" s="1"/>
  <c r="AF13" i="95"/>
  <c r="AE13" i="23" s="1"/>
  <c r="AF11" i="95"/>
  <c r="AI9" i="24" s="1"/>
  <c r="AF138" i="95"/>
  <c r="AI106" i="24" s="1"/>
  <c r="AF96" i="95"/>
  <c r="AF238" i="95"/>
  <c r="AI202" i="24" s="1"/>
  <c r="AF21" i="95"/>
  <c r="AF95" i="95"/>
  <c r="AF109" i="95"/>
  <c r="AI87" i="24" s="1"/>
  <c r="AF106" i="95"/>
  <c r="AF179" i="95"/>
  <c r="AM85" i="24"/>
  <c r="AF72" i="95"/>
  <c r="AI59" i="24" s="1"/>
  <c r="AF303" i="95"/>
  <c r="AI263" i="24" s="1"/>
  <c r="AF63" i="95"/>
  <c r="AI51" i="24" s="1"/>
  <c r="W9" i="24"/>
  <c r="W11" i="24"/>
  <c r="W12" i="24"/>
  <c r="W13" i="24"/>
  <c r="W16" i="24"/>
  <c r="W18" i="24"/>
  <c r="W20" i="24"/>
  <c r="W21" i="24"/>
  <c r="W22" i="24"/>
  <c r="W23" i="24"/>
  <c r="W24" i="24"/>
  <c r="W25" i="24"/>
  <c r="W27" i="24"/>
  <c r="W32" i="24"/>
  <c r="W33" i="24"/>
  <c r="W36" i="24"/>
  <c r="W37" i="24"/>
  <c r="W39" i="24"/>
  <c r="W40" i="24"/>
  <c r="W43" i="24"/>
  <c r="W44" i="24"/>
  <c r="W45" i="24"/>
  <c r="W46" i="24"/>
  <c r="W47" i="24"/>
  <c r="W50" i="24"/>
  <c r="W51" i="24"/>
  <c r="W52" i="24"/>
  <c r="W53" i="24"/>
  <c r="W54" i="24"/>
  <c r="W55" i="24"/>
  <c r="W56" i="24"/>
  <c r="W58" i="24"/>
  <c r="W59" i="24"/>
  <c r="W60" i="24"/>
  <c r="W61" i="24"/>
  <c r="W64" i="24"/>
  <c r="W65" i="24"/>
  <c r="W66" i="24"/>
  <c r="W67" i="24"/>
  <c r="W68" i="24"/>
  <c r="W69" i="24"/>
  <c r="W71" i="24"/>
  <c r="W74" i="24"/>
  <c r="W75" i="24"/>
  <c r="W77" i="24"/>
  <c r="W79" i="24"/>
  <c r="W80" i="24"/>
  <c r="W81" i="24"/>
  <c r="W86" i="24"/>
  <c r="W89" i="24"/>
  <c r="W93" i="24"/>
  <c r="W94" i="24"/>
  <c r="W96" i="24"/>
  <c r="W98" i="24"/>
  <c r="W99" i="24"/>
  <c r="W102" i="24"/>
  <c r="W103" i="24"/>
  <c r="W104" i="24"/>
  <c r="W105" i="24"/>
  <c r="W106" i="24"/>
  <c r="W107" i="24"/>
  <c r="W109" i="24"/>
  <c r="W110" i="24"/>
  <c r="W111" i="24"/>
  <c r="W112" i="24"/>
  <c r="W113" i="24"/>
  <c r="W114" i="24"/>
  <c r="W115" i="24"/>
  <c r="W116" i="24"/>
  <c r="W118" i="24"/>
  <c r="W119" i="24"/>
  <c r="W121" i="24"/>
  <c r="W122" i="24"/>
  <c r="W123" i="24"/>
  <c r="W124" i="24"/>
  <c r="W125" i="24"/>
  <c r="W126" i="24"/>
  <c r="W127" i="24"/>
  <c r="W128" i="24"/>
  <c r="W129" i="24"/>
  <c r="W130" i="24"/>
  <c r="W132" i="24"/>
  <c r="W133" i="24"/>
  <c r="W134" i="24"/>
  <c r="W135" i="24"/>
  <c r="W136" i="24"/>
  <c r="W137" i="24"/>
  <c r="W138" i="24"/>
  <c r="W139" i="24"/>
  <c r="W140" i="24"/>
  <c r="W141" i="24"/>
  <c r="W142" i="24"/>
  <c r="W143" i="24"/>
  <c r="W144" i="24"/>
  <c r="W145" i="24"/>
  <c r="W146" i="24"/>
  <c r="W147" i="24"/>
  <c r="W148" i="24"/>
  <c r="W149" i="24"/>
  <c r="W150" i="24"/>
  <c r="W151" i="24"/>
  <c r="W152" i="24"/>
  <c r="W153" i="24"/>
  <c r="W154" i="24"/>
  <c r="W155" i="24"/>
  <c r="W156" i="24"/>
  <c r="W157" i="24"/>
  <c r="W158" i="24"/>
  <c r="W159" i="24"/>
  <c r="W160" i="24"/>
  <c r="W161" i="24"/>
  <c r="W163" i="24"/>
  <c r="W164" i="24"/>
  <c r="W166" i="24"/>
  <c r="W167" i="24"/>
  <c r="W168" i="24"/>
  <c r="W169" i="24"/>
  <c r="W170" i="24"/>
  <c r="W171" i="24"/>
  <c r="W172" i="24"/>
  <c r="W173" i="24"/>
  <c r="W174" i="24"/>
  <c r="W175" i="24"/>
  <c r="W176" i="24"/>
  <c r="W177" i="24"/>
  <c r="W178" i="24"/>
  <c r="W179" i="24"/>
  <c r="W180" i="24"/>
  <c r="W182" i="24"/>
  <c r="W183" i="24"/>
  <c r="W184" i="24"/>
  <c r="W185" i="24"/>
  <c r="W186" i="24"/>
  <c r="W187" i="24"/>
  <c r="W188" i="24"/>
  <c r="W189" i="24"/>
  <c r="W190" i="24"/>
  <c r="W191" i="24"/>
  <c r="W193" i="24"/>
  <c r="W194" i="24"/>
  <c r="W195" i="24"/>
  <c r="W196" i="24"/>
  <c r="W197" i="24"/>
  <c r="W198" i="24"/>
  <c r="W199" i="24"/>
  <c r="W200" i="24"/>
  <c r="W201" i="24"/>
  <c r="W202" i="24"/>
  <c r="W203" i="24"/>
  <c r="W204" i="24"/>
  <c r="W205" i="24"/>
  <c r="W206" i="24"/>
  <c r="W207" i="24"/>
  <c r="W208" i="24"/>
  <c r="W209" i="24"/>
  <c r="W210" i="24"/>
  <c r="W211" i="24"/>
  <c r="W212" i="24"/>
  <c r="W213" i="24"/>
  <c r="W214" i="24"/>
  <c r="W215" i="24"/>
  <c r="W216" i="24"/>
  <c r="W217" i="24"/>
  <c r="W218" i="24"/>
  <c r="W219" i="24"/>
  <c r="W220" i="24"/>
  <c r="W221" i="24"/>
  <c r="W222" i="24"/>
  <c r="W224" i="24"/>
  <c r="W225" i="24"/>
  <c r="W226" i="24"/>
  <c r="W227" i="24"/>
  <c r="W228" i="24"/>
  <c r="W229" i="24"/>
  <c r="W230" i="24"/>
  <c r="W231" i="24"/>
  <c r="W232" i="24"/>
  <c r="W233" i="24"/>
  <c r="W234" i="24"/>
  <c r="W235" i="24"/>
  <c r="W237" i="24"/>
  <c r="W238" i="24"/>
  <c r="W239" i="24"/>
  <c r="W240" i="24"/>
  <c r="W241" i="24"/>
  <c r="W242" i="24"/>
  <c r="W243" i="24"/>
  <c r="W244" i="24"/>
  <c r="W245" i="24"/>
  <c r="W246" i="24"/>
  <c r="W247" i="24"/>
  <c r="W249" i="24"/>
  <c r="W250" i="24"/>
  <c r="W251" i="24"/>
  <c r="W252" i="24"/>
  <c r="W253" i="24"/>
  <c r="W254" i="24"/>
  <c r="W256" i="24"/>
  <c r="W257" i="24"/>
  <c r="W259" i="24"/>
  <c r="W260" i="24"/>
  <c r="W261" i="24"/>
  <c r="W262" i="24"/>
  <c r="W263" i="24"/>
  <c r="W265" i="24"/>
  <c r="W266" i="24"/>
  <c r="W267" i="24"/>
  <c r="W268" i="24"/>
  <c r="W269" i="24"/>
  <c r="W270" i="24"/>
  <c r="W271" i="24"/>
  <c r="W272" i="24"/>
  <c r="W273" i="24"/>
  <c r="W274" i="24"/>
  <c r="W275" i="24"/>
  <c r="W276" i="24"/>
  <c r="W277" i="24"/>
  <c r="W278" i="24"/>
  <c r="W279" i="24"/>
  <c r="W280" i="24"/>
  <c r="W6" i="24"/>
  <c r="W14" i="24"/>
  <c r="W19" i="24"/>
  <c r="W26" i="24"/>
  <c r="W29" i="24"/>
  <c r="W41" i="24"/>
  <c r="W73" i="24"/>
  <c r="W78" i="24"/>
  <c r="W87" i="24"/>
  <c r="W97" i="24"/>
  <c r="W117" i="24"/>
  <c r="W120" i="24"/>
  <c r="W165" i="24"/>
  <c r="W236" i="24"/>
  <c r="W258" i="24"/>
  <c r="AE117" i="23" l="1"/>
  <c r="AE6" i="23"/>
  <c r="AE84" i="24"/>
  <c r="AE7" i="24"/>
  <c r="AI77" i="24"/>
  <c r="AE95" i="23"/>
  <c r="AE77" i="24" s="1"/>
  <c r="AI38" i="24"/>
  <c r="AE47" i="23"/>
  <c r="AE38" i="24" s="1"/>
  <c r="AM228" i="24"/>
  <c r="AE264" i="23"/>
  <c r="AE228" i="24" s="1"/>
  <c r="AM146" i="24"/>
  <c r="AE180" i="23"/>
  <c r="AE146" i="24" s="1"/>
  <c r="AM249" i="24"/>
  <c r="AE287" i="23"/>
  <c r="AE249" i="24" s="1"/>
  <c r="AM280" i="24"/>
  <c r="AE320" i="23"/>
  <c r="AE280" i="24" s="1"/>
  <c r="AM167" i="24"/>
  <c r="AE201" i="23"/>
  <c r="AE167" i="24" s="1"/>
  <c r="AM142" i="24"/>
  <c r="AE175" i="23"/>
  <c r="AE142" i="24" s="1"/>
  <c r="AM222" i="24"/>
  <c r="AE258" i="23"/>
  <c r="AE222" i="24" s="1"/>
  <c r="AM82" i="24"/>
  <c r="AE102" i="23"/>
  <c r="AE96" i="23"/>
  <c r="AM198" i="24"/>
  <c r="AE234" i="23"/>
  <c r="AE198" i="24" s="1"/>
  <c r="AM184" i="24"/>
  <c r="AE219" i="23"/>
  <c r="AE184" i="24" s="1"/>
  <c r="AM194" i="24"/>
  <c r="AE230" i="23"/>
  <c r="AE194" i="24" s="1"/>
  <c r="AM41" i="24"/>
  <c r="AE51" i="23"/>
  <c r="AE41" i="24" s="1"/>
  <c r="AM8" i="24"/>
  <c r="AE10" i="23"/>
  <c r="AE8" i="24" s="1"/>
  <c r="AM180" i="24"/>
  <c r="AE215" i="23"/>
  <c r="AE180" i="24" s="1"/>
  <c r="AM47" i="24"/>
  <c r="AE59" i="23"/>
  <c r="AE47" i="24" s="1"/>
  <c r="AM232" i="24"/>
  <c r="AE269" i="23"/>
  <c r="AE232" i="24" s="1"/>
  <c r="AM138" i="24"/>
  <c r="AE171" i="23"/>
  <c r="AE138" i="24" s="1"/>
  <c r="AE252" i="24"/>
  <c r="AM235" i="24"/>
  <c r="AE272" i="23"/>
  <c r="AE235" i="24" s="1"/>
  <c r="AE153" i="23"/>
  <c r="AE120" i="24" s="1"/>
  <c r="AE41" i="23"/>
  <c r="AE34" i="24" s="1"/>
  <c r="AE192" i="23"/>
  <c r="AE158" i="24" s="1"/>
  <c r="AE36" i="23"/>
  <c r="AE30" i="24" s="1"/>
  <c r="AM240" i="24"/>
  <c r="AE277" i="23"/>
  <c r="AE240" i="24" s="1"/>
  <c r="AE25" i="23"/>
  <c r="AE20" i="24" s="1"/>
  <c r="AI10" i="24"/>
  <c r="AE12" i="23"/>
  <c r="AE10" i="24" s="1"/>
  <c r="AM93" i="24"/>
  <c r="AE120" i="23"/>
  <c r="AE93" i="24" s="1"/>
  <c r="AM129" i="24"/>
  <c r="AE162" i="23"/>
  <c r="AE129" i="24" s="1"/>
  <c r="AM80" i="24"/>
  <c r="AE99" i="23"/>
  <c r="AE80" i="24" s="1"/>
  <c r="AM152" i="24"/>
  <c r="AE186" i="23"/>
  <c r="AE152" i="24" s="1"/>
  <c r="AM195" i="24"/>
  <c r="AE231" i="23"/>
  <c r="AM253" i="24"/>
  <c r="AE291" i="23"/>
  <c r="AE253" i="24" s="1"/>
  <c r="AM271" i="24"/>
  <c r="AE311" i="23"/>
  <c r="AE271" i="24" s="1"/>
  <c r="AM210" i="24"/>
  <c r="AE246" i="23"/>
  <c r="AE210" i="24" s="1"/>
  <c r="AE19" i="23"/>
  <c r="AM155" i="24"/>
  <c r="AE189" i="23"/>
  <c r="AE155" i="24" s="1"/>
  <c r="AM275" i="24"/>
  <c r="AE315" i="23"/>
  <c r="AE275" i="24" s="1"/>
  <c r="AM97" i="24"/>
  <c r="AE127" i="23"/>
  <c r="AE97" i="24" s="1"/>
  <c r="AM90" i="24"/>
  <c r="AE112" i="23"/>
  <c r="AE90" i="24" s="1"/>
  <c r="AM68" i="24"/>
  <c r="AE82" i="23"/>
  <c r="AE68" i="24" s="1"/>
  <c r="AE160" i="23"/>
  <c r="AM247" i="24"/>
  <c r="AE284" i="23"/>
  <c r="AE247" i="24" s="1"/>
  <c r="AM192" i="24"/>
  <c r="AE228" i="23"/>
  <c r="AI131" i="24"/>
  <c r="AE164" i="23"/>
  <c r="AM153" i="24"/>
  <c r="AE187" i="23"/>
  <c r="AE153" i="24" s="1"/>
  <c r="AM22" i="24"/>
  <c r="AE27" i="23"/>
  <c r="AE22" i="24" s="1"/>
  <c r="AM207" i="24"/>
  <c r="AE243" i="23"/>
  <c r="AE207" i="24" s="1"/>
  <c r="AE281" i="23"/>
  <c r="AE244" i="24" s="1"/>
  <c r="AE280" i="23"/>
  <c r="AE243" i="24" s="1"/>
  <c r="AE159" i="23"/>
  <c r="AE126" i="24" s="1"/>
  <c r="AE53" i="23"/>
  <c r="AE308" i="23"/>
  <c r="AE268" i="24" s="1"/>
  <c r="AE144" i="23"/>
  <c r="AE111" i="24" s="1"/>
  <c r="AE77" i="23"/>
  <c r="AE296" i="23"/>
  <c r="AE257" i="24" s="1"/>
  <c r="AE152" i="23"/>
  <c r="AE119" i="24" s="1"/>
  <c r="AM124" i="24"/>
  <c r="AE157" i="23"/>
  <c r="AE124" i="24" s="1"/>
  <c r="AE6" i="24"/>
  <c r="AI110" i="24"/>
  <c r="AE143" i="23"/>
  <c r="AE110" i="24" s="1"/>
  <c r="AM201" i="24"/>
  <c r="AE237" i="23"/>
  <c r="AE201" i="24" s="1"/>
  <c r="AM106" i="24"/>
  <c r="AE138" i="23"/>
  <c r="AE106" i="24" s="1"/>
  <c r="AM177" i="24"/>
  <c r="AE212" i="23"/>
  <c r="AE177" i="24" s="1"/>
  <c r="AM166" i="24"/>
  <c r="AE200" i="23"/>
  <c r="AE166" i="24" s="1"/>
  <c r="AM191" i="24"/>
  <c r="AE227" i="23"/>
  <c r="AE191" i="24" s="1"/>
  <c r="AM241" i="24"/>
  <c r="AE278" i="23"/>
  <c r="AE241" i="24" s="1"/>
  <c r="AE223" i="24"/>
  <c r="AM79" i="24"/>
  <c r="AE98" i="23"/>
  <c r="AM218" i="24"/>
  <c r="AE254" i="23"/>
  <c r="AE218" i="24" s="1"/>
  <c r="AI224" i="24"/>
  <c r="AE260" i="23"/>
  <c r="AE224" i="24" s="1"/>
  <c r="AM263" i="24"/>
  <c r="AE303" i="23"/>
  <c r="AE263" i="24" s="1"/>
  <c r="AM157" i="24"/>
  <c r="AE191" i="23"/>
  <c r="AE157" i="24" s="1"/>
  <c r="AM246" i="24"/>
  <c r="AE283" i="23"/>
  <c r="AE246" i="24" s="1"/>
  <c r="AM70" i="24"/>
  <c r="AE85" i="23"/>
  <c r="AM226" i="24"/>
  <c r="AE262" i="23"/>
  <c r="AE226" i="24" s="1"/>
  <c r="AM206" i="24"/>
  <c r="AE242" i="23"/>
  <c r="AE206" i="24" s="1"/>
  <c r="AM57" i="24"/>
  <c r="AE69" i="23"/>
  <c r="AE57" i="24" s="1"/>
  <c r="AM160" i="24"/>
  <c r="AE194" i="23"/>
  <c r="AE160" i="24" s="1"/>
  <c r="AM262" i="24"/>
  <c r="AE301" i="23"/>
  <c r="AE262" i="24" s="1"/>
  <c r="AM187" i="24"/>
  <c r="AE222" i="23"/>
  <c r="AE187" i="24" s="1"/>
  <c r="AM63" i="24"/>
  <c r="AE90" i="23"/>
  <c r="AM209" i="24"/>
  <c r="AE245" i="23"/>
  <c r="AE209" i="24" s="1"/>
  <c r="AM156" i="24"/>
  <c r="AE190" i="23"/>
  <c r="AE156" i="24" s="1"/>
  <c r="AE196" i="23"/>
  <c r="AE128" i="23"/>
  <c r="AE98" i="24" s="1"/>
  <c r="AE30" i="23"/>
  <c r="AE25" i="24" s="1"/>
  <c r="AE100" i="23"/>
  <c r="AE81" i="24" s="1"/>
  <c r="AE204" i="23"/>
  <c r="AE170" i="24" s="1"/>
  <c r="AE80" i="23"/>
  <c r="AE66" i="24" s="1"/>
  <c r="AE26" i="23"/>
  <c r="AE21" i="24" s="1"/>
  <c r="AE75" i="23"/>
  <c r="AE62" i="24" s="1"/>
  <c r="AM75" i="24"/>
  <c r="AE93" i="23"/>
  <c r="AE75" i="24" s="1"/>
  <c r="AM36" i="24"/>
  <c r="AE45" i="23"/>
  <c r="AE36" i="24" s="1"/>
  <c r="AE60" i="24"/>
  <c r="AM259" i="24"/>
  <c r="AE298" i="23"/>
  <c r="AE259" i="24" s="1"/>
  <c r="AM83" i="24"/>
  <c r="AE115" i="23"/>
  <c r="AM31" i="24"/>
  <c r="AE38" i="23"/>
  <c r="AM148" i="24"/>
  <c r="AE182" i="23"/>
  <c r="AE148" i="24" s="1"/>
  <c r="AM55" i="24"/>
  <c r="AE67" i="23"/>
  <c r="AE55" i="24" s="1"/>
  <c r="AM87" i="24"/>
  <c r="AE109" i="23"/>
  <c r="AE87" i="24" s="1"/>
  <c r="AM165" i="24"/>
  <c r="AE199" i="23"/>
  <c r="AE165" i="24" s="1"/>
  <c r="AM164" i="24"/>
  <c r="AE198" i="23"/>
  <c r="AE164" i="24" s="1"/>
  <c r="AI208" i="24"/>
  <c r="AE244" i="23"/>
  <c r="AE208" i="24" s="1"/>
  <c r="AE293" i="23"/>
  <c r="AE255" i="24" s="1"/>
  <c r="AM230" i="24"/>
  <c r="AE266" i="23"/>
  <c r="AE230" i="24" s="1"/>
  <c r="AE43" i="23"/>
  <c r="AE35" i="24" s="1"/>
  <c r="AM107" i="24"/>
  <c r="AE139" i="23"/>
  <c r="AE107" i="24" s="1"/>
  <c r="AM29" i="24"/>
  <c r="AE35" i="23"/>
  <c r="AE29" i="24" s="1"/>
  <c r="AE216" i="23"/>
  <c r="AM94" i="24"/>
  <c r="AE123" i="23"/>
  <c r="AE94" i="24" s="1"/>
  <c r="AE28" i="24"/>
  <c r="AM188" i="24"/>
  <c r="AE223" i="23"/>
  <c r="AE188" i="24" s="1"/>
  <c r="AM137" i="24"/>
  <c r="AE170" i="23"/>
  <c r="AE137" i="24" s="1"/>
  <c r="AM212" i="24"/>
  <c r="AE248" i="23"/>
  <c r="AE212" i="24" s="1"/>
  <c r="AM260" i="24"/>
  <c r="AE299" i="23"/>
  <c r="AE260" i="24" s="1"/>
  <c r="AE276" i="23"/>
  <c r="AE239" i="24" s="1"/>
  <c r="AE156" i="23"/>
  <c r="AE123" i="24" s="1"/>
  <c r="AE295" i="23"/>
  <c r="AE256" i="24" s="1"/>
  <c r="AE111" i="23"/>
  <c r="AE89" i="24" s="1"/>
  <c r="AE74" i="23"/>
  <c r="AE61" i="24" s="1"/>
  <c r="AE249" i="23"/>
  <c r="AE213" i="24" s="1"/>
  <c r="AE205" i="23"/>
  <c r="AE171" i="24" s="1"/>
  <c r="AE169" i="23"/>
  <c r="AE136" i="24" s="1"/>
  <c r="AM178" i="24"/>
  <c r="AE213" i="23"/>
  <c r="AE178" i="24" s="1"/>
  <c r="AM174" i="24"/>
  <c r="AE208" i="23"/>
  <c r="AE174" i="24" s="1"/>
  <c r="AM37" i="24"/>
  <c r="AE46" i="23"/>
  <c r="AE37" i="24" s="1"/>
  <c r="AM215" i="24"/>
  <c r="AE251" i="23"/>
  <c r="AE215" i="24" s="1"/>
  <c r="AM211" i="24"/>
  <c r="AE247" i="23"/>
  <c r="AE211" i="24" s="1"/>
  <c r="AM96" i="24"/>
  <c r="AE126" i="23"/>
  <c r="AE96" i="24" s="1"/>
  <c r="AM202" i="24"/>
  <c r="AE238" i="23"/>
  <c r="AE202" i="24" s="1"/>
  <c r="AM238" i="24"/>
  <c r="AE275" i="23"/>
  <c r="AE238" i="24" s="1"/>
  <c r="AM72" i="24"/>
  <c r="AE87" i="23"/>
  <c r="AE72" i="24" s="1"/>
  <c r="AM147" i="24"/>
  <c r="AE181" i="23"/>
  <c r="AE147" i="24" s="1"/>
  <c r="AI254" i="24"/>
  <c r="AE292" i="23"/>
  <c r="AE254" i="24" s="1"/>
  <c r="AE253" i="23"/>
  <c r="AM250" i="24"/>
  <c r="AE288" i="23"/>
  <c r="AE250" i="24" s="1"/>
  <c r="AM225" i="24"/>
  <c r="AE261" i="23"/>
  <c r="AE225" i="24" s="1"/>
  <c r="AM196" i="24"/>
  <c r="AE232" i="23"/>
  <c r="AE196" i="24" s="1"/>
  <c r="AM69" i="24"/>
  <c r="AE83" i="23"/>
  <c r="AE69" i="24" s="1"/>
  <c r="AM179" i="24"/>
  <c r="AE214" i="23"/>
  <c r="AE179" i="24" s="1"/>
  <c r="AM109" i="24"/>
  <c r="AE142" i="23"/>
  <c r="AE109" i="24" s="1"/>
  <c r="AM272" i="24"/>
  <c r="AE312" i="23"/>
  <c r="AE272" i="24" s="1"/>
  <c r="AM19" i="24"/>
  <c r="AE24" i="23"/>
  <c r="AE19" i="24" s="1"/>
  <c r="AM116" i="24"/>
  <c r="AE149" i="23"/>
  <c r="AE116" i="24" s="1"/>
  <c r="AE147" i="23"/>
  <c r="AM186" i="24"/>
  <c r="AE221" i="23"/>
  <c r="AE186" i="24" s="1"/>
  <c r="AE286" i="23"/>
  <c r="AE248" i="24" s="1"/>
  <c r="AE174" i="23"/>
  <c r="AE141" i="24" s="1"/>
  <c r="AE39" i="23"/>
  <c r="AE32" i="24" s="1"/>
  <c r="AE185" i="23"/>
  <c r="AE151" i="24" s="1"/>
  <c r="AE168" i="23"/>
  <c r="AE135" i="24" s="1"/>
  <c r="AE137" i="23"/>
  <c r="AE105" i="24" s="1"/>
  <c r="AE60" i="23"/>
  <c r="AE48" i="24" s="1"/>
  <c r="AE240" i="23"/>
  <c r="AE204" i="24" s="1"/>
  <c r="AE148" i="23"/>
  <c r="AE115" i="24" s="1"/>
  <c r="AM74" i="24"/>
  <c r="AE92" i="23"/>
  <c r="AE74" i="24" s="1"/>
  <c r="AM104" i="24"/>
  <c r="AE136" i="23"/>
  <c r="AM264" i="24"/>
  <c r="AE302" i="23"/>
  <c r="AE264" i="24" s="1"/>
  <c r="AM15" i="24"/>
  <c r="AE21" i="23"/>
  <c r="AM183" i="24"/>
  <c r="AE218" i="23"/>
  <c r="AE183" i="24" s="1"/>
  <c r="AM140" i="24"/>
  <c r="AE173" i="23"/>
  <c r="AE140" i="24" s="1"/>
  <c r="AM95" i="24"/>
  <c r="AE125" i="23"/>
  <c r="AE95" i="24" s="1"/>
  <c r="AM133" i="24"/>
  <c r="AE166" i="23"/>
  <c r="AE133" i="24" s="1"/>
  <c r="AM54" i="24"/>
  <c r="AE66" i="23"/>
  <c r="AE54" i="24" s="1"/>
  <c r="AM270" i="24"/>
  <c r="AE310" i="23"/>
  <c r="AE270" i="24" s="1"/>
  <c r="AI108" i="24"/>
  <c r="AE140" i="23"/>
  <c r="AE108" i="24" s="1"/>
  <c r="AM125" i="24"/>
  <c r="AE158" i="23"/>
  <c r="AE125" i="24" s="1"/>
  <c r="AM91" i="24"/>
  <c r="AE114" i="23"/>
  <c r="AE91" i="24" s="1"/>
  <c r="AM161" i="24"/>
  <c r="AE195" i="23"/>
  <c r="AE161" i="24" s="1"/>
  <c r="AM176" i="24"/>
  <c r="AE211" i="23"/>
  <c r="AE176" i="24" s="1"/>
  <c r="AM122" i="24"/>
  <c r="AE155" i="23"/>
  <c r="AE122" i="24" s="1"/>
  <c r="AM189" i="24"/>
  <c r="AE224" i="23"/>
  <c r="AE189" i="24" s="1"/>
  <c r="AE106" i="23"/>
  <c r="AE85" i="24" s="1"/>
  <c r="AM9" i="24"/>
  <c r="AE11" i="23"/>
  <c r="AE9" i="24" s="1"/>
  <c r="AM103" i="24"/>
  <c r="AE135" i="23"/>
  <c r="AE103" i="24" s="1"/>
  <c r="AE124" i="23"/>
  <c r="AE101" i="24" s="1"/>
  <c r="AM214" i="24"/>
  <c r="AE250" i="23"/>
  <c r="AE214" i="24" s="1"/>
  <c r="AM220" i="24"/>
  <c r="AE256" i="23"/>
  <c r="AE220" i="24" s="1"/>
  <c r="AE70" i="24"/>
  <c r="AM121" i="24"/>
  <c r="AE154" i="23"/>
  <c r="AE121" i="24" s="1"/>
  <c r="AM245" i="24"/>
  <c r="AE282" i="23"/>
  <c r="AE245" i="24" s="1"/>
  <c r="AE176" i="23"/>
  <c r="AE143" i="24" s="1"/>
  <c r="AE14" i="24"/>
  <c r="AE78" i="23"/>
  <c r="AE64" i="24" s="1"/>
  <c r="AE165" i="23"/>
  <c r="AE132" i="24" s="1"/>
  <c r="AE188" i="23"/>
  <c r="AE154" i="24" s="1"/>
  <c r="AE16" i="23"/>
  <c r="AE13" i="24" s="1"/>
  <c r="AI65" i="24"/>
  <c r="AE79" i="23"/>
  <c r="AE65" i="24" s="1"/>
  <c r="AI88" i="24"/>
  <c r="AE110" i="23"/>
  <c r="AE88" i="24" s="1"/>
  <c r="AM227" i="24"/>
  <c r="AE263" i="23"/>
  <c r="AE227" i="24" s="1"/>
  <c r="AM277" i="24"/>
  <c r="AE317" i="23"/>
  <c r="AE277" i="24" s="1"/>
  <c r="AM59" i="24"/>
  <c r="AE72" i="23"/>
  <c r="AE59" i="24" s="1"/>
  <c r="AM27" i="24"/>
  <c r="AE32" i="23"/>
  <c r="AE27" i="24" s="1"/>
  <c r="AM216" i="24"/>
  <c r="AE252" i="23"/>
  <c r="AE216" i="24" s="1"/>
  <c r="AM231" i="24"/>
  <c r="AE267" i="23"/>
  <c r="AE231" i="24" s="1"/>
  <c r="AM266" i="24"/>
  <c r="AE306" i="23"/>
  <c r="AE266" i="24" s="1"/>
  <c r="AM233" i="24"/>
  <c r="AE270" i="23"/>
  <c r="AM46" i="24"/>
  <c r="AE58" i="23"/>
  <c r="AE46" i="24" s="1"/>
  <c r="AI23" i="24"/>
  <c r="AE28" i="23"/>
  <c r="AE23" i="24" s="1"/>
  <c r="AE179" i="23"/>
  <c r="AM139" i="24"/>
  <c r="AE172" i="23"/>
  <c r="AE139" i="24" s="1"/>
  <c r="AM276" i="24"/>
  <c r="AE316" i="23"/>
  <c r="AE276" i="24" s="1"/>
  <c r="AM45" i="24"/>
  <c r="AE57" i="23"/>
  <c r="AE45" i="24" s="1"/>
  <c r="AM173" i="24"/>
  <c r="AE207" i="23"/>
  <c r="AE173" i="24" s="1"/>
  <c r="AM163" i="24"/>
  <c r="AE197" i="23"/>
  <c r="AE163" i="24" s="1"/>
  <c r="AM169" i="24"/>
  <c r="AE203" i="23"/>
  <c r="AE169" i="24" s="1"/>
  <c r="AM172" i="24"/>
  <c r="AE206" i="23"/>
  <c r="AE172" i="24" s="1"/>
  <c r="AM274" i="24"/>
  <c r="AE314" i="23"/>
  <c r="AE274" i="24" s="1"/>
  <c r="AE83" i="24"/>
  <c r="AM185" i="24"/>
  <c r="AE220" i="23"/>
  <c r="AE185" i="24" s="1"/>
  <c r="AM219" i="24"/>
  <c r="AE255" i="23"/>
  <c r="AE219" i="24" s="1"/>
  <c r="AE131" i="23"/>
  <c r="AE100" i="24" s="1"/>
  <c r="AE233" i="23"/>
  <c r="AE197" i="24" s="1"/>
  <c r="AE107" i="23"/>
  <c r="AE86" i="24" s="1"/>
  <c r="AE37" i="23"/>
  <c r="AE31" i="24" s="1"/>
  <c r="AE313" i="23"/>
  <c r="AE273" i="24" s="1"/>
  <c r="AE64" i="23"/>
  <c r="AE52" i="24" s="1"/>
  <c r="AE236" i="23"/>
  <c r="AE200" i="24" s="1"/>
  <c r="AE305" i="23"/>
  <c r="AE265" i="24" s="1"/>
  <c r="AE192" i="24"/>
  <c r="AM24" i="24"/>
  <c r="AE29" i="23"/>
  <c r="AE24" i="24" s="1"/>
  <c r="AM193" i="24"/>
  <c r="AE229" i="23"/>
  <c r="AE193" i="24" s="1"/>
  <c r="AM40" i="24"/>
  <c r="AE50" i="23"/>
  <c r="AE40" i="24" s="1"/>
  <c r="AM49" i="24"/>
  <c r="AE61" i="23"/>
  <c r="AE49" i="24" s="1"/>
  <c r="AM168" i="24"/>
  <c r="AE202" i="23"/>
  <c r="AE168" i="24" s="1"/>
  <c r="AM76" i="24"/>
  <c r="AE94" i="23"/>
  <c r="AE76" i="24" s="1"/>
  <c r="AE122" i="23"/>
  <c r="AE92" i="24" s="1"/>
  <c r="AM242" i="24"/>
  <c r="AE279" i="23"/>
  <c r="AE242" i="24" s="1"/>
  <c r="AM113" i="24"/>
  <c r="AE146" i="23"/>
  <c r="AE113" i="24" s="1"/>
  <c r="AE42" i="24"/>
  <c r="AI56" i="24"/>
  <c r="AE68" i="23"/>
  <c r="AE56" i="24" s="1"/>
  <c r="AM199" i="24"/>
  <c r="AE235" i="23"/>
  <c r="AE199" i="24" s="1"/>
  <c r="AE267" i="24"/>
  <c r="AE56" i="23"/>
  <c r="AM261" i="24"/>
  <c r="AE300" i="23"/>
  <c r="AE261" i="24" s="1"/>
  <c r="AM73" i="24"/>
  <c r="AE91" i="23"/>
  <c r="AE73" i="24" s="1"/>
  <c r="AE101" i="23"/>
  <c r="AE82" i="24" s="1"/>
  <c r="AM118" i="24"/>
  <c r="AE151" i="23"/>
  <c r="AE118" i="24" s="1"/>
  <c r="AM203" i="24"/>
  <c r="AE239" i="23"/>
  <c r="AE203" i="24" s="1"/>
  <c r="AM279" i="24"/>
  <c r="AE319" i="23"/>
  <c r="AE279" i="24" s="1"/>
  <c r="AM182" i="24"/>
  <c r="AE217" i="23"/>
  <c r="AE182" i="24" s="1"/>
  <c r="AE20" i="23"/>
  <c r="AE16" i="24" s="1"/>
  <c r="AE40" i="23"/>
  <c r="AE33" i="24" s="1"/>
  <c r="AM234" i="24"/>
  <c r="AE271" i="23"/>
  <c r="AE234" i="24" s="1"/>
  <c r="AE48" i="23"/>
  <c r="AE39" i="24" s="1"/>
  <c r="AM131" i="24"/>
  <c r="AE178" i="23"/>
  <c r="AE184" i="23"/>
  <c r="AE150" i="24" s="1"/>
  <c r="AE62" i="23"/>
  <c r="AE50" i="24" s="1"/>
  <c r="AE163" i="23"/>
  <c r="AE130" i="24" s="1"/>
  <c r="AE63" i="23"/>
  <c r="AE51" i="24" s="1"/>
  <c r="AE265" i="23"/>
  <c r="AE229" i="24" s="1"/>
  <c r="AM255" i="24"/>
  <c r="AI72" i="24"/>
  <c r="AI35" i="24"/>
  <c r="AI248" i="24"/>
  <c r="AI255" i="24"/>
  <c r="AI23" i="25"/>
  <c r="W10" i="24"/>
  <c r="AI223" i="24"/>
  <c r="AI267" i="24"/>
  <c r="AM7" i="25"/>
  <c r="AI101" i="24"/>
  <c r="AM101" i="24"/>
  <c r="AM9" i="25"/>
  <c r="AM23" i="25"/>
  <c r="AM11" i="25"/>
  <c r="AM223" i="24"/>
  <c r="AM15" i="25"/>
  <c r="AI6" i="25"/>
  <c r="AM16" i="25"/>
  <c r="AM18" i="25"/>
  <c r="AM13" i="25"/>
  <c r="AM20" i="25"/>
  <c r="AM22" i="25"/>
  <c r="AM12" i="26"/>
  <c r="AM11" i="26"/>
  <c r="AM17" i="25"/>
  <c r="AM21" i="25"/>
  <c r="AM19" i="25"/>
  <c r="AA268" i="24"/>
  <c r="AA261" i="24"/>
  <c r="AA254" i="24"/>
  <c r="AA216" i="24"/>
  <c r="AA208" i="24"/>
  <c r="AA246" i="24"/>
  <c r="AA238" i="24"/>
  <c r="AA231" i="24"/>
  <c r="AA280" i="24"/>
  <c r="AA150" i="24"/>
  <c r="AA125" i="24"/>
  <c r="AA117" i="24"/>
  <c r="AA109" i="24"/>
  <c r="AA240" i="24"/>
  <c r="AA232" i="24"/>
  <c r="AA225" i="24"/>
  <c r="AA200" i="24"/>
  <c r="AA185" i="24"/>
  <c r="AA177" i="24"/>
  <c r="AA170" i="24"/>
  <c r="AA154" i="24"/>
  <c r="AA215" i="24"/>
  <c r="AA130" i="24"/>
  <c r="AA94" i="24"/>
  <c r="AA41" i="24"/>
  <c r="AA275" i="24"/>
  <c r="AA265" i="24"/>
  <c r="AA258" i="24"/>
  <c r="AA251" i="24"/>
  <c r="AA272" i="24"/>
  <c r="AA143" i="24"/>
  <c r="AA135" i="24"/>
  <c r="AA127" i="24"/>
  <c r="AA93" i="24"/>
  <c r="AA52" i="24"/>
  <c r="AA250" i="24"/>
  <c r="AA235" i="24"/>
  <c r="AA98" i="24"/>
  <c r="AA271" i="24"/>
  <c r="AA263" i="24"/>
  <c r="AA256" i="24"/>
  <c r="AA249" i="24"/>
  <c r="AA148" i="24"/>
  <c r="AA141" i="24"/>
  <c r="AA133" i="24"/>
  <c r="AA102" i="24"/>
  <c r="AA96" i="24"/>
  <c r="AA50" i="24"/>
  <c r="AA217" i="24"/>
  <c r="AA209" i="24"/>
  <c r="AA201" i="24"/>
  <c r="AA193" i="24"/>
  <c r="AA186" i="24"/>
  <c r="AA178" i="24"/>
  <c r="AA171" i="24"/>
  <c r="AA163" i="24"/>
  <c r="AA155" i="24"/>
  <c r="AA147" i="24"/>
  <c r="AA140" i="24"/>
  <c r="AA132" i="24"/>
  <c r="AA124" i="24"/>
  <c r="AA116" i="24"/>
  <c r="AA146" i="24"/>
  <c r="AA139" i="24"/>
  <c r="AA123" i="24"/>
  <c r="AA115" i="24"/>
  <c r="AA80" i="24"/>
  <c r="AA69" i="24"/>
  <c r="AA207" i="24"/>
  <c r="AA199" i="24"/>
  <c r="AA191" i="24"/>
  <c r="AA184" i="24"/>
  <c r="AA176" i="24"/>
  <c r="AA169" i="24"/>
  <c r="AA161" i="24"/>
  <c r="AA153" i="24"/>
  <c r="AA145" i="24"/>
  <c r="AA138" i="24"/>
  <c r="AA86" i="24"/>
  <c r="AA73" i="24"/>
  <c r="AA55" i="24"/>
  <c r="AA244" i="24"/>
  <c r="AA236" i="24"/>
  <c r="AA229" i="24"/>
  <c r="AA257" i="24"/>
  <c r="AA243" i="24"/>
  <c r="AA228" i="24"/>
  <c r="AA44" i="24"/>
  <c r="AA39" i="24"/>
  <c r="AA27" i="24"/>
  <c r="AA19" i="24"/>
  <c r="AA13" i="24"/>
  <c r="AA6" i="24"/>
  <c r="AA273" i="24"/>
  <c r="AA266" i="24"/>
  <c r="AA259" i="24"/>
  <c r="AA252" i="24"/>
  <c r="AA245" i="24"/>
  <c r="AA237" i="24"/>
  <c r="AA230" i="24"/>
  <c r="AA222" i="24"/>
  <c r="AA214" i="24"/>
  <c r="AA206" i="24"/>
  <c r="AA198" i="24"/>
  <c r="AA190" i="24"/>
  <c r="AA183" i="24"/>
  <c r="AA175" i="24"/>
  <c r="AA168" i="24"/>
  <c r="AA160" i="24"/>
  <c r="AA68" i="24"/>
  <c r="AA61" i="24"/>
  <c r="AA46" i="24"/>
  <c r="AA21" i="24"/>
  <c r="AA14" i="24"/>
  <c r="AA219" i="24"/>
  <c r="AA211" i="24"/>
  <c r="AA203" i="24"/>
  <c r="AA188" i="24"/>
  <c r="AA180" i="24"/>
  <c r="AA173" i="24"/>
  <c r="AA165" i="24"/>
  <c r="AA157" i="24"/>
  <c r="AA126" i="24"/>
  <c r="AA118" i="24"/>
  <c r="AA110" i="24"/>
  <c r="AA103" i="24"/>
  <c r="AA97" i="24"/>
  <c r="AA89" i="24"/>
  <c r="AA77" i="24"/>
  <c r="AA65" i="24"/>
  <c r="AA58" i="24"/>
  <c r="AA43" i="24"/>
  <c r="AA38" i="24"/>
  <c r="AA32" i="24"/>
  <c r="AA26" i="24"/>
  <c r="AA18" i="24"/>
  <c r="AA12" i="24"/>
  <c r="AA120" i="24"/>
  <c r="AA112" i="24"/>
  <c r="AA105" i="24"/>
  <c r="AA34" i="24"/>
  <c r="AA81" i="24"/>
  <c r="AA74" i="24"/>
  <c r="AA56" i="24"/>
  <c r="AA30" i="24"/>
  <c r="AA23" i="24"/>
  <c r="AA16" i="24"/>
  <c r="AA278" i="24"/>
  <c r="AA87" i="24"/>
  <c r="AA75" i="24"/>
  <c r="AA49" i="24"/>
  <c r="AA36" i="24"/>
  <c r="AA24" i="24"/>
  <c r="AA279" i="24"/>
  <c r="AA274" i="24"/>
  <c r="AA267" i="24"/>
  <c r="AA260" i="24"/>
  <c r="AA253" i="24"/>
  <c r="AA247" i="24"/>
  <c r="AA239" i="24"/>
  <c r="AA224" i="24"/>
  <c r="AA218" i="24"/>
  <c r="AA210" i="24"/>
  <c r="AA202" i="24"/>
  <c r="AA194" i="24"/>
  <c r="AA187" i="24"/>
  <c r="AA179" i="24"/>
  <c r="AA172" i="24"/>
  <c r="AA164" i="24"/>
  <c r="AA156" i="24"/>
  <c r="AA149" i="24"/>
  <c r="AA142" i="24"/>
  <c r="AA134" i="24"/>
  <c r="AA119" i="24"/>
  <c r="AA111" i="24"/>
  <c r="AA104" i="24"/>
  <c r="AA99" i="24"/>
  <c r="AA91" i="24"/>
  <c r="AA71" i="24"/>
  <c r="AA64" i="24"/>
  <c r="AA51" i="24"/>
  <c r="AA45" i="24"/>
  <c r="AA40" i="24"/>
  <c r="AA29" i="24"/>
  <c r="AA22" i="24"/>
  <c r="AA9" i="24"/>
  <c r="AA276" i="24"/>
  <c r="AA269" i="24"/>
  <c r="AA262" i="24"/>
  <c r="AA248" i="24"/>
  <c r="AA241" i="24"/>
  <c r="AA233" i="24"/>
  <c r="AA226" i="24"/>
  <c r="AA220" i="24"/>
  <c r="AA212" i="24"/>
  <c r="AA204" i="24"/>
  <c r="AA196" i="24"/>
  <c r="AA189" i="24"/>
  <c r="AA181" i="24"/>
  <c r="AA174" i="24"/>
  <c r="AA166" i="24"/>
  <c r="AA158" i="24"/>
  <c r="AA151" i="24"/>
  <c r="AA144" i="24"/>
  <c r="AA136" i="24"/>
  <c r="AA128" i="24"/>
  <c r="AA121" i="24"/>
  <c r="AA113" i="24"/>
  <c r="AA106" i="24"/>
  <c r="AA66" i="24"/>
  <c r="AA59" i="24"/>
  <c r="AA53" i="24"/>
  <c r="AA47" i="24"/>
  <c r="AA25" i="24"/>
  <c r="AA11" i="24"/>
  <c r="AA270" i="24"/>
  <c r="AA242" i="24"/>
  <c r="AA227" i="24"/>
  <c r="AA213" i="24"/>
  <c r="AA197" i="24"/>
  <c r="AA182" i="24"/>
  <c r="AA167" i="24"/>
  <c r="AA159" i="24"/>
  <c r="AA152" i="24"/>
  <c r="AA131" i="24"/>
  <c r="AA137" i="24"/>
  <c r="AA129" i="24"/>
  <c r="AA122" i="24"/>
  <c r="AA114" i="24"/>
  <c r="AA107" i="24"/>
  <c r="AA95" i="24"/>
  <c r="AA88" i="24"/>
  <c r="AA83" i="24"/>
  <c r="AA78" i="24"/>
  <c r="AA67" i="24"/>
  <c r="AA60" i="24"/>
  <c r="AA54" i="24"/>
  <c r="AA48" i="24"/>
  <c r="AA37" i="24"/>
  <c r="AA33" i="24"/>
  <c r="AA20" i="24"/>
  <c r="AA7" i="24"/>
  <c r="AA277" i="24"/>
  <c r="AA264" i="24"/>
  <c r="AA234" i="24"/>
  <c r="AA221" i="24"/>
  <c r="AA205" i="24"/>
  <c r="AA162" i="24"/>
  <c r="AA57" i="24"/>
  <c r="AI18" i="25"/>
  <c r="AI181" i="24"/>
  <c r="AI12" i="25"/>
  <c r="AI92" i="24"/>
  <c r="AI6" i="26"/>
  <c r="AM8" i="26"/>
  <c r="AM9" i="26"/>
  <c r="AM84" i="24"/>
  <c r="AI15" i="24"/>
  <c r="AI7" i="25"/>
  <c r="AI85" i="24"/>
  <c r="AI196" i="24"/>
  <c r="AI11" i="26"/>
  <c r="AI19" i="25"/>
  <c r="AI17" i="25"/>
  <c r="AI14" i="25"/>
  <c r="AI114" i="24"/>
  <c r="AM8" i="25"/>
  <c r="AI12" i="26"/>
  <c r="AI16" i="25"/>
  <c r="AI10" i="26"/>
  <c r="AI145" i="24"/>
  <c r="AI76" i="24"/>
  <c r="AM7" i="26"/>
  <c r="AI22" i="25"/>
  <c r="AI20" i="25"/>
  <c r="AI7" i="24"/>
  <c r="AI9" i="26"/>
  <c r="AI13" i="25"/>
  <c r="AI104" i="24"/>
  <c r="AM10" i="25"/>
  <c r="AI9" i="25"/>
  <c r="AI44" i="24"/>
  <c r="AI21" i="25"/>
  <c r="AI233" i="24"/>
  <c r="AI29" i="24"/>
  <c r="AI8" i="25"/>
  <c r="AI7" i="26"/>
  <c r="AI15" i="25"/>
  <c r="AI127" i="24"/>
  <c r="AI10" i="25"/>
  <c r="AI60" i="24"/>
  <c r="AM6" i="26"/>
  <c r="AM6" i="25"/>
  <c r="AM6" i="24"/>
  <c r="AI8" i="24"/>
  <c r="AM10" i="26"/>
  <c r="AM12" i="25"/>
  <c r="AM92" i="24"/>
  <c r="AI80" i="24"/>
  <c r="AI8" i="26"/>
  <c r="AI11" i="25"/>
  <c r="AM14" i="25"/>
  <c r="W264" i="24"/>
  <c r="W49" i="24"/>
  <c r="W192" i="24"/>
  <c r="W162" i="24"/>
  <c r="W223" i="24"/>
  <c r="W90" i="24"/>
  <c r="W95" i="24"/>
  <c r="W31" i="24"/>
  <c r="W131" i="24"/>
  <c r="W83" i="24"/>
  <c r="W62" i="24"/>
  <c r="W38" i="24"/>
  <c r="W34" i="24"/>
  <c r="W8" i="24"/>
  <c r="W248" i="24"/>
  <c r="W35" i="24"/>
  <c r="W255" i="24"/>
  <c r="W57" i="24"/>
  <c r="W30" i="24"/>
  <c r="W15" i="24"/>
  <c r="W48" i="24"/>
  <c r="W108" i="24"/>
  <c r="W70" i="24"/>
  <c r="W7" i="24"/>
  <c r="W100" i="24"/>
  <c r="W85" i="24"/>
  <c r="W82" i="24"/>
  <c r="W91" i="24"/>
  <c r="W84" i="24"/>
  <c r="W88" i="24"/>
  <c r="W76" i="24"/>
  <c r="W72" i="24"/>
  <c r="W92" i="24"/>
  <c r="W63" i="24"/>
  <c r="W22" i="25"/>
  <c r="W17" i="25"/>
  <c r="W14" i="25"/>
  <c r="W12" i="25"/>
  <c r="W10" i="25"/>
  <c r="W18" i="25"/>
  <c r="W101" i="24"/>
  <c r="W42" i="24"/>
  <c r="W7" i="25"/>
  <c r="W19" i="25"/>
  <c r="W15" i="25"/>
  <c r="W23" i="25"/>
  <c r="W13" i="25"/>
  <c r="AA195" i="24"/>
  <c r="AA79" i="24"/>
  <c r="W181" i="24"/>
  <c r="W10" i="26"/>
  <c r="W8" i="26"/>
  <c r="W21" i="25"/>
  <c r="W20" i="25"/>
  <c r="W11" i="25"/>
  <c r="W11" i="26"/>
  <c r="W7" i="26"/>
  <c r="W9" i="26"/>
  <c r="W9" i="25"/>
  <c r="W6" i="26"/>
  <c r="W28" i="24"/>
  <c r="W17" i="24"/>
  <c r="W6" i="25"/>
  <c r="W16" i="25"/>
  <c r="W8" i="25"/>
  <c r="W12" i="26"/>
  <c r="AE63" i="24" l="1"/>
  <c r="AE21" i="25"/>
  <c r="AE233" i="24"/>
  <c r="AE7" i="25"/>
  <c r="AE13" i="25"/>
  <c r="AE9" i="26"/>
  <c r="AE104" i="24"/>
  <c r="AE181" i="24"/>
  <c r="AE18" i="25"/>
  <c r="AE11" i="25"/>
  <c r="AE79" i="24"/>
  <c r="AE8" i="26"/>
  <c r="AE12" i="25"/>
  <c r="AE162" i="24"/>
  <c r="AE17" i="25"/>
  <c r="AE20" i="25"/>
  <c r="AE217" i="24"/>
  <c r="AE6" i="25"/>
  <c r="AE12" i="26"/>
  <c r="AE145" i="24"/>
  <c r="AE16" i="25"/>
  <c r="AE10" i="26"/>
  <c r="AE10" i="25"/>
  <c r="AE6" i="26"/>
  <c r="AE127" i="24"/>
  <c r="AE15" i="25"/>
  <c r="AE22" i="25"/>
  <c r="AE44" i="24"/>
  <c r="AE9" i="25"/>
  <c r="AE7" i="26"/>
  <c r="AE8" i="25"/>
  <c r="AE131" i="24"/>
  <c r="AE19" i="25"/>
  <c r="AE195" i="24"/>
  <c r="AE11" i="26"/>
  <c r="AE23" i="25"/>
  <c r="AE15" i="24"/>
  <c r="AE114" i="24"/>
  <c r="AE14" i="25"/>
  <c r="AA192" i="24"/>
  <c r="AA62" i="24"/>
  <c r="AA223" i="24"/>
  <c r="AA10" i="24"/>
  <c r="AA84" i="24"/>
  <c r="AA108" i="24"/>
  <c r="AA42" i="24"/>
  <c r="AA92" i="24"/>
  <c r="AA101" i="24"/>
  <c r="AA90" i="24"/>
  <c r="AA85" i="24"/>
  <c r="AA35" i="24"/>
  <c r="AA70" i="24"/>
  <c r="AA15" i="24"/>
  <c r="AA255" i="24"/>
  <c r="AA72" i="24"/>
  <c r="AA76" i="24"/>
  <c r="AA31" i="24"/>
  <c r="AA82" i="24"/>
  <c r="AA14" i="25"/>
  <c r="AA8" i="24"/>
  <c r="AA63" i="24"/>
  <c r="AA100" i="24"/>
  <c r="AA17" i="24"/>
  <c r="AA16" i="25"/>
  <c r="AA22" i="25"/>
  <c r="AA11" i="25"/>
  <c r="AA15" i="25"/>
  <c r="AA8" i="26"/>
  <c r="AA23" i="25"/>
  <c r="AA8" i="25"/>
  <c r="AA12" i="25"/>
  <c r="AA9" i="25"/>
  <c r="AA6" i="25"/>
  <c r="AA12" i="26"/>
  <c r="AA28" i="24"/>
  <c r="AA18" i="25"/>
  <c r="AA21" i="25"/>
  <c r="AA20" i="25"/>
  <c r="AA6" i="26"/>
  <c r="AA7" i="25"/>
  <c r="AA19" i="25"/>
  <c r="AA13" i="25"/>
  <c r="AA9" i="26"/>
  <c r="AA10" i="26"/>
  <c r="AA10" i="25"/>
  <c r="AA7" i="26"/>
  <c r="AA11" i="26"/>
  <c r="AA17" i="25"/>
  <c r="AT4" i="26"/>
  <c r="AM8" i="3" s="1"/>
  <c r="AP4" i="25"/>
  <c r="AL4" i="25"/>
  <c r="AX4" i="26"/>
  <c r="AQ8" i="3" s="1"/>
  <c r="AH4" i="23"/>
  <c r="AH4" i="25" s="1"/>
  <c r="AD4" i="23"/>
  <c r="AD4" i="24" s="1"/>
  <c r="Z4" i="23"/>
  <c r="Z4" i="25" s="1"/>
  <c r="V4" i="23"/>
  <c r="V4" i="26" s="1"/>
  <c r="R4" i="23"/>
  <c r="R4" i="26" s="1"/>
  <c r="N4" i="23"/>
  <c r="N4" i="26" s="1"/>
  <c r="R4" i="25" l="1"/>
  <c r="AX4" i="25"/>
  <c r="AD4" i="26"/>
  <c r="W8" i="3" s="1"/>
  <c r="AL4" i="24"/>
  <c r="AH4" i="24"/>
  <c r="N4" i="25"/>
  <c r="AT4" i="25"/>
  <c r="Z4" i="26"/>
  <c r="AP4" i="24"/>
  <c r="V4" i="25"/>
  <c r="AH4" i="26"/>
  <c r="AA8" i="3" s="1"/>
  <c r="AT4" i="24"/>
  <c r="AL4" i="26"/>
  <c r="AE8" i="3" s="1"/>
  <c r="AX4" i="24"/>
  <c r="AD4" i="25"/>
  <c r="AP4" i="26"/>
  <c r="AI8" i="3" s="1"/>
  <c r="E371" i="55" l="1"/>
  <c r="E370" i="55"/>
  <c r="E369" i="55"/>
  <c r="E368" i="55"/>
  <c r="E367" i="55"/>
  <c r="E366" i="55"/>
  <c r="E365" i="55"/>
  <c r="E364" i="55"/>
  <c r="E363" i="55"/>
  <c r="E362" i="55"/>
  <c r="E361" i="55"/>
  <c r="E360" i="55"/>
  <c r="E359" i="55"/>
  <c r="E358" i="55"/>
  <c r="E357" i="55"/>
  <c r="E356" i="55"/>
  <c r="E355" i="55"/>
  <c r="E354" i="55"/>
  <c r="E353" i="55"/>
  <c r="E352" i="55"/>
  <c r="E351" i="55"/>
  <c r="E350" i="55"/>
  <c r="E349" i="55"/>
  <c r="E348" i="55"/>
  <c r="E347" i="55"/>
  <c r="E346" i="55"/>
  <c r="E345" i="55"/>
  <c r="E344" i="55"/>
  <c r="E343" i="55"/>
  <c r="E371" i="54"/>
  <c r="E370" i="54"/>
  <c r="E369" i="54"/>
  <c r="E368" i="54"/>
  <c r="E367" i="54"/>
  <c r="E366" i="54"/>
  <c r="E365" i="54"/>
  <c r="E364" i="54"/>
  <c r="E363" i="54"/>
  <c r="E362" i="54"/>
  <c r="E361" i="54"/>
  <c r="E360" i="54"/>
  <c r="E359" i="54"/>
  <c r="E358" i="54"/>
  <c r="E357" i="54"/>
  <c r="E356" i="54"/>
  <c r="E355" i="54"/>
  <c r="E354" i="54"/>
  <c r="E353" i="54"/>
  <c r="E352" i="54"/>
  <c r="E351" i="54"/>
  <c r="E350" i="54"/>
  <c r="E349" i="54"/>
  <c r="E348" i="54"/>
  <c r="E347" i="54"/>
  <c r="E346" i="54"/>
  <c r="E345" i="54"/>
  <c r="E344" i="54"/>
  <c r="E343" i="54"/>
  <c r="I279" i="24"/>
  <c r="I280" i="24"/>
  <c r="S3" i="64"/>
  <c r="T3" i="64"/>
  <c r="U3" i="64"/>
  <c r="U4" i="64" s="1"/>
  <c r="V3" i="64"/>
  <c r="V4" i="64" s="1"/>
  <c r="R3" i="64"/>
  <c r="S4" i="64"/>
  <c r="T4" i="64"/>
  <c r="F3" i="43"/>
  <c r="I7" i="26"/>
  <c r="I8" i="26"/>
  <c r="I9" i="26"/>
  <c r="I10" i="26"/>
  <c r="I11" i="26"/>
  <c r="I12" i="26"/>
  <c r="I6" i="26"/>
  <c r="I7" i="25"/>
  <c r="I8" i="25"/>
  <c r="I9" i="25"/>
  <c r="I10" i="25"/>
  <c r="I11" i="25"/>
  <c r="I12" i="25"/>
  <c r="I13" i="25"/>
  <c r="I14" i="25"/>
  <c r="I15" i="25"/>
  <c r="I16" i="25"/>
  <c r="I17" i="25"/>
  <c r="I18" i="25"/>
  <c r="I19" i="25"/>
  <c r="I20" i="25"/>
  <c r="I21" i="25"/>
  <c r="I22" i="25"/>
  <c r="I23" i="25"/>
  <c r="I6" i="25"/>
  <c r="I7" i="24"/>
  <c r="I8" i="24"/>
  <c r="I9" i="24"/>
  <c r="I10" i="24"/>
  <c r="I11" i="24"/>
  <c r="I12" i="24"/>
  <c r="I13" i="24"/>
  <c r="I14" i="24"/>
  <c r="I15" i="24"/>
  <c r="I16" i="24"/>
  <c r="I17" i="24"/>
  <c r="I18" i="24"/>
  <c r="I19" i="24"/>
  <c r="I20" i="24"/>
  <c r="I21" i="24"/>
  <c r="I22" i="24"/>
  <c r="I23" i="24"/>
  <c r="I24" i="24"/>
  <c r="I25" i="24"/>
  <c r="I26" i="24"/>
  <c r="I27" i="24"/>
  <c r="I28" i="24"/>
  <c r="I29" i="24"/>
  <c r="I30" i="24"/>
  <c r="I31" i="24"/>
  <c r="I32" i="24"/>
  <c r="I33" i="24"/>
  <c r="I34" i="24"/>
  <c r="I35" i="24"/>
  <c r="I36" i="24"/>
  <c r="I37" i="24"/>
  <c r="I38" i="24"/>
  <c r="I39" i="24"/>
  <c r="I40" i="24"/>
  <c r="I41" i="24"/>
  <c r="I42" i="24"/>
  <c r="I43" i="24"/>
  <c r="I44" i="24"/>
  <c r="I45" i="24"/>
  <c r="I46" i="24"/>
  <c r="I47" i="24"/>
  <c r="I48" i="24"/>
  <c r="I49" i="24"/>
  <c r="I50" i="24"/>
  <c r="I51" i="24"/>
  <c r="I52" i="24"/>
  <c r="I53" i="24"/>
  <c r="I54" i="24"/>
  <c r="I55" i="24"/>
  <c r="I56" i="24"/>
  <c r="I57" i="24"/>
  <c r="I58" i="24"/>
  <c r="I59" i="24"/>
  <c r="I60" i="24"/>
  <c r="I61" i="24"/>
  <c r="I62" i="24"/>
  <c r="I63" i="24"/>
  <c r="I64" i="24"/>
  <c r="I65" i="24"/>
  <c r="I66" i="24"/>
  <c r="I67" i="24"/>
  <c r="I68" i="24"/>
  <c r="I69" i="24"/>
  <c r="I70" i="24"/>
  <c r="I71" i="24"/>
  <c r="I72" i="24"/>
  <c r="I73" i="24"/>
  <c r="I74" i="24"/>
  <c r="I75" i="24"/>
  <c r="I76" i="24"/>
  <c r="I77" i="24"/>
  <c r="I78" i="24"/>
  <c r="I79" i="24"/>
  <c r="I80" i="24"/>
  <c r="I81" i="24"/>
  <c r="I82" i="24"/>
  <c r="I83" i="24"/>
  <c r="I84" i="24"/>
  <c r="I85" i="24"/>
  <c r="I86" i="24"/>
  <c r="I87" i="24"/>
  <c r="I88" i="24"/>
  <c r="I89" i="24"/>
  <c r="I90" i="24"/>
  <c r="I91" i="24"/>
  <c r="I92" i="24"/>
  <c r="I93" i="24"/>
  <c r="I94" i="24"/>
  <c r="I95" i="24"/>
  <c r="I96" i="24"/>
  <c r="I97" i="24"/>
  <c r="I98" i="24"/>
  <c r="I99" i="24"/>
  <c r="I100" i="24"/>
  <c r="I101" i="24"/>
  <c r="I102" i="24"/>
  <c r="I103" i="24"/>
  <c r="I104" i="24"/>
  <c r="I105" i="24"/>
  <c r="I106" i="24"/>
  <c r="I107" i="24"/>
  <c r="I108" i="24"/>
  <c r="I109" i="24"/>
  <c r="I110" i="24"/>
  <c r="I111" i="24"/>
  <c r="I112" i="24"/>
  <c r="I113" i="24"/>
  <c r="I114" i="24"/>
  <c r="I115" i="24"/>
  <c r="I116" i="24"/>
  <c r="I117" i="24"/>
  <c r="I118" i="24"/>
  <c r="I119" i="24"/>
  <c r="I120" i="24"/>
  <c r="I121" i="24"/>
  <c r="I122" i="24"/>
  <c r="I123" i="24"/>
  <c r="I124" i="24"/>
  <c r="I125" i="24"/>
  <c r="I126" i="24"/>
  <c r="I127" i="24"/>
  <c r="I128" i="24"/>
  <c r="I129" i="24"/>
  <c r="I130" i="24"/>
  <c r="I131" i="24"/>
  <c r="I132" i="24"/>
  <c r="I133" i="24"/>
  <c r="I134" i="24"/>
  <c r="I135" i="24"/>
  <c r="I136" i="24"/>
  <c r="I137" i="24"/>
  <c r="I138" i="24"/>
  <c r="I139" i="24"/>
  <c r="I140" i="24"/>
  <c r="I141" i="24"/>
  <c r="I142" i="24"/>
  <c r="I143" i="24"/>
  <c r="I144" i="24"/>
  <c r="I145" i="24"/>
  <c r="I146" i="24"/>
  <c r="I147" i="24"/>
  <c r="I148" i="24"/>
  <c r="I149" i="24"/>
  <c r="I150" i="24"/>
  <c r="I151" i="24"/>
  <c r="I152" i="24"/>
  <c r="I153" i="24"/>
  <c r="I154" i="24"/>
  <c r="I155" i="24"/>
  <c r="I156" i="24"/>
  <c r="I157" i="24"/>
  <c r="I158" i="24"/>
  <c r="I159" i="24"/>
  <c r="I160" i="24"/>
  <c r="I161" i="24"/>
  <c r="I162" i="24"/>
  <c r="I163" i="24"/>
  <c r="I164" i="24"/>
  <c r="I165" i="24"/>
  <c r="I166" i="24"/>
  <c r="I167" i="24"/>
  <c r="I168" i="24"/>
  <c r="I169" i="24"/>
  <c r="I170" i="24"/>
  <c r="I171" i="24"/>
  <c r="I172" i="24"/>
  <c r="I173" i="24"/>
  <c r="I174" i="24"/>
  <c r="I175" i="24"/>
  <c r="I176" i="24"/>
  <c r="I177" i="24"/>
  <c r="I178" i="24"/>
  <c r="I179" i="24"/>
  <c r="I180" i="24"/>
  <c r="I181" i="24"/>
  <c r="I182" i="24"/>
  <c r="I183" i="24"/>
  <c r="I184" i="24"/>
  <c r="I185" i="24"/>
  <c r="I186" i="24"/>
  <c r="I187" i="24"/>
  <c r="I188" i="24"/>
  <c r="I189" i="24"/>
  <c r="I190" i="24"/>
  <c r="I191" i="24"/>
  <c r="I192" i="24"/>
  <c r="I193" i="24"/>
  <c r="I194" i="24"/>
  <c r="I195" i="24"/>
  <c r="I196" i="24"/>
  <c r="I197" i="24"/>
  <c r="I198" i="24"/>
  <c r="I199" i="24"/>
  <c r="I200" i="24"/>
  <c r="I201" i="24"/>
  <c r="I202" i="24"/>
  <c r="I203" i="24"/>
  <c r="I204" i="24"/>
  <c r="I205" i="24"/>
  <c r="I206" i="24"/>
  <c r="I207" i="24"/>
  <c r="I208" i="24"/>
  <c r="I209" i="24"/>
  <c r="I210" i="24"/>
  <c r="I211" i="24"/>
  <c r="I212" i="24"/>
  <c r="I213" i="24"/>
  <c r="I214" i="24"/>
  <c r="I215" i="24"/>
  <c r="I216" i="24"/>
  <c r="I217" i="24"/>
  <c r="I218" i="24"/>
  <c r="I219" i="24"/>
  <c r="I220" i="24"/>
  <c r="I221" i="24"/>
  <c r="I222" i="24"/>
  <c r="I223" i="24"/>
  <c r="I224" i="24"/>
  <c r="I225" i="24"/>
  <c r="I226" i="24"/>
  <c r="I227" i="24"/>
  <c r="I228" i="24"/>
  <c r="I229" i="24"/>
  <c r="I230" i="24"/>
  <c r="I231" i="24"/>
  <c r="I232" i="24"/>
  <c r="I233" i="24"/>
  <c r="I234" i="24"/>
  <c r="I235" i="24"/>
  <c r="I236" i="24"/>
  <c r="I237" i="24"/>
  <c r="I238" i="24"/>
  <c r="I239" i="24"/>
  <c r="I240" i="24"/>
  <c r="I241" i="24"/>
  <c r="I242" i="24"/>
  <c r="I243" i="24"/>
  <c r="I244" i="24"/>
  <c r="I245" i="24"/>
  <c r="I246" i="24"/>
  <c r="I247" i="24"/>
  <c r="I248" i="24"/>
  <c r="I249" i="24"/>
  <c r="I250" i="24"/>
  <c r="I251" i="24"/>
  <c r="I252" i="24"/>
  <c r="I253" i="24"/>
  <c r="I254" i="24"/>
  <c r="I255" i="24"/>
  <c r="I256" i="24"/>
  <c r="I257" i="24"/>
  <c r="I258" i="24"/>
  <c r="I259" i="24"/>
  <c r="I260" i="24"/>
  <c r="I261" i="24"/>
  <c r="I262" i="24"/>
  <c r="I263" i="24"/>
  <c r="I264" i="24"/>
  <c r="I265" i="24"/>
  <c r="I266" i="24"/>
  <c r="I267" i="24"/>
  <c r="I268" i="24"/>
  <c r="I269" i="24"/>
  <c r="I270" i="24"/>
  <c r="I271" i="24"/>
  <c r="I272" i="24"/>
  <c r="I273" i="24"/>
  <c r="I274" i="24"/>
  <c r="I275" i="24"/>
  <c r="I276" i="24"/>
  <c r="I277" i="24"/>
  <c r="I278" i="24"/>
  <c r="I6" i="24"/>
  <c r="K8" i="3"/>
  <c r="D3" i="3"/>
  <c r="AN261" i="24" l="1"/>
  <c r="AJ261" i="24"/>
  <c r="AJ205" i="24"/>
  <c r="AN205" i="24"/>
  <c r="AN141" i="24"/>
  <c r="AJ141" i="24"/>
  <c r="AN85" i="24"/>
  <c r="AJ85" i="24"/>
  <c r="P9" i="25"/>
  <c r="AF9" i="25"/>
  <c r="AR9" i="25"/>
  <c r="T9" i="25"/>
  <c r="L9" i="25"/>
  <c r="AJ9" i="25"/>
  <c r="AN9" i="25"/>
  <c r="AJ278" i="24"/>
  <c r="AN278" i="24"/>
  <c r="AN270" i="24"/>
  <c r="AJ270" i="24"/>
  <c r="AN262" i="24"/>
  <c r="AJ262" i="24"/>
  <c r="AN254" i="24"/>
  <c r="AJ254" i="24"/>
  <c r="AJ246" i="24"/>
  <c r="AN246" i="24"/>
  <c r="AJ238" i="24"/>
  <c r="AN238" i="24"/>
  <c r="AN230" i="24"/>
  <c r="AJ230" i="24"/>
  <c r="AJ222" i="24"/>
  <c r="AN222" i="24"/>
  <c r="AN214" i="24"/>
  <c r="AJ214" i="24"/>
  <c r="AJ206" i="24"/>
  <c r="AN206" i="24"/>
  <c r="AN198" i="24"/>
  <c r="AJ198" i="24"/>
  <c r="AN190" i="24"/>
  <c r="AJ190" i="24"/>
  <c r="AN182" i="24"/>
  <c r="AJ182" i="24"/>
  <c r="AN174" i="24"/>
  <c r="AJ174" i="24"/>
  <c r="AN166" i="24"/>
  <c r="AJ166" i="24"/>
  <c r="AN158" i="24"/>
  <c r="AJ158" i="24"/>
  <c r="AN150" i="24"/>
  <c r="AJ150" i="24"/>
  <c r="AN142" i="24"/>
  <c r="AJ142" i="24"/>
  <c r="AJ134" i="24"/>
  <c r="AN134" i="24"/>
  <c r="AN126" i="24"/>
  <c r="AJ126" i="24"/>
  <c r="AJ118" i="24"/>
  <c r="AN118" i="24"/>
  <c r="AN110" i="24"/>
  <c r="AJ110" i="24"/>
  <c r="AN102" i="24"/>
  <c r="AJ102" i="24"/>
  <c r="AJ94" i="24"/>
  <c r="AN94" i="24"/>
  <c r="AN86" i="24"/>
  <c r="AJ86" i="24"/>
  <c r="AN78" i="24"/>
  <c r="AJ78" i="24"/>
  <c r="AN70" i="24"/>
  <c r="AJ70" i="24"/>
  <c r="AN62" i="24"/>
  <c r="AJ62" i="24"/>
  <c r="AJ54" i="24"/>
  <c r="AN54" i="24"/>
  <c r="AJ46" i="24"/>
  <c r="AN46" i="24"/>
  <c r="AN38" i="24"/>
  <c r="AJ38" i="24"/>
  <c r="AN30" i="24"/>
  <c r="AJ30" i="24"/>
  <c r="AN22" i="24"/>
  <c r="AJ22" i="24"/>
  <c r="AJ14" i="24"/>
  <c r="AN14" i="24"/>
  <c r="AR18" i="25"/>
  <c r="AF18" i="25"/>
  <c r="P18" i="25"/>
  <c r="T18" i="25"/>
  <c r="L18" i="25"/>
  <c r="AN18" i="25"/>
  <c r="AJ18" i="25"/>
  <c r="P10" i="25"/>
  <c r="T10" i="25"/>
  <c r="AR10" i="25"/>
  <c r="AF10" i="25"/>
  <c r="L10" i="25"/>
  <c r="AJ10" i="25"/>
  <c r="AN10" i="25"/>
  <c r="T9" i="26"/>
  <c r="P9" i="26"/>
  <c r="AF9" i="26"/>
  <c r="AR9" i="26"/>
  <c r="L9" i="26"/>
  <c r="AJ9" i="26"/>
  <c r="AN9" i="26"/>
  <c r="AJ253" i="24"/>
  <c r="AN253" i="24"/>
  <c r="AN197" i="24"/>
  <c r="AJ197" i="24"/>
  <c r="AN149" i="24"/>
  <c r="AJ149" i="24"/>
  <c r="AN101" i="24"/>
  <c r="AJ101" i="24"/>
  <c r="AN53" i="24"/>
  <c r="AJ53" i="24"/>
  <c r="AN13" i="24"/>
  <c r="AJ13" i="24"/>
  <c r="AF8" i="26"/>
  <c r="T8" i="26"/>
  <c r="AR8" i="26"/>
  <c r="P8" i="26"/>
  <c r="L8" i="26"/>
  <c r="AN8" i="26"/>
  <c r="AJ8" i="26"/>
  <c r="AJ276" i="24"/>
  <c r="AN276" i="24"/>
  <c r="AN268" i="24"/>
  <c r="AJ268" i="24"/>
  <c r="AN260" i="24"/>
  <c r="AJ260" i="24"/>
  <c r="AJ252" i="24"/>
  <c r="AN252" i="24"/>
  <c r="AN244" i="24"/>
  <c r="AJ244" i="24"/>
  <c r="AN236" i="24"/>
  <c r="AJ236" i="24"/>
  <c r="AJ228" i="24"/>
  <c r="AN228" i="24"/>
  <c r="AJ220" i="24"/>
  <c r="AN220" i="24"/>
  <c r="AN212" i="24"/>
  <c r="AJ212" i="24"/>
  <c r="AN204" i="24"/>
  <c r="AJ204" i="24"/>
  <c r="AN196" i="24"/>
  <c r="AJ196" i="24"/>
  <c r="AN188" i="24"/>
  <c r="AJ188" i="24"/>
  <c r="AJ180" i="24"/>
  <c r="AN180" i="24"/>
  <c r="AN172" i="24"/>
  <c r="AJ172" i="24"/>
  <c r="AJ164" i="24"/>
  <c r="AN164" i="24"/>
  <c r="AN156" i="24"/>
  <c r="AJ156" i="24"/>
  <c r="AJ148" i="24"/>
  <c r="AN148" i="24"/>
  <c r="AJ140" i="24"/>
  <c r="AN140" i="24"/>
  <c r="AN132" i="24"/>
  <c r="AJ132" i="24"/>
  <c r="AJ124" i="24"/>
  <c r="AN124" i="24"/>
  <c r="AN116" i="24"/>
  <c r="AJ116" i="24"/>
  <c r="AN108" i="24"/>
  <c r="AJ108" i="24"/>
  <c r="AN100" i="24"/>
  <c r="AJ100" i="24"/>
  <c r="AN92" i="24"/>
  <c r="AJ92" i="24"/>
  <c r="AJ84" i="24"/>
  <c r="AN84" i="24"/>
  <c r="AN76" i="24"/>
  <c r="AJ76" i="24"/>
  <c r="AJ68" i="24"/>
  <c r="AN68" i="24"/>
  <c r="AN60" i="24"/>
  <c r="AJ60" i="24"/>
  <c r="AN52" i="24"/>
  <c r="AJ52" i="24"/>
  <c r="AN44" i="24"/>
  <c r="AJ44" i="24"/>
  <c r="AN36" i="24"/>
  <c r="AJ36" i="24"/>
  <c r="AJ28" i="24"/>
  <c r="AN28" i="24"/>
  <c r="AN20" i="24"/>
  <c r="AJ20" i="24"/>
  <c r="AN12" i="24"/>
  <c r="AJ12" i="24"/>
  <c r="AR6" i="25"/>
  <c r="P6" i="25"/>
  <c r="AF6" i="25"/>
  <c r="T6" i="25"/>
  <c r="L6" i="25"/>
  <c r="AN6" i="25"/>
  <c r="AJ6" i="25"/>
  <c r="P16" i="25"/>
  <c r="T16" i="25"/>
  <c r="AF16" i="25"/>
  <c r="AR16" i="25"/>
  <c r="L16" i="25"/>
  <c r="AN16" i="25"/>
  <c r="AJ16" i="25"/>
  <c r="P8" i="25"/>
  <c r="AR8" i="25"/>
  <c r="AF8" i="25"/>
  <c r="T8" i="25"/>
  <c r="L8" i="25"/>
  <c r="AN8" i="25"/>
  <c r="AJ8" i="25"/>
  <c r="AF7" i="26"/>
  <c r="P7" i="26"/>
  <c r="AR7" i="26"/>
  <c r="T7" i="26"/>
  <c r="L7" i="26"/>
  <c r="AJ7" i="26"/>
  <c r="AN7" i="26"/>
  <c r="AJ280" i="24"/>
  <c r="AN280" i="24"/>
  <c r="AN269" i="24"/>
  <c r="AJ269" i="24"/>
  <c r="AN213" i="24"/>
  <c r="AJ213" i="24"/>
  <c r="AJ157" i="24"/>
  <c r="AN157" i="24"/>
  <c r="AN93" i="24"/>
  <c r="AJ93" i="24"/>
  <c r="AN21" i="24"/>
  <c r="AJ21" i="24"/>
  <c r="AJ275" i="24"/>
  <c r="AN275" i="24"/>
  <c r="AJ267" i="24"/>
  <c r="AN267" i="24"/>
  <c r="AJ259" i="24"/>
  <c r="AN259" i="24"/>
  <c r="AN251" i="24"/>
  <c r="AJ251" i="24"/>
  <c r="AN243" i="24"/>
  <c r="AJ243" i="24"/>
  <c r="AN235" i="24"/>
  <c r="AJ235" i="24"/>
  <c r="AJ227" i="24"/>
  <c r="AN227" i="24"/>
  <c r="AN219" i="24"/>
  <c r="AJ219" i="24"/>
  <c r="AJ211" i="24"/>
  <c r="AN211" i="24"/>
  <c r="AJ203" i="24"/>
  <c r="AN203" i="24"/>
  <c r="AJ195" i="24"/>
  <c r="AN195" i="24"/>
  <c r="AJ187" i="24"/>
  <c r="AN187" i="24"/>
  <c r="AJ179" i="24"/>
  <c r="AN179" i="24"/>
  <c r="AN171" i="24"/>
  <c r="AJ171" i="24"/>
  <c r="AN163" i="24"/>
  <c r="AJ163" i="24"/>
  <c r="AN155" i="24"/>
  <c r="AJ155" i="24"/>
  <c r="AJ147" i="24"/>
  <c r="AN147" i="24"/>
  <c r="AJ139" i="24"/>
  <c r="AN139" i="24"/>
  <c r="AN131" i="24"/>
  <c r="AJ131" i="24"/>
  <c r="AN123" i="24"/>
  <c r="AJ123" i="24"/>
  <c r="AN115" i="24"/>
  <c r="AJ115" i="24"/>
  <c r="AN107" i="24"/>
  <c r="AJ107" i="24"/>
  <c r="AJ99" i="24"/>
  <c r="AN99" i="24"/>
  <c r="AJ91" i="24"/>
  <c r="AN91" i="24"/>
  <c r="AJ83" i="24"/>
  <c r="AN83" i="24"/>
  <c r="AN75" i="24"/>
  <c r="AJ75" i="24"/>
  <c r="AN67" i="24"/>
  <c r="AJ67" i="24"/>
  <c r="AN59" i="24"/>
  <c r="AJ59" i="24"/>
  <c r="AN51" i="24"/>
  <c r="AJ51" i="24"/>
  <c r="AN43" i="24"/>
  <c r="AJ43" i="24"/>
  <c r="AJ35" i="24"/>
  <c r="AN35" i="24"/>
  <c r="AJ27" i="24"/>
  <c r="AN27" i="24"/>
  <c r="AN19" i="24"/>
  <c r="AJ19" i="24"/>
  <c r="AN11" i="24"/>
  <c r="AJ11" i="24"/>
  <c r="P23" i="25"/>
  <c r="AF23" i="25"/>
  <c r="T23" i="25"/>
  <c r="AR23" i="25"/>
  <c r="AJ23" i="25"/>
  <c r="L23" i="25"/>
  <c r="AN23" i="25"/>
  <c r="T15" i="25"/>
  <c r="AR15" i="25"/>
  <c r="AF15" i="25"/>
  <c r="P15" i="25"/>
  <c r="L15" i="25"/>
  <c r="AN15" i="25"/>
  <c r="AJ15" i="25"/>
  <c r="T7" i="25"/>
  <c r="AR7" i="25"/>
  <c r="AF7" i="25"/>
  <c r="P7" i="25"/>
  <c r="L7" i="25"/>
  <c r="AJ7" i="25"/>
  <c r="AN7" i="25"/>
  <c r="AN279" i="24"/>
  <c r="AJ279" i="24"/>
  <c r="AN245" i="24"/>
  <c r="AJ245" i="24"/>
  <c r="AJ189" i="24"/>
  <c r="AN189" i="24"/>
  <c r="AN125" i="24"/>
  <c r="AJ125" i="24"/>
  <c r="AJ45" i="24"/>
  <c r="AN45" i="24"/>
  <c r="AJ274" i="24"/>
  <c r="AN274" i="24"/>
  <c r="AN266" i="24"/>
  <c r="AJ266" i="24"/>
  <c r="AN258" i="24"/>
  <c r="AJ258" i="24"/>
  <c r="AJ250" i="24"/>
  <c r="AN250" i="24"/>
  <c r="AJ242" i="24"/>
  <c r="AN242" i="24"/>
  <c r="AN234" i="24"/>
  <c r="AJ234" i="24"/>
  <c r="AJ226" i="24"/>
  <c r="AN226" i="24"/>
  <c r="AJ218" i="24"/>
  <c r="AN218" i="24"/>
  <c r="AJ210" i="24"/>
  <c r="AN210" i="24"/>
  <c r="AN202" i="24"/>
  <c r="AJ202" i="24"/>
  <c r="AJ194" i="24"/>
  <c r="AN194" i="24"/>
  <c r="AN186" i="24"/>
  <c r="AJ186" i="24"/>
  <c r="AN178" i="24"/>
  <c r="AJ178" i="24"/>
  <c r="AN170" i="24"/>
  <c r="AJ170" i="24"/>
  <c r="AN162" i="24"/>
  <c r="AJ162" i="24"/>
  <c r="AN154" i="24"/>
  <c r="AJ154" i="24"/>
  <c r="AN146" i="24"/>
  <c r="AJ146" i="24"/>
  <c r="AJ138" i="24"/>
  <c r="AN138" i="24"/>
  <c r="AN130" i="24"/>
  <c r="AJ130" i="24"/>
  <c r="AN122" i="24"/>
  <c r="AJ122" i="24"/>
  <c r="AN114" i="24"/>
  <c r="AJ114" i="24"/>
  <c r="AJ106" i="24"/>
  <c r="AN106" i="24"/>
  <c r="AN98" i="24"/>
  <c r="AJ98" i="24"/>
  <c r="AN90" i="24"/>
  <c r="AJ90" i="24"/>
  <c r="AJ82" i="24"/>
  <c r="AN82" i="24"/>
  <c r="AJ74" i="24"/>
  <c r="AN74" i="24"/>
  <c r="AN66" i="24"/>
  <c r="AJ66" i="24"/>
  <c r="AN58" i="24"/>
  <c r="AJ58" i="24"/>
  <c r="AN50" i="24"/>
  <c r="AJ50" i="24"/>
  <c r="AN42" i="24"/>
  <c r="AJ42" i="24"/>
  <c r="AN34" i="24"/>
  <c r="AJ34" i="24"/>
  <c r="AJ26" i="24"/>
  <c r="AN26" i="24"/>
  <c r="AN18" i="24"/>
  <c r="AJ18" i="24"/>
  <c r="AN10" i="24"/>
  <c r="AJ10" i="24"/>
  <c r="T22" i="25"/>
  <c r="AF22" i="25"/>
  <c r="P22" i="25"/>
  <c r="AR22" i="25"/>
  <c r="L22" i="25"/>
  <c r="AJ22" i="25"/>
  <c r="AN22" i="25"/>
  <c r="P14" i="25"/>
  <c r="AR14" i="25"/>
  <c r="T14" i="25"/>
  <c r="AF14" i="25"/>
  <c r="L14" i="25"/>
  <c r="AN14" i="25"/>
  <c r="AJ14" i="25"/>
  <c r="AF6" i="26"/>
  <c r="T6" i="26"/>
  <c r="AR6" i="26"/>
  <c r="P6" i="26"/>
  <c r="L6" i="26"/>
  <c r="AJ6" i="26"/>
  <c r="AN6" i="26"/>
  <c r="AN237" i="24"/>
  <c r="AJ237" i="24"/>
  <c r="AN181" i="24"/>
  <c r="AJ181" i="24"/>
  <c r="AJ133" i="24"/>
  <c r="AN133" i="24"/>
  <c r="AN77" i="24"/>
  <c r="AJ77" i="24"/>
  <c r="AJ37" i="24"/>
  <c r="AN37" i="24"/>
  <c r="AN273" i="24"/>
  <c r="AJ273" i="24"/>
  <c r="AN265" i="24"/>
  <c r="AJ265" i="24"/>
  <c r="AN257" i="24"/>
  <c r="AJ257" i="24"/>
  <c r="AN249" i="24"/>
  <c r="AJ249" i="24"/>
  <c r="AJ241" i="24"/>
  <c r="AN241" i="24"/>
  <c r="AN233" i="24"/>
  <c r="AJ233" i="24"/>
  <c r="AN225" i="24"/>
  <c r="AJ225" i="24"/>
  <c r="AN217" i="24"/>
  <c r="AJ217" i="24"/>
  <c r="AN209" i="24"/>
  <c r="AJ209" i="24"/>
  <c r="AN201" i="24"/>
  <c r="AJ201" i="24"/>
  <c r="AJ193" i="24"/>
  <c r="AN193" i="24"/>
  <c r="AJ185" i="24"/>
  <c r="AN185" i="24"/>
  <c r="AN177" i="24"/>
  <c r="AJ177" i="24"/>
  <c r="AJ169" i="24"/>
  <c r="AN169" i="24"/>
  <c r="AJ161" i="24"/>
  <c r="AN161" i="24"/>
  <c r="AJ153" i="24"/>
  <c r="AN153" i="24"/>
  <c r="AN145" i="24"/>
  <c r="AJ145" i="24"/>
  <c r="AJ137" i="24"/>
  <c r="AN137" i="24"/>
  <c r="AJ129" i="24"/>
  <c r="AN129" i="24"/>
  <c r="AN121" i="24"/>
  <c r="AJ121" i="24"/>
  <c r="AJ113" i="24"/>
  <c r="AN113" i="24"/>
  <c r="AN105" i="24"/>
  <c r="AJ105" i="24"/>
  <c r="AN97" i="24"/>
  <c r="AJ97" i="24"/>
  <c r="AN89" i="24"/>
  <c r="AJ89" i="24"/>
  <c r="AN81" i="24"/>
  <c r="AJ81" i="24"/>
  <c r="AJ73" i="24"/>
  <c r="AN73" i="24"/>
  <c r="AN65" i="24"/>
  <c r="AJ65" i="24"/>
  <c r="AJ57" i="24"/>
  <c r="AN57" i="24"/>
  <c r="AJ49" i="24"/>
  <c r="AN49" i="24"/>
  <c r="AN41" i="24"/>
  <c r="AJ41" i="24"/>
  <c r="AN33" i="24"/>
  <c r="AJ33" i="24"/>
  <c r="AN25" i="24"/>
  <c r="AJ25" i="24"/>
  <c r="AJ17" i="24"/>
  <c r="AN17" i="24"/>
  <c r="AN9" i="24"/>
  <c r="AJ9" i="24"/>
  <c r="AR21" i="25"/>
  <c r="T21" i="25"/>
  <c r="P21" i="25"/>
  <c r="AF21" i="25"/>
  <c r="L21" i="25"/>
  <c r="AJ21" i="25"/>
  <c r="AN21" i="25"/>
  <c r="AF13" i="25"/>
  <c r="AR13" i="25"/>
  <c r="P13" i="25"/>
  <c r="T13" i="25"/>
  <c r="L13" i="25"/>
  <c r="AJ13" i="25"/>
  <c r="AN13" i="25"/>
  <c r="T12" i="26"/>
  <c r="P12" i="26"/>
  <c r="AF12" i="26"/>
  <c r="AR12" i="26"/>
  <c r="L12" i="26"/>
  <c r="AN12" i="26"/>
  <c r="AJ12" i="26"/>
  <c r="AJ277" i="24"/>
  <c r="AN277" i="24"/>
  <c r="AJ221" i="24"/>
  <c r="AN221" i="24"/>
  <c r="AJ165" i="24"/>
  <c r="AN165" i="24"/>
  <c r="AJ109" i="24"/>
  <c r="AN109" i="24"/>
  <c r="AN61" i="24"/>
  <c r="AJ61" i="24"/>
  <c r="AN29" i="24"/>
  <c r="AJ29" i="24"/>
  <c r="P17" i="25"/>
  <c r="T17" i="25"/>
  <c r="AR17" i="25"/>
  <c r="AF17" i="25"/>
  <c r="L17" i="25"/>
  <c r="AJ17" i="25"/>
  <c r="AN17" i="25"/>
  <c r="AJ272" i="24"/>
  <c r="AN272" i="24"/>
  <c r="AJ264" i="24"/>
  <c r="AN264" i="24"/>
  <c r="AN256" i="24"/>
  <c r="AJ256" i="24"/>
  <c r="AN248" i="24"/>
  <c r="AJ248" i="24"/>
  <c r="AN240" i="24"/>
  <c r="AJ240" i="24"/>
  <c r="AJ232" i="24"/>
  <c r="AN232" i="24"/>
  <c r="AN224" i="24"/>
  <c r="AJ224" i="24"/>
  <c r="AJ216" i="24"/>
  <c r="AN216" i="24"/>
  <c r="AN208" i="24"/>
  <c r="AJ208" i="24"/>
  <c r="AN200" i="24"/>
  <c r="AJ200" i="24"/>
  <c r="AN192" i="24"/>
  <c r="AJ192" i="24"/>
  <c r="AJ184" i="24"/>
  <c r="AN184" i="24"/>
  <c r="AJ176" i="24"/>
  <c r="AN176" i="24"/>
  <c r="AN168" i="24"/>
  <c r="AJ168" i="24"/>
  <c r="AJ160" i="24"/>
  <c r="AN160" i="24"/>
  <c r="AJ152" i="24"/>
  <c r="AN152" i="24"/>
  <c r="AN144" i="24"/>
  <c r="AJ144" i="24"/>
  <c r="AN136" i="24"/>
  <c r="AJ136" i="24"/>
  <c r="AN128" i="24"/>
  <c r="AJ128" i="24"/>
  <c r="AN120" i="24"/>
  <c r="AJ120" i="24"/>
  <c r="AJ112" i="24"/>
  <c r="AN112" i="24"/>
  <c r="AN104" i="24"/>
  <c r="AJ104" i="24"/>
  <c r="AN96" i="24"/>
  <c r="AJ96" i="24"/>
  <c r="AN88" i="24"/>
  <c r="AJ88" i="24"/>
  <c r="AN80" i="24"/>
  <c r="AJ80" i="24"/>
  <c r="AN72" i="24"/>
  <c r="AJ72" i="24"/>
  <c r="AN64" i="24"/>
  <c r="AJ64" i="24"/>
  <c r="AN56" i="24"/>
  <c r="AJ56" i="24"/>
  <c r="AN48" i="24"/>
  <c r="AJ48" i="24"/>
  <c r="AJ40" i="24"/>
  <c r="AN40" i="24"/>
  <c r="AN32" i="24"/>
  <c r="AJ32" i="24"/>
  <c r="AN24" i="24"/>
  <c r="AJ24" i="24"/>
  <c r="AN16" i="24"/>
  <c r="AJ16" i="24"/>
  <c r="AN8" i="24"/>
  <c r="AJ8" i="24"/>
  <c r="P20" i="25"/>
  <c r="AF20" i="25"/>
  <c r="AR20" i="25"/>
  <c r="T20" i="25"/>
  <c r="L20" i="25"/>
  <c r="AJ20" i="25"/>
  <c r="AN20" i="25"/>
  <c r="AR12" i="25"/>
  <c r="T12" i="25"/>
  <c r="P12" i="25"/>
  <c r="AF12" i="25"/>
  <c r="L12" i="25"/>
  <c r="AJ12" i="25"/>
  <c r="AN12" i="25"/>
  <c r="AF11" i="26"/>
  <c r="P11" i="26"/>
  <c r="T11" i="26"/>
  <c r="AR11" i="26"/>
  <c r="L11" i="26"/>
  <c r="AJ11" i="26"/>
  <c r="AN11" i="26"/>
  <c r="AN229" i="24"/>
  <c r="AJ229" i="24"/>
  <c r="AN173" i="24"/>
  <c r="AJ173" i="24"/>
  <c r="AN117" i="24"/>
  <c r="AJ117" i="24"/>
  <c r="AN69" i="24"/>
  <c r="AJ69" i="24"/>
  <c r="AJ6" i="24"/>
  <c r="AN6" i="24"/>
  <c r="AN271" i="24"/>
  <c r="AJ271" i="24"/>
  <c r="AJ263" i="24"/>
  <c r="AN263" i="24"/>
  <c r="AJ255" i="24"/>
  <c r="AN255" i="24"/>
  <c r="AN247" i="24"/>
  <c r="AJ247" i="24"/>
  <c r="AN239" i="24"/>
  <c r="AJ239" i="24"/>
  <c r="AJ231" i="24"/>
  <c r="AN231" i="24"/>
  <c r="AJ223" i="24"/>
  <c r="AN223" i="24"/>
  <c r="AJ215" i="24"/>
  <c r="AN215" i="24"/>
  <c r="AN207" i="24"/>
  <c r="AJ207" i="24"/>
  <c r="AN199" i="24"/>
  <c r="AJ199" i="24"/>
  <c r="AJ191" i="24"/>
  <c r="AN191" i="24"/>
  <c r="AJ183" i="24"/>
  <c r="AN183" i="24"/>
  <c r="AJ175" i="24"/>
  <c r="AN175" i="24"/>
  <c r="AN167" i="24"/>
  <c r="AJ167" i="24"/>
  <c r="AN159" i="24"/>
  <c r="AJ159" i="24"/>
  <c r="AN151" i="24"/>
  <c r="AJ151" i="24"/>
  <c r="AN143" i="24"/>
  <c r="AJ143" i="24"/>
  <c r="AN135" i="24"/>
  <c r="AJ135" i="24"/>
  <c r="AN127" i="24"/>
  <c r="AJ127" i="24"/>
  <c r="AN119" i="24"/>
  <c r="AJ119" i="24"/>
  <c r="AN111" i="24"/>
  <c r="AJ111" i="24"/>
  <c r="AJ103" i="24"/>
  <c r="AN103" i="24"/>
  <c r="AJ95" i="24"/>
  <c r="AN95" i="24"/>
  <c r="AJ87" i="24"/>
  <c r="AN87" i="24"/>
  <c r="AJ79" i="24"/>
  <c r="AN79" i="24"/>
  <c r="AN71" i="24"/>
  <c r="AJ71" i="24"/>
  <c r="AJ63" i="24"/>
  <c r="AN63" i="24"/>
  <c r="AN55" i="24"/>
  <c r="AJ55" i="24"/>
  <c r="AJ47" i="24"/>
  <c r="AN47" i="24"/>
  <c r="AN39" i="24"/>
  <c r="AJ39" i="24"/>
  <c r="AJ31" i="24"/>
  <c r="AN31" i="24"/>
  <c r="AN23" i="24"/>
  <c r="AJ23" i="24"/>
  <c r="AN15" i="24"/>
  <c r="AJ15" i="24"/>
  <c r="AN7" i="24"/>
  <c r="AJ7" i="24"/>
  <c r="AR19" i="25"/>
  <c r="AF19" i="25"/>
  <c r="T19" i="25"/>
  <c r="P19" i="25"/>
  <c r="L19" i="25"/>
  <c r="AJ19" i="25"/>
  <c r="AN19" i="25"/>
  <c r="AF11" i="25"/>
  <c r="T11" i="25"/>
  <c r="P11" i="25"/>
  <c r="AR11" i="25"/>
  <c r="L11" i="25"/>
  <c r="AN11" i="25"/>
  <c r="AJ11" i="25"/>
  <c r="AF10" i="26"/>
  <c r="AR10" i="26"/>
  <c r="P10" i="26"/>
  <c r="T10" i="26"/>
  <c r="L10" i="26"/>
  <c r="AN10" i="26"/>
  <c r="AJ10" i="26"/>
  <c r="P232" i="24"/>
  <c r="AF232" i="24"/>
  <c r="L232" i="24"/>
  <c r="T232" i="24"/>
  <c r="AV232" i="24"/>
  <c r="AR232" i="24"/>
  <c r="P277" i="24"/>
  <c r="L277" i="24"/>
  <c r="AF277" i="24"/>
  <c r="AV277" i="24"/>
  <c r="T277" i="24"/>
  <c r="AR277" i="24"/>
  <c r="AF270" i="24"/>
  <c r="P270" i="24"/>
  <c r="AV270" i="24"/>
  <c r="L270" i="24"/>
  <c r="AR270" i="24"/>
  <c r="T270" i="24"/>
  <c r="L262" i="24"/>
  <c r="P262" i="24"/>
  <c r="T262" i="24"/>
  <c r="AR262" i="24"/>
  <c r="AV262" i="24"/>
  <c r="AF262" i="24"/>
  <c r="P254" i="24"/>
  <c r="AV254" i="24"/>
  <c r="T254" i="24"/>
  <c r="AR254" i="24"/>
  <c r="AF254" i="24"/>
  <c r="L254" i="24"/>
  <c r="AV247" i="24"/>
  <c r="T247" i="24"/>
  <c r="AR247" i="24"/>
  <c r="P247" i="24"/>
  <c r="AF247" i="24"/>
  <c r="L247" i="24"/>
  <c r="L239" i="24"/>
  <c r="AV239" i="24"/>
  <c r="AF239" i="24"/>
  <c r="P239" i="24"/>
  <c r="AR239" i="24"/>
  <c r="T239" i="24"/>
  <c r="P231" i="24"/>
  <c r="L231" i="24"/>
  <c r="T231" i="24"/>
  <c r="AF231" i="24"/>
  <c r="AV231" i="24"/>
  <c r="AR231" i="24"/>
  <c r="L217" i="24"/>
  <c r="AV217" i="24"/>
  <c r="P217" i="24"/>
  <c r="T217" i="24"/>
  <c r="AR217" i="24"/>
  <c r="AF217" i="24"/>
  <c r="L209" i="24"/>
  <c r="T209" i="24"/>
  <c r="AF209" i="24"/>
  <c r="AV209" i="24"/>
  <c r="AR209" i="24"/>
  <c r="P209" i="24"/>
  <c r="L201" i="24"/>
  <c r="P201" i="24"/>
  <c r="AF201" i="24"/>
  <c r="AV201" i="24"/>
  <c r="AR201" i="24"/>
  <c r="T201" i="24"/>
  <c r="P193" i="24"/>
  <c r="T193" i="24"/>
  <c r="L193" i="24"/>
  <c r="AF193" i="24"/>
  <c r="AV193" i="24"/>
  <c r="AR193" i="24"/>
  <c r="L185" i="24"/>
  <c r="P185" i="24"/>
  <c r="AR185" i="24"/>
  <c r="AF185" i="24"/>
  <c r="T185" i="24"/>
  <c r="AV185" i="24"/>
  <c r="P177" i="24"/>
  <c r="L177" i="24"/>
  <c r="T177" i="24"/>
  <c r="AV177" i="24"/>
  <c r="AR177" i="24"/>
  <c r="AF177" i="24"/>
  <c r="P169" i="24"/>
  <c r="T169" i="24"/>
  <c r="AV169" i="24"/>
  <c r="AF169" i="24"/>
  <c r="L169" i="24"/>
  <c r="AR169" i="24"/>
  <c r="L161" i="24"/>
  <c r="P161" i="24"/>
  <c r="T161" i="24"/>
  <c r="AV161" i="24"/>
  <c r="AF161" i="24"/>
  <c r="AR161" i="24"/>
  <c r="P153" i="24"/>
  <c r="L153" i="24"/>
  <c r="AF153" i="24"/>
  <c r="T153" i="24"/>
  <c r="AV153" i="24"/>
  <c r="AR153" i="24"/>
  <c r="P146" i="24"/>
  <c r="L146" i="24"/>
  <c r="AF146" i="24"/>
  <c r="T146" i="24"/>
  <c r="AR146" i="24"/>
  <c r="AV146" i="24"/>
  <c r="T138" i="24"/>
  <c r="L138" i="24"/>
  <c r="P138" i="24"/>
  <c r="AF138" i="24"/>
  <c r="AR138" i="24"/>
  <c r="AV138" i="24"/>
  <c r="AF130" i="24"/>
  <c r="L130" i="24"/>
  <c r="T130" i="24"/>
  <c r="P130" i="24"/>
  <c r="AR130" i="24"/>
  <c r="AV130" i="24"/>
  <c r="L123" i="24"/>
  <c r="T123" i="24"/>
  <c r="AF123" i="24"/>
  <c r="P123" i="24"/>
  <c r="AR123" i="24"/>
  <c r="AV123" i="24"/>
  <c r="T115" i="24"/>
  <c r="AF115" i="24"/>
  <c r="P115" i="24"/>
  <c r="L115" i="24"/>
  <c r="AV115" i="24"/>
  <c r="AR115" i="24"/>
  <c r="T107" i="24"/>
  <c r="AF107" i="24"/>
  <c r="L107" i="24"/>
  <c r="AV107" i="24"/>
  <c r="AR107" i="24"/>
  <c r="P107" i="24"/>
  <c r="L99" i="24"/>
  <c r="AF99" i="24"/>
  <c r="P99" i="24"/>
  <c r="AR99" i="24"/>
  <c r="T99" i="24"/>
  <c r="AV99" i="24"/>
  <c r="P92" i="24"/>
  <c r="AV92" i="24"/>
  <c r="T92" i="24"/>
  <c r="AF92" i="24"/>
  <c r="AR92" i="24"/>
  <c r="L92" i="24"/>
  <c r="T84" i="24"/>
  <c r="AR84" i="24"/>
  <c r="AV84" i="24"/>
  <c r="P84" i="24"/>
  <c r="L84" i="24"/>
  <c r="AF84" i="24"/>
  <c r="L78" i="24"/>
  <c r="P78" i="24"/>
  <c r="T78" i="24"/>
  <c r="AV78" i="24"/>
  <c r="AR78" i="24"/>
  <c r="AF78" i="24"/>
  <c r="AV70" i="24"/>
  <c r="T70" i="24"/>
  <c r="AF70" i="24"/>
  <c r="L70" i="24"/>
  <c r="P70" i="24"/>
  <c r="AR70" i="24"/>
  <c r="AV62" i="24"/>
  <c r="AR62" i="24"/>
  <c r="AF62" i="24"/>
  <c r="L62" i="24"/>
  <c r="P62" i="24"/>
  <c r="T62" i="24"/>
  <c r="P55" i="24"/>
  <c r="AF55" i="24"/>
  <c r="L55" i="24"/>
  <c r="T55" i="24"/>
  <c r="AV55" i="24"/>
  <c r="AR55" i="24"/>
  <c r="P47" i="24"/>
  <c r="AF47" i="24"/>
  <c r="L47" i="24"/>
  <c r="AV47" i="24"/>
  <c r="AR47" i="24"/>
  <c r="T47" i="24"/>
  <c r="L39" i="24"/>
  <c r="T39" i="24"/>
  <c r="P39" i="24"/>
  <c r="AR39" i="24"/>
  <c r="AV39" i="24"/>
  <c r="AF39" i="24"/>
  <c r="AF31" i="24"/>
  <c r="AV31" i="24"/>
  <c r="AR31" i="24"/>
  <c r="L31" i="24"/>
  <c r="P31" i="24"/>
  <c r="T31" i="24"/>
  <c r="L23" i="24"/>
  <c r="T23" i="24"/>
  <c r="AF23" i="24"/>
  <c r="AV23" i="24"/>
  <c r="P23" i="24"/>
  <c r="AR23" i="24"/>
  <c r="L15" i="24"/>
  <c r="T15" i="24"/>
  <c r="AV15" i="24"/>
  <c r="AR15" i="24"/>
  <c r="P15" i="24"/>
  <c r="AF15" i="24"/>
  <c r="AV7" i="24"/>
  <c r="L7" i="24"/>
  <c r="AF7" i="24"/>
  <c r="T7" i="24"/>
  <c r="AR7" i="24"/>
  <c r="P7" i="24"/>
  <c r="T263" i="24"/>
  <c r="L263" i="24"/>
  <c r="AF263" i="24"/>
  <c r="P263" i="24"/>
  <c r="AV263" i="24"/>
  <c r="AR263" i="24"/>
  <c r="AV248" i="24"/>
  <c r="T248" i="24"/>
  <c r="L248" i="24"/>
  <c r="P248" i="24"/>
  <c r="AF248" i="24"/>
  <c r="AR248" i="24"/>
  <c r="L224" i="24"/>
  <c r="P224" i="24"/>
  <c r="AV224" i="24"/>
  <c r="AR224" i="24"/>
  <c r="T224" i="24"/>
  <c r="AF224" i="24"/>
  <c r="L210" i="24"/>
  <c r="T210" i="24"/>
  <c r="AV210" i="24"/>
  <c r="AF210" i="24"/>
  <c r="P210" i="24"/>
  <c r="AR210" i="24"/>
  <c r="P194" i="24"/>
  <c r="AF194" i="24"/>
  <c r="T194" i="24"/>
  <c r="L194" i="24"/>
  <c r="AR194" i="24"/>
  <c r="AV194" i="24"/>
  <c r="L178" i="24"/>
  <c r="T178" i="24"/>
  <c r="AF178" i="24"/>
  <c r="AR178" i="24"/>
  <c r="AV178" i="24"/>
  <c r="P178" i="24"/>
  <c r="T162" i="24"/>
  <c r="L162" i="24"/>
  <c r="P162" i="24"/>
  <c r="AR162" i="24"/>
  <c r="AF162" i="24"/>
  <c r="AV162" i="24"/>
  <c r="P147" i="24"/>
  <c r="L147" i="24"/>
  <c r="T147" i="24"/>
  <c r="AF147" i="24"/>
  <c r="AR147" i="24"/>
  <c r="AV147" i="24"/>
  <c r="AV131" i="24"/>
  <c r="AF131" i="24"/>
  <c r="P131" i="24"/>
  <c r="L131" i="24"/>
  <c r="T131" i="24"/>
  <c r="AR131" i="24"/>
  <c r="P116" i="24"/>
  <c r="AF116" i="24"/>
  <c r="L116" i="24"/>
  <c r="T116" i="24"/>
  <c r="AR116" i="24"/>
  <c r="AV116" i="24"/>
  <c r="AV108" i="24"/>
  <c r="AF108" i="24"/>
  <c r="AR108" i="24"/>
  <c r="P108" i="24"/>
  <c r="L108" i="24"/>
  <c r="T108" i="24"/>
  <c r="L93" i="24"/>
  <c r="T93" i="24"/>
  <c r="P93" i="24"/>
  <c r="AF93" i="24"/>
  <c r="AR93" i="24"/>
  <c r="AV93" i="24"/>
  <c r="P85" i="24"/>
  <c r="T85" i="24"/>
  <c r="L85" i="24"/>
  <c r="AV85" i="24"/>
  <c r="AF85" i="24"/>
  <c r="AR85" i="24"/>
  <c r="AV79" i="24"/>
  <c r="T79" i="24"/>
  <c r="AF79" i="24"/>
  <c r="L79" i="24"/>
  <c r="P79" i="24"/>
  <c r="AR79" i="24"/>
  <c r="L71" i="24"/>
  <c r="T71" i="24"/>
  <c r="P71" i="24"/>
  <c r="AF71" i="24"/>
  <c r="AR71" i="24"/>
  <c r="AV71" i="24"/>
  <c r="L63" i="24"/>
  <c r="P63" i="24"/>
  <c r="AV63" i="24"/>
  <c r="T63" i="24"/>
  <c r="AF63" i="24"/>
  <c r="AR63" i="24"/>
  <c r="T56" i="24"/>
  <c r="AF56" i="24"/>
  <c r="L56" i="24"/>
  <c r="P56" i="24"/>
  <c r="AV56" i="24"/>
  <c r="AR56" i="24"/>
  <c r="T48" i="24"/>
  <c r="AV48" i="24"/>
  <c r="AR48" i="24"/>
  <c r="P48" i="24"/>
  <c r="L48" i="24"/>
  <c r="AF48" i="24"/>
  <c r="L40" i="24"/>
  <c r="T40" i="24"/>
  <c r="P40" i="24"/>
  <c r="AV40" i="24"/>
  <c r="AF40" i="24"/>
  <c r="AR40" i="24"/>
  <c r="L32" i="24"/>
  <c r="AF32" i="24"/>
  <c r="P32" i="24"/>
  <c r="T32" i="24"/>
  <c r="AR32" i="24"/>
  <c r="AV32" i="24"/>
  <c r="L24" i="24"/>
  <c r="T24" i="24"/>
  <c r="AF24" i="24"/>
  <c r="AR24" i="24"/>
  <c r="P24" i="24"/>
  <c r="AV24" i="24"/>
  <c r="L16" i="24"/>
  <c r="T16" i="24"/>
  <c r="AR16" i="24"/>
  <c r="AV16" i="24"/>
  <c r="AF16" i="24"/>
  <c r="P16" i="24"/>
  <c r="P8" i="24"/>
  <c r="L8" i="24"/>
  <c r="AV8" i="24"/>
  <c r="AF8" i="24"/>
  <c r="AR8" i="24"/>
  <c r="T8" i="24"/>
  <c r="AF276" i="24"/>
  <c r="L276" i="24"/>
  <c r="AV276" i="24"/>
  <c r="P276" i="24"/>
  <c r="T276" i="24"/>
  <c r="AR276" i="24"/>
  <c r="AV269" i="24"/>
  <c r="L269" i="24"/>
  <c r="AF269" i="24"/>
  <c r="T269" i="24"/>
  <c r="P269" i="24"/>
  <c r="AR269" i="24"/>
  <c r="L261" i="24"/>
  <c r="P261" i="24"/>
  <c r="AV261" i="24"/>
  <c r="AF261" i="24"/>
  <c r="T261" i="24"/>
  <c r="AR261" i="24"/>
  <c r="L253" i="24"/>
  <c r="AF253" i="24"/>
  <c r="P253" i="24"/>
  <c r="AV253" i="24"/>
  <c r="AR253" i="24"/>
  <c r="T253" i="24"/>
  <c r="T246" i="24"/>
  <c r="AF246" i="24"/>
  <c r="P246" i="24"/>
  <c r="L246" i="24"/>
  <c r="AR246" i="24"/>
  <c r="AV246" i="24"/>
  <c r="L238" i="24"/>
  <c r="P238" i="24"/>
  <c r="T238" i="24"/>
  <c r="AF238" i="24"/>
  <c r="AV238" i="24"/>
  <c r="AR238" i="24"/>
  <c r="T230" i="24"/>
  <c r="P230" i="24"/>
  <c r="AF230" i="24"/>
  <c r="L230" i="24"/>
  <c r="AV230" i="24"/>
  <c r="AR230" i="24"/>
  <c r="P216" i="24"/>
  <c r="L216" i="24"/>
  <c r="AV216" i="24"/>
  <c r="T216" i="24"/>
  <c r="AR216" i="24"/>
  <c r="AF216" i="24"/>
  <c r="L208" i="24"/>
  <c r="P208" i="24"/>
  <c r="AF208" i="24"/>
  <c r="AV208" i="24"/>
  <c r="T208" i="24"/>
  <c r="AR208" i="24"/>
  <c r="L200" i="24"/>
  <c r="T200" i="24"/>
  <c r="P200" i="24"/>
  <c r="AF200" i="24"/>
  <c r="AV200" i="24"/>
  <c r="AR200" i="24"/>
  <c r="AV192" i="24"/>
  <c r="P192" i="24"/>
  <c r="L192" i="24"/>
  <c r="T192" i="24"/>
  <c r="AR192" i="24"/>
  <c r="AF192" i="24"/>
  <c r="P184" i="24"/>
  <c r="L184" i="24"/>
  <c r="AF184" i="24"/>
  <c r="AV184" i="24"/>
  <c r="T184" i="24"/>
  <c r="AR184" i="24"/>
  <c r="P176" i="24"/>
  <c r="L176" i="24"/>
  <c r="AF176" i="24"/>
  <c r="AV176" i="24"/>
  <c r="AR176" i="24"/>
  <c r="T176" i="24"/>
  <c r="T168" i="24"/>
  <c r="L168" i="24"/>
  <c r="P168" i="24"/>
  <c r="AF168" i="24"/>
  <c r="AV168" i="24"/>
  <c r="AR168" i="24"/>
  <c r="P160" i="24"/>
  <c r="AF160" i="24"/>
  <c r="L160" i="24"/>
  <c r="T160" i="24"/>
  <c r="AV160" i="24"/>
  <c r="AR160" i="24"/>
  <c r="T145" i="24"/>
  <c r="P145" i="24"/>
  <c r="AV145" i="24"/>
  <c r="AF145" i="24"/>
  <c r="L145" i="24"/>
  <c r="AR145" i="24"/>
  <c r="T137" i="24"/>
  <c r="L137" i="24"/>
  <c r="AF137" i="24"/>
  <c r="P137" i="24"/>
  <c r="AV137" i="24"/>
  <c r="AR137" i="24"/>
  <c r="L129" i="24"/>
  <c r="AV129" i="24"/>
  <c r="T129" i="24"/>
  <c r="P129" i="24"/>
  <c r="AR129" i="24"/>
  <c r="AF129" i="24"/>
  <c r="L122" i="24"/>
  <c r="AV122" i="24"/>
  <c r="T122" i="24"/>
  <c r="AF122" i="24"/>
  <c r="P122" i="24"/>
  <c r="AR122" i="24"/>
  <c r="L114" i="24"/>
  <c r="AV114" i="24"/>
  <c r="T114" i="24"/>
  <c r="AR114" i="24"/>
  <c r="AF114" i="24"/>
  <c r="P114" i="24"/>
  <c r="AF106" i="24"/>
  <c r="T106" i="24"/>
  <c r="L106" i="24"/>
  <c r="AV106" i="24"/>
  <c r="P106" i="24"/>
  <c r="AR106" i="24"/>
  <c r="L98" i="24"/>
  <c r="P98" i="24"/>
  <c r="AF98" i="24"/>
  <c r="AV98" i="24"/>
  <c r="AR98" i="24"/>
  <c r="T98" i="24"/>
  <c r="P91" i="24"/>
  <c r="AR91" i="24"/>
  <c r="T91" i="24"/>
  <c r="L91" i="24"/>
  <c r="AF91" i="24"/>
  <c r="AV91" i="24"/>
  <c r="T83" i="24"/>
  <c r="AR83" i="24"/>
  <c r="L83" i="24"/>
  <c r="AF83" i="24"/>
  <c r="P83" i="24"/>
  <c r="AV83" i="24"/>
  <c r="T77" i="24"/>
  <c r="AF77" i="24"/>
  <c r="L77" i="24"/>
  <c r="P77" i="24"/>
  <c r="AR77" i="24"/>
  <c r="AV77" i="24"/>
  <c r="AF69" i="24"/>
  <c r="L69" i="24"/>
  <c r="T69" i="24"/>
  <c r="P69" i="24"/>
  <c r="AV69" i="24"/>
  <c r="AR69" i="24"/>
  <c r="P61" i="24"/>
  <c r="L61" i="24"/>
  <c r="AF61" i="24"/>
  <c r="AV61" i="24"/>
  <c r="T61" i="24"/>
  <c r="AR61" i="24"/>
  <c r="P54" i="24"/>
  <c r="T54" i="24"/>
  <c r="AF54" i="24"/>
  <c r="AR54" i="24"/>
  <c r="AV54" i="24"/>
  <c r="L54" i="24"/>
  <c r="T46" i="24"/>
  <c r="AF46" i="24"/>
  <c r="P46" i="24"/>
  <c r="AV46" i="24"/>
  <c r="AR46" i="24"/>
  <c r="L46" i="24"/>
  <c r="P38" i="24"/>
  <c r="L38" i="24"/>
  <c r="AR38" i="24"/>
  <c r="T38" i="24"/>
  <c r="AV38" i="24"/>
  <c r="AF38" i="24"/>
  <c r="P30" i="24"/>
  <c r="L30" i="24"/>
  <c r="T30" i="24"/>
  <c r="AV30" i="24"/>
  <c r="AF30" i="24"/>
  <c r="AR30" i="24"/>
  <c r="P22" i="24"/>
  <c r="L22" i="24"/>
  <c r="T22" i="24"/>
  <c r="AV22" i="24"/>
  <c r="AR22" i="24"/>
  <c r="AF22" i="24"/>
  <c r="L14" i="24"/>
  <c r="P14" i="24"/>
  <c r="AV14" i="24"/>
  <c r="AF14" i="24"/>
  <c r="T14" i="24"/>
  <c r="AR14" i="24"/>
  <c r="P275" i="24"/>
  <c r="L275" i="24"/>
  <c r="T275" i="24"/>
  <c r="AF275" i="24"/>
  <c r="AR275" i="24"/>
  <c r="AV275" i="24"/>
  <c r="AV268" i="24"/>
  <c r="T268" i="24"/>
  <c r="L268" i="24"/>
  <c r="AF268" i="24"/>
  <c r="P268" i="24"/>
  <c r="AR268" i="24"/>
  <c r="AF260" i="24"/>
  <c r="T260" i="24"/>
  <c r="P260" i="24"/>
  <c r="AR260" i="24"/>
  <c r="L260" i="24"/>
  <c r="AV260" i="24"/>
  <c r="P252" i="24"/>
  <c r="AV252" i="24"/>
  <c r="T252" i="24"/>
  <c r="AF252" i="24"/>
  <c r="L252" i="24"/>
  <c r="AR252" i="24"/>
  <c r="P245" i="24"/>
  <c r="L245" i="24"/>
  <c r="T245" i="24"/>
  <c r="AF245" i="24"/>
  <c r="AV245" i="24"/>
  <c r="AR245" i="24"/>
  <c r="L237" i="24"/>
  <c r="P237" i="24"/>
  <c r="T237" i="24"/>
  <c r="AF237" i="24"/>
  <c r="AV237" i="24"/>
  <c r="AR237" i="24"/>
  <c r="L229" i="24"/>
  <c r="P229" i="24"/>
  <c r="AF229" i="24"/>
  <c r="T229" i="24"/>
  <c r="AV229" i="24"/>
  <c r="AR229" i="24"/>
  <c r="AF223" i="24"/>
  <c r="T223" i="24"/>
  <c r="AV223" i="24"/>
  <c r="AR223" i="24"/>
  <c r="L223" i="24"/>
  <c r="P223" i="24"/>
  <c r="P215" i="24"/>
  <c r="L215" i="24"/>
  <c r="AF215" i="24"/>
  <c r="AV215" i="24"/>
  <c r="AR215" i="24"/>
  <c r="T215" i="24"/>
  <c r="L207" i="24"/>
  <c r="P207" i="24"/>
  <c r="AF207" i="24"/>
  <c r="T207" i="24"/>
  <c r="AV207" i="24"/>
  <c r="AR207" i="24"/>
  <c r="L199" i="24"/>
  <c r="T199" i="24"/>
  <c r="AV199" i="24"/>
  <c r="P199" i="24"/>
  <c r="AR199" i="24"/>
  <c r="AF199" i="24"/>
  <c r="L191" i="24"/>
  <c r="P191" i="24"/>
  <c r="AV191" i="24"/>
  <c r="AF191" i="24"/>
  <c r="T191" i="24"/>
  <c r="AR191" i="24"/>
  <c r="L183" i="24"/>
  <c r="AF183" i="24"/>
  <c r="T183" i="24"/>
  <c r="P183" i="24"/>
  <c r="AV183" i="24"/>
  <c r="AR183" i="24"/>
  <c r="AF175" i="24"/>
  <c r="T175" i="24"/>
  <c r="P175" i="24"/>
  <c r="L175" i="24"/>
  <c r="AV175" i="24"/>
  <c r="AR175" i="24"/>
  <c r="AV167" i="24"/>
  <c r="AF167" i="24"/>
  <c r="T167" i="24"/>
  <c r="P167" i="24"/>
  <c r="L167" i="24"/>
  <c r="AR167" i="24"/>
  <c r="L159" i="24"/>
  <c r="P159" i="24"/>
  <c r="AF159" i="24"/>
  <c r="AV159" i="24"/>
  <c r="AR159" i="24"/>
  <c r="T159" i="24"/>
  <c r="AF152" i="24"/>
  <c r="P152" i="24"/>
  <c r="L152" i="24"/>
  <c r="T152" i="24"/>
  <c r="AR152" i="24"/>
  <c r="AV152" i="24"/>
  <c r="T144" i="24"/>
  <c r="L144" i="24"/>
  <c r="AF144" i="24"/>
  <c r="P144" i="24"/>
  <c r="AR144" i="24"/>
  <c r="AV144" i="24"/>
  <c r="AF136" i="24"/>
  <c r="T136" i="24"/>
  <c r="L136" i="24"/>
  <c r="P136" i="24"/>
  <c r="AV136" i="24"/>
  <c r="AR136" i="24"/>
  <c r="P128" i="24"/>
  <c r="T128" i="24"/>
  <c r="L128" i="24"/>
  <c r="AF128" i="24"/>
  <c r="AR128" i="24"/>
  <c r="AV128" i="24"/>
  <c r="L121" i="24"/>
  <c r="AF121" i="24"/>
  <c r="AR121" i="24"/>
  <c r="T121" i="24"/>
  <c r="AV121" i="24"/>
  <c r="P121" i="24"/>
  <c r="L113" i="24"/>
  <c r="T113" i="24"/>
  <c r="AF113" i="24"/>
  <c r="AV113" i="24"/>
  <c r="P113" i="24"/>
  <c r="AR113" i="24"/>
  <c r="L105" i="24"/>
  <c r="AV105" i="24"/>
  <c r="P105" i="24"/>
  <c r="AR105" i="24"/>
  <c r="T105" i="24"/>
  <c r="AF105" i="24"/>
  <c r="L97" i="24"/>
  <c r="AV97" i="24"/>
  <c r="T97" i="24"/>
  <c r="P97" i="24"/>
  <c r="AR97" i="24"/>
  <c r="AF97" i="24"/>
  <c r="AF90" i="24"/>
  <c r="T90" i="24"/>
  <c r="P90" i="24"/>
  <c r="AV90" i="24"/>
  <c r="AR90" i="24"/>
  <c r="L90" i="24"/>
  <c r="T82" i="24"/>
  <c r="AR82" i="24"/>
  <c r="L82" i="24"/>
  <c r="AV82" i="24"/>
  <c r="P82" i="24"/>
  <c r="AF82" i="24"/>
  <c r="P76" i="24"/>
  <c r="AR76" i="24"/>
  <c r="AV76" i="24"/>
  <c r="AF76" i="24"/>
  <c r="L76" i="24"/>
  <c r="T76" i="24"/>
  <c r="P68" i="24"/>
  <c r="L68" i="24"/>
  <c r="AF68" i="24"/>
  <c r="AR68" i="24"/>
  <c r="AV68" i="24"/>
  <c r="T68" i="24"/>
  <c r="L60" i="24"/>
  <c r="P60" i="24"/>
  <c r="AF60" i="24"/>
  <c r="T60" i="24"/>
  <c r="AV60" i="24"/>
  <c r="AR60" i="24"/>
  <c r="P53" i="24"/>
  <c r="T53" i="24"/>
  <c r="AR53" i="24"/>
  <c r="AF53" i="24"/>
  <c r="L53" i="24"/>
  <c r="AV53" i="24"/>
  <c r="L45" i="24"/>
  <c r="P45" i="24"/>
  <c r="AV45" i="24"/>
  <c r="AR45" i="24"/>
  <c r="AF45" i="24"/>
  <c r="T45" i="24"/>
  <c r="AF37" i="24"/>
  <c r="L37" i="24"/>
  <c r="AR37" i="24"/>
  <c r="T37" i="24"/>
  <c r="AV37" i="24"/>
  <c r="P37" i="24"/>
  <c r="L29" i="24"/>
  <c r="AF29" i="24"/>
  <c r="P29" i="24"/>
  <c r="AV29" i="24"/>
  <c r="AR29" i="24"/>
  <c r="T29" i="24"/>
  <c r="P21" i="24"/>
  <c r="T21" i="24"/>
  <c r="L21" i="24"/>
  <c r="AV21" i="24"/>
  <c r="AR21" i="24"/>
  <c r="AF21" i="24"/>
  <c r="P13" i="24"/>
  <c r="L13" i="24"/>
  <c r="T13" i="24"/>
  <c r="AF13" i="24"/>
  <c r="AR13" i="24"/>
  <c r="AV13" i="24"/>
  <c r="T274" i="24"/>
  <c r="AF274" i="24"/>
  <c r="P274" i="24"/>
  <c r="AV274" i="24"/>
  <c r="L274" i="24"/>
  <c r="AR274" i="24"/>
  <c r="L267" i="24"/>
  <c r="T267" i="24"/>
  <c r="AV267" i="24"/>
  <c r="AR267" i="24"/>
  <c r="P267" i="24"/>
  <c r="AF267" i="24"/>
  <c r="P259" i="24"/>
  <c r="AV259" i="24"/>
  <c r="L259" i="24"/>
  <c r="T259" i="24"/>
  <c r="AF259" i="24"/>
  <c r="AR259" i="24"/>
  <c r="L251" i="24"/>
  <c r="AV251" i="24"/>
  <c r="AR251" i="24"/>
  <c r="AF251" i="24"/>
  <c r="T251" i="24"/>
  <c r="P251" i="24"/>
  <c r="L244" i="24"/>
  <c r="P244" i="24"/>
  <c r="T244" i="24"/>
  <c r="AV244" i="24"/>
  <c r="AF244" i="24"/>
  <c r="AR244" i="24"/>
  <c r="P236" i="24"/>
  <c r="T236" i="24"/>
  <c r="AF236" i="24"/>
  <c r="AV236" i="24"/>
  <c r="L236" i="24"/>
  <c r="AR236" i="24"/>
  <c r="T228" i="24"/>
  <c r="P228" i="24"/>
  <c r="AF228" i="24"/>
  <c r="L228" i="24"/>
  <c r="AV228" i="24"/>
  <c r="AR228" i="24"/>
  <c r="P222" i="24"/>
  <c r="AF222" i="24"/>
  <c r="L222" i="24"/>
  <c r="AV222" i="24"/>
  <c r="T222" i="24"/>
  <c r="AR222" i="24"/>
  <c r="L214" i="24"/>
  <c r="AF214" i="24"/>
  <c r="T214" i="24"/>
  <c r="P214" i="24"/>
  <c r="AV214" i="24"/>
  <c r="AR214" i="24"/>
  <c r="L206" i="24"/>
  <c r="T206" i="24"/>
  <c r="P206" i="24"/>
  <c r="AV206" i="24"/>
  <c r="AF206" i="24"/>
  <c r="AR206" i="24"/>
  <c r="AF198" i="24"/>
  <c r="L198" i="24"/>
  <c r="T198" i="24"/>
  <c r="P198" i="24"/>
  <c r="AV198" i="24"/>
  <c r="AR198" i="24"/>
  <c r="P190" i="24"/>
  <c r="T190" i="24"/>
  <c r="L190" i="24"/>
  <c r="AF190" i="24"/>
  <c r="AV190" i="24"/>
  <c r="AR190" i="24"/>
  <c r="T182" i="24"/>
  <c r="AV182" i="24"/>
  <c r="L182" i="24"/>
  <c r="AF182" i="24"/>
  <c r="P182" i="24"/>
  <c r="AR182" i="24"/>
  <c r="L174" i="24"/>
  <c r="T174" i="24"/>
  <c r="AF174" i="24"/>
  <c r="P174" i="24"/>
  <c r="AR174" i="24"/>
  <c r="AV174" i="24"/>
  <c r="AF166" i="24"/>
  <c r="L166" i="24"/>
  <c r="AV166" i="24"/>
  <c r="P166" i="24"/>
  <c r="T166" i="24"/>
  <c r="AR166" i="24"/>
  <c r="L158" i="24"/>
  <c r="T158" i="24"/>
  <c r="AF158" i="24"/>
  <c r="AR158" i="24"/>
  <c r="P158" i="24"/>
  <c r="AV158" i="24"/>
  <c r="L151" i="24"/>
  <c r="T151" i="24"/>
  <c r="AF151" i="24"/>
  <c r="AR151" i="24"/>
  <c r="P151" i="24"/>
  <c r="AV151" i="24"/>
  <c r="P143" i="24"/>
  <c r="T143" i="24"/>
  <c r="AF143" i="24"/>
  <c r="L143" i="24"/>
  <c r="AV143" i="24"/>
  <c r="AR143" i="24"/>
  <c r="L135" i="24"/>
  <c r="T135" i="24"/>
  <c r="AF135" i="24"/>
  <c r="P135" i="24"/>
  <c r="AV135" i="24"/>
  <c r="AR135" i="24"/>
  <c r="T127" i="24"/>
  <c r="AF127" i="24"/>
  <c r="L127" i="24"/>
  <c r="AR127" i="24"/>
  <c r="AV127" i="24"/>
  <c r="P127" i="24"/>
  <c r="L120" i="24"/>
  <c r="AF120" i="24"/>
  <c r="AR120" i="24"/>
  <c r="AV120" i="24"/>
  <c r="P120" i="24"/>
  <c r="T120" i="24"/>
  <c r="AF112" i="24"/>
  <c r="T112" i="24"/>
  <c r="P112" i="24"/>
  <c r="AR112" i="24"/>
  <c r="L112" i="24"/>
  <c r="AV112" i="24"/>
  <c r="L104" i="24"/>
  <c r="AV104" i="24"/>
  <c r="P104" i="24"/>
  <c r="AF104" i="24"/>
  <c r="T104" i="24"/>
  <c r="AR104" i="24"/>
  <c r="P89" i="24"/>
  <c r="L89" i="24"/>
  <c r="T89" i="24"/>
  <c r="AR89" i="24"/>
  <c r="AF89" i="24"/>
  <c r="AV89" i="24"/>
  <c r="AF75" i="24"/>
  <c r="L75" i="24"/>
  <c r="T75" i="24"/>
  <c r="P75" i="24"/>
  <c r="AV75" i="24"/>
  <c r="AR75" i="24"/>
  <c r="L67" i="24"/>
  <c r="P67" i="24"/>
  <c r="AF67" i="24"/>
  <c r="T67" i="24"/>
  <c r="AV67" i="24"/>
  <c r="AR67" i="24"/>
  <c r="L59" i="24"/>
  <c r="P59" i="24"/>
  <c r="AV59" i="24"/>
  <c r="AF59" i="24"/>
  <c r="T59" i="24"/>
  <c r="AR59" i="24"/>
  <c r="L52" i="24"/>
  <c r="AF52" i="24"/>
  <c r="P52" i="24"/>
  <c r="AV52" i="24"/>
  <c r="AR52" i="24"/>
  <c r="T52" i="24"/>
  <c r="L44" i="24"/>
  <c r="T44" i="24"/>
  <c r="AF44" i="24"/>
  <c r="AV44" i="24"/>
  <c r="AR44" i="24"/>
  <c r="P44" i="24"/>
  <c r="L36" i="24"/>
  <c r="T36" i="24"/>
  <c r="P36" i="24"/>
  <c r="AF36" i="24"/>
  <c r="AR36" i="24"/>
  <c r="AV36" i="24"/>
  <c r="T28" i="24"/>
  <c r="L28" i="24"/>
  <c r="AV28" i="24"/>
  <c r="AF28" i="24"/>
  <c r="AR28" i="24"/>
  <c r="P28" i="24"/>
  <c r="L20" i="24"/>
  <c r="P20" i="24"/>
  <c r="AF20" i="24"/>
  <c r="AV20" i="24"/>
  <c r="AR20" i="24"/>
  <c r="T20" i="24"/>
  <c r="T12" i="24"/>
  <c r="AF12" i="24"/>
  <c r="P12" i="24"/>
  <c r="AR12" i="24"/>
  <c r="L12" i="24"/>
  <c r="AV12" i="24"/>
  <c r="P278" i="24"/>
  <c r="L278" i="24"/>
  <c r="T278" i="24"/>
  <c r="AF278" i="24"/>
  <c r="AV278" i="24"/>
  <c r="AR278" i="24"/>
  <c r="P255" i="24"/>
  <c r="AV255" i="24"/>
  <c r="L255" i="24"/>
  <c r="AR255" i="24"/>
  <c r="AF255" i="24"/>
  <c r="T255" i="24"/>
  <c r="AF240" i="24"/>
  <c r="P240" i="24"/>
  <c r="AV240" i="24"/>
  <c r="L240" i="24"/>
  <c r="T240" i="24"/>
  <c r="AR240" i="24"/>
  <c r="P218" i="24"/>
  <c r="L218" i="24"/>
  <c r="T218" i="24"/>
  <c r="AV218" i="24"/>
  <c r="AF218" i="24"/>
  <c r="AR218" i="24"/>
  <c r="P202" i="24"/>
  <c r="AF202" i="24"/>
  <c r="L202" i="24"/>
  <c r="T202" i="24"/>
  <c r="AR202" i="24"/>
  <c r="AV202" i="24"/>
  <c r="L186" i="24"/>
  <c r="P186" i="24"/>
  <c r="T186" i="24"/>
  <c r="AF186" i="24"/>
  <c r="AV186" i="24"/>
  <c r="AR186" i="24"/>
  <c r="L170" i="24"/>
  <c r="P170" i="24"/>
  <c r="T170" i="24"/>
  <c r="AF170" i="24"/>
  <c r="AV170" i="24"/>
  <c r="AR170" i="24"/>
  <c r="P154" i="24"/>
  <c r="L154" i="24"/>
  <c r="T154" i="24"/>
  <c r="AV154" i="24"/>
  <c r="AR154" i="24"/>
  <c r="AF154" i="24"/>
  <c r="L139" i="24"/>
  <c r="T139" i="24"/>
  <c r="AV139" i="24"/>
  <c r="AF139" i="24"/>
  <c r="P139" i="24"/>
  <c r="AR139" i="24"/>
  <c r="L124" i="24"/>
  <c r="P124" i="24"/>
  <c r="AV124" i="24"/>
  <c r="AF124" i="24"/>
  <c r="T124" i="24"/>
  <c r="AR124" i="24"/>
  <c r="T100" i="24"/>
  <c r="AR100" i="24"/>
  <c r="AF100" i="24"/>
  <c r="P100" i="24"/>
  <c r="L100" i="24"/>
  <c r="AV100" i="24"/>
  <c r="L273" i="24"/>
  <c r="T273" i="24"/>
  <c r="AF273" i="24"/>
  <c r="AV273" i="24"/>
  <c r="AR273" i="24"/>
  <c r="P273" i="24"/>
  <c r="L266" i="24"/>
  <c r="AV266" i="24"/>
  <c r="P266" i="24"/>
  <c r="AF266" i="24"/>
  <c r="T266" i="24"/>
  <c r="AR266" i="24"/>
  <c r="P258" i="24"/>
  <c r="AV258" i="24"/>
  <c r="AR258" i="24"/>
  <c r="L258" i="24"/>
  <c r="T258" i="24"/>
  <c r="AF258" i="24"/>
  <c r="P250" i="24"/>
  <c r="L250" i="24"/>
  <c r="AV250" i="24"/>
  <c r="AF250" i="24"/>
  <c r="T250" i="24"/>
  <c r="AR250" i="24"/>
  <c r="P243" i="24"/>
  <c r="T243" i="24"/>
  <c r="L243" i="24"/>
  <c r="AV243" i="24"/>
  <c r="AF243" i="24"/>
  <c r="AR243" i="24"/>
  <c r="AF235" i="24"/>
  <c r="L235" i="24"/>
  <c r="P235" i="24"/>
  <c r="T235" i="24"/>
  <c r="AV235" i="24"/>
  <c r="AR235" i="24"/>
  <c r="P227" i="24"/>
  <c r="AF227" i="24"/>
  <c r="AV227" i="24"/>
  <c r="T227" i="24"/>
  <c r="L227" i="24"/>
  <c r="AR227" i="24"/>
  <c r="T221" i="24"/>
  <c r="AV221" i="24"/>
  <c r="P221" i="24"/>
  <c r="AF221" i="24"/>
  <c r="L221" i="24"/>
  <c r="AR221" i="24"/>
  <c r="L213" i="24"/>
  <c r="AV213" i="24"/>
  <c r="T213" i="24"/>
  <c r="P213" i="24"/>
  <c r="AF213" i="24"/>
  <c r="AR213" i="24"/>
  <c r="P205" i="24"/>
  <c r="L205" i="24"/>
  <c r="AV205" i="24"/>
  <c r="T205" i="24"/>
  <c r="AR205" i="24"/>
  <c r="AF205" i="24"/>
  <c r="AF197" i="24"/>
  <c r="L197" i="24"/>
  <c r="T197" i="24"/>
  <c r="AV197" i="24"/>
  <c r="AR197" i="24"/>
  <c r="P197" i="24"/>
  <c r="AF189" i="24"/>
  <c r="P189" i="24"/>
  <c r="T189" i="24"/>
  <c r="L189" i="24"/>
  <c r="AV189" i="24"/>
  <c r="AR189" i="24"/>
  <c r="AF181" i="24"/>
  <c r="T181" i="24"/>
  <c r="AR181" i="24"/>
  <c r="AV181" i="24"/>
  <c r="P181" i="24"/>
  <c r="L181" i="24"/>
  <c r="AF173" i="24"/>
  <c r="P173" i="24"/>
  <c r="L173" i="24"/>
  <c r="AV173" i="24"/>
  <c r="T173" i="24"/>
  <c r="AR173" i="24"/>
  <c r="L165" i="24"/>
  <c r="P165" i="24"/>
  <c r="T165" i="24"/>
  <c r="AV165" i="24"/>
  <c r="AF165" i="24"/>
  <c r="AR165" i="24"/>
  <c r="L157" i="24"/>
  <c r="T157" i="24"/>
  <c r="AF157" i="24"/>
  <c r="AR157" i="24"/>
  <c r="AV157" i="24"/>
  <c r="P157" i="24"/>
  <c r="T150" i="24"/>
  <c r="AF150" i="24"/>
  <c r="L150" i="24"/>
  <c r="P150" i="24"/>
  <c r="AV150" i="24"/>
  <c r="AR150" i="24"/>
  <c r="P142" i="24"/>
  <c r="L142" i="24"/>
  <c r="AF142" i="24"/>
  <c r="T142" i="24"/>
  <c r="AV142" i="24"/>
  <c r="AR142" i="24"/>
  <c r="P134" i="24"/>
  <c r="AF134" i="24"/>
  <c r="T134" i="24"/>
  <c r="L134" i="24"/>
  <c r="AR134" i="24"/>
  <c r="AV134" i="24"/>
  <c r="P119" i="24"/>
  <c r="T119" i="24"/>
  <c r="AV119" i="24"/>
  <c r="AR119" i="24"/>
  <c r="AF119" i="24"/>
  <c r="L119" i="24"/>
  <c r="L111" i="24"/>
  <c r="P111" i="24"/>
  <c r="AF111" i="24"/>
  <c r="T111" i="24"/>
  <c r="AV111" i="24"/>
  <c r="AR111" i="24"/>
  <c r="P103" i="24"/>
  <c r="T103" i="24"/>
  <c r="AF103" i="24"/>
  <c r="L103" i="24"/>
  <c r="AR103" i="24"/>
  <c r="AV103" i="24"/>
  <c r="L96" i="24"/>
  <c r="P96" i="24"/>
  <c r="AV96" i="24"/>
  <c r="T96" i="24"/>
  <c r="AR96" i="24"/>
  <c r="AF96" i="24"/>
  <c r="T88" i="24"/>
  <c r="L88" i="24"/>
  <c r="AR88" i="24"/>
  <c r="AV88" i="24"/>
  <c r="P88" i="24"/>
  <c r="AF88" i="24"/>
  <c r="T81" i="24"/>
  <c r="L81" i="24"/>
  <c r="AV81" i="24"/>
  <c r="AR81" i="24"/>
  <c r="AF81" i="24"/>
  <c r="P81" i="24"/>
  <c r="T74" i="24"/>
  <c r="AF74" i="24"/>
  <c r="AV74" i="24"/>
  <c r="AR74" i="24"/>
  <c r="L74" i="24"/>
  <c r="P74" i="24"/>
  <c r="L66" i="24"/>
  <c r="P66" i="24"/>
  <c r="T66" i="24"/>
  <c r="AF66" i="24"/>
  <c r="AV66" i="24"/>
  <c r="AR66" i="24"/>
  <c r="L58" i="24"/>
  <c r="P58" i="24"/>
  <c r="AF58" i="24"/>
  <c r="T58" i="24"/>
  <c r="AR58" i="24"/>
  <c r="AV58" i="24"/>
  <c r="L51" i="24"/>
  <c r="AF51" i="24"/>
  <c r="P51" i="24"/>
  <c r="T51" i="24"/>
  <c r="AR51" i="24"/>
  <c r="AV51" i="24"/>
  <c r="T43" i="24"/>
  <c r="AF43" i="24"/>
  <c r="L43" i="24"/>
  <c r="P43" i="24"/>
  <c r="AR43" i="24"/>
  <c r="AV43" i="24"/>
  <c r="AF35" i="24"/>
  <c r="T35" i="24"/>
  <c r="P35" i="24"/>
  <c r="AR35" i="24"/>
  <c r="L35" i="24"/>
  <c r="AV35" i="24"/>
  <c r="P27" i="24"/>
  <c r="L27" i="24"/>
  <c r="AF27" i="24"/>
  <c r="AV27" i="24"/>
  <c r="T27" i="24"/>
  <c r="AR27" i="24"/>
  <c r="P19" i="24"/>
  <c r="L19" i="24"/>
  <c r="AF19" i="24"/>
  <c r="AV19" i="24"/>
  <c r="T19" i="24"/>
  <c r="AR19" i="24"/>
  <c r="L11" i="24"/>
  <c r="AF11" i="24"/>
  <c r="T11" i="24"/>
  <c r="AV11" i="24"/>
  <c r="P11" i="24"/>
  <c r="AR11" i="24"/>
  <c r="L272" i="24"/>
  <c r="P272" i="24"/>
  <c r="AF272" i="24"/>
  <c r="T272" i="24"/>
  <c r="AV272" i="24"/>
  <c r="AR272" i="24"/>
  <c r="L265" i="24"/>
  <c r="T265" i="24"/>
  <c r="AV265" i="24"/>
  <c r="AF265" i="24"/>
  <c r="AR265" i="24"/>
  <c r="P265" i="24"/>
  <c r="L257" i="24"/>
  <c r="P257" i="24"/>
  <c r="AV257" i="24"/>
  <c r="AF257" i="24"/>
  <c r="AR257" i="24"/>
  <c r="T257" i="24"/>
  <c r="P249" i="24"/>
  <c r="L249" i="24"/>
  <c r="AF249" i="24"/>
  <c r="AV249" i="24"/>
  <c r="T249" i="24"/>
  <c r="AR249" i="24"/>
  <c r="AV242" i="24"/>
  <c r="L242" i="24"/>
  <c r="P242" i="24"/>
  <c r="AF242" i="24"/>
  <c r="T242" i="24"/>
  <c r="AR242" i="24"/>
  <c r="L234" i="24"/>
  <c r="T234" i="24"/>
  <c r="AV234" i="24"/>
  <c r="P234" i="24"/>
  <c r="AF234" i="24"/>
  <c r="AR234" i="24"/>
  <c r="AF226" i="24"/>
  <c r="T226" i="24"/>
  <c r="L226" i="24"/>
  <c r="P226" i="24"/>
  <c r="AV226" i="24"/>
  <c r="AR226" i="24"/>
  <c r="L220" i="24"/>
  <c r="P220" i="24"/>
  <c r="T220" i="24"/>
  <c r="AF220" i="24"/>
  <c r="AR220" i="24"/>
  <c r="AV220" i="24"/>
  <c r="L212" i="24"/>
  <c r="P212" i="24"/>
  <c r="T212" i="24"/>
  <c r="AR212" i="24"/>
  <c r="AF212" i="24"/>
  <c r="AV212" i="24"/>
  <c r="P204" i="24"/>
  <c r="T204" i="24"/>
  <c r="L204" i="24"/>
  <c r="AF204" i="24"/>
  <c r="AV204" i="24"/>
  <c r="AR204" i="24"/>
  <c r="AF196" i="24"/>
  <c r="P196" i="24"/>
  <c r="AV196" i="24"/>
  <c r="AR196" i="24"/>
  <c r="L196" i="24"/>
  <c r="T196" i="24"/>
  <c r="L188" i="24"/>
  <c r="P188" i="24"/>
  <c r="AF188" i="24"/>
  <c r="AR188" i="24"/>
  <c r="T188" i="24"/>
  <c r="AV188" i="24"/>
  <c r="P180" i="24"/>
  <c r="T180" i="24"/>
  <c r="AF180" i="24"/>
  <c r="L180" i="24"/>
  <c r="AR180" i="24"/>
  <c r="AV180" i="24"/>
  <c r="L172" i="24"/>
  <c r="AF172" i="24"/>
  <c r="P172" i="24"/>
  <c r="T172" i="24"/>
  <c r="AR172" i="24"/>
  <c r="AV172" i="24"/>
  <c r="L164" i="24"/>
  <c r="P164" i="24"/>
  <c r="AR164" i="24"/>
  <c r="AV164" i="24"/>
  <c r="T164" i="24"/>
  <c r="AF164" i="24"/>
  <c r="T156" i="24"/>
  <c r="L156" i="24"/>
  <c r="AV156" i="24"/>
  <c r="AR156" i="24"/>
  <c r="AF156" i="24"/>
  <c r="P156" i="24"/>
  <c r="L149" i="24"/>
  <c r="P149" i="24"/>
  <c r="T149" i="24"/>
  <c r="AF149" i="24"/>
  <c r="AV149" i="24"/>
  <c r="AR149" i="24"/>
  <c r="P141" i="24"/>
  <c r="L141" i="24"/>
  <c r="T141" i="24"/>
  <c r="AR141" i="24"/>
  <c r="AF141" i="24"/>
  <c r="AV141" i="24"/>
  <c r="P133" i="24"/>
  <c r="L133" i="24"/>
  <c r="AV133" i="24"/>
  <c r="T133" i="24"/>
  <c r="AF133" i="24"/>
  <c r="AR133" i="24"/>
  <c r="L126" i="24"/>
  <c r="T126" i="24"/>
  <c r="AF126" i="24"/>
  <c r="P126" i="24"/>
  <c r="AV126" i="24"/>
  <c r="AR126" i="24"/>
  <c r="L118" i="24"/>
  <c r="T118" i="24"/>
  <c r="AF118" i="24"/>
  <c r="P118" i="24"/>
  <c r="AV118" i="24"/>
  <c r="AR118" i="24"/>
  <c r="T110" i="24"/>
  <c r="L110" i="24"/>
  <c r="P110" i="24"/>
  <c r="AV110" i="24"/>
  <c r="AF110" i="24"/>
  <c r="AR110" i="24"/>
  <c r="L102" i="24"/>
  <c r="P102" i="24"/>
  <c r="AF102" i="24"/>
  <c r="AV102" i="24"/>
  <c r="AR102" i="24"/>
  <c r="T102" i="24"/>
  <c r="P95" i="24"/>
  <c r="AF95" i="24"/>
  <c r="AR95" i="24"/>
  <c r="AV95" i="24"/>
  <c r="L95" i="24"/>
  <c r="T95" i="24"/>
  <c r="T87" i="24"/>
  <c r="AF87" i="24"/>
  <c r="L87" i="24"/>
  <c r="P87" i="24"/>
  <c r="AV87" i="24"/>
  <c r="AR87" i="24"/>
  <c r="L73" i="24"/>
  <c r="T73" i="24"/>
  <c r="P73" i="24"/>
  <c r="AF73" i="24"/>
  <c r="AV73" i="24"/>
  <c r="AR73" i="24"/>
  <c r="P65" i="24"/>
  <c r="T65" i="24"/>
  <c r="L65" i="24"/>
  <c r="AR65" i="24"/>
  <c r="AF65" i="24"/>
  <c r="AV65" i="24"/>
  <c r="T50" i="24"/>
  <c r="AF50" i="24"/>
  <c r="P50" i="24"/>
  <c r="L50" i="24"/>
  <c r="AV50" i="24"/>
  <c r="AR50" i="24"/>
  <c r="P42" i="24"/>
  <c r="AV42" i="24"/>
  <c r="T42" i="24"/>
  <c r="AF42" i="24"/>
  <c r="L42" i="24"/>
  <c r="AR42" i="24"/>
  <c r="AV34" i="24"/>
  <c r="T34" i="24"/>
  <c r="P34" i="24"/>
  <c r="AF34" i="24"/>
  <c r="L34" i="24"/>
  <c r="AR34" i="24"/>
  <c r="L26" i="24"/>
  <c r="AF26" i="24"/>
  <c r="T26" i="24"/>
  <c r="P26" i="24"/>
  <c r="AV26" i="24"/>
  <c r="AR26" i="24"/>
  <c r="T18" i="24"/>
  <c r="L18" i="24"/>
  <c r="P18" i="24"/>
  <c r="AF18" i="24"/>
  <c r="AV18" i="24"/>
  <c r="AR18" i="24"/>
  <c r="AR10" i="24"/>
  <c r="T10" i="24"/>
  <c r="AV10" i="24"/>
  <c r="AF10" i="24"/>
  <c r="P10" i="24"/>
  <c r="L10" i="24"/>
  <c r="P280" i="24"/>
  <c r="L280" i="24"/>
  <c r="AV280" i="24"/>
  <c r="T280" i="24"/>
  <c r="AF280" i="24"/>
  <c r="AR280" i="24"/>
  <c r="L6" i="24"/>
  <c r="P6" i="24"/>
  <c r="AF6" i="24"/>
  <c r="AR6" i="24"/>
  <c r="T6" i="24"/>
  <c r="L271" i="24"/>
  <c r="P271" i="24"/>
  <c r="T271" i="24"/>
  <c r="AV271" i="24"/>
  <c r="AF271" i="24"/>
  <c r="AR271" i="24"/>
  <c r="AR264" i="24"/>
  <c r="P264" i="24"/>
  <c r="T264" i="24"/>
  <c r="AF264" i="24"/>
  <c r="L264" i="24"/>
  <c r="AV264" i="24"/>
  <c r="AF256" i="24"/>
  <c r="T256" i="24"/>
  <c r="P256" i="24"/>
  <c r="L256" i="24"/>
  <c r="AV256" i="24"/>
  <c r="AR256" i="24"/>
  <c r="P241" i="24"/>
  <c r="T241" i="24"/>
  <c r="AV241" i="24"/>
  <c r="AF241" i="24"/>
  <c r="AR241" i="24"/>
  <c r="L241" i="24"/>
  <c r="AV233" i="24"/>
  <c r="L233" i="24"/>
  <c r="T233" i="24"/>
  <c r="P233" i="24"/>
  <c r="AF233" i="24"/>
  <c r="AR233" i="24"/>
  <c r="L225" i="24"/>
  <c r="AF225" i="24"/>
  <c r="P225" i="24"/>
  <c r="T225" i="24"/>
  <c r="AR225" i="24"/>
  <c r="AV225" i="24"/>
  <c r="T219" i="24"/>
  <c r="AF219" i="24"/>
  <c r="P219" i="24"/>
  <c r="L219" i="24"/>
  <c r="AR219" i="24"/>
  <c r="AV219" i="24"/>
  <c r="P211" i="24"/>
  <c r="T211" i="24"/>
  <c r="AF211" i="24"/>
  <c r="L211" i="24"/>
  <c r="AV211" i="24"/>
  <c r="AR211" i="24"/>
  <c r="T203" i="24"/>
  <c r="L203" i="24"/>
  <c r="AV203" i="24"/>
  <c r="AF203" i="24"/>
  <c r="AR203" i="24"/>
  <c r="P203" i="24"/>
  <c r="T195" i="24"/>
  <c r="AR195" i="24"/>
  <c r="AV195" i="24"/>
  <c r="AF195" i="24"/>
  <c r="P195" i="24"/>
  <c r="L195" i="24"/>
  <c r="P187" i="24"/>
  <c r="L187" i="24"/>
  <c r="AF187" i="24"/>
  <c r="AV187" i="24"/>
  <c r="T187" i="24"/>
  <c r="AR187" i="24"/>
  <c r="P179" i="24"/>
  <c r="L179" i="24"/>
  <c r="T179" i="24"/>
  <c r="AF179" i="24"/>
  <c r="AV179" i="24"/>
  <c r="AR179" i="24"/>
  <c r="T171" i="24"/>
  <c r="L171" i="24"/>
  <c r="P171" i="24"/>
  <c r="AF171" i="24"/>
  <c r="AV171" i="24"/>
  <c r="AR171" i="24"/>
  <c r="P163" i="24"/>
  <c r="T163" i="24"/>
  <c r="AF163" i="24"/>
  <c r="L163" i="24"/>
  <c r="AV163" i="24"/>
  <c r="AR163" i="24"/>
  <c r="L155" i="24"/>
  <c r="P155" i="24"/>
  <c r="AV155" i="24"/>
  <c r="T155" i="24"/>
  <c r="AR155" i="24"/>
  <c r="AF155" i="24"/>
  <c r="L148" i="24"/>
  <c r="P148" i="24"/>
  <c r="T148" i="24"/>
  <c r="AF148" i="24"/>
  <c r="AR148" i="24"/>
  <c r="AV148" i="24"/>
  <c r="L140" i="24"/>
  <c r="AF140" i="24"/>
  <c r="P140" i="24"/>
  <c r="T140" i="24"/>
  <c r="AV140" i="24"/>
  <c r="AR140" i="24"/>
  <c r="L132" i="24"/>
  <c r="P132" i="24"/>
  <c r="AF132" i="24"/>
  <c r="AV132" i="24"/>
  <c r="AR132" i="24"/>
  <c r="T132" i="24"/>
  <c r="P125" i="24"/>
  <c r="L125" i="24"/>
  <c r="AF125" i="24"/>
  <c r="T125" i="24"/>
  <c r="AV125" i="24"/>
  <c r="AR125" i="24"/>
  <c r="P117" i="24"/>
  <c r="T117" i="24"/>
  <c r="AR117" i="24"/>
  <c r="L117" i="24"/>
  <c r="AF117" i="24"/>
  <c r="AV117" i="24"/>
  <c r="L109" i="24"/>
  <c r="AV109" i="24"/>
  <c r="AR109" i="24"/>
  <c r="AF109" i="24"/>
  <c r="T109" i="24"/>
  <c r="P109" i="24"/>
  <c r="AR101" i="24"/>
  <c r="P101" i="24"/>
  <c r="L101" i="24"/>
  <c r="T101" i="24"/>
  <c r="AV101" i="24"/>
  <c r="AF101" i="24"/>
  <c r="AF94" i="24"/>
  <c r="T94" i="24"/>
  <c r="P94" i="24"/>
  <c r="AV94" i="24"/>
  <c r="L94" i="24"/>
  <c r="AR94" i="24"/>
  <c r="L86" i="24"/>
  <c r="AF86" i="24"/>
  <c r="AR86" i="24"/>
  <c r="P86" i="24"/>
  <c r="T86" i="24"/>
  <c r="AV86" i="24"/>
  <c r="P80" i="24"/>
  <c r="L80" i="24"/>
  <c r="T80" i="24"/>
  <c r="AF80" i="24"/>
  <c r="AV80" i="24"/>
  <c r="AR80" i="24"/>
  <c r="P72" i="24"/>
  <c r="AV72" i="24"/>
  <c r="AF72" i="24"/>
  <c r="AR72" i="24"/>
  <c r="T72" i="24"/>
  <c r="L72" i="24"/>
  <c r="P64" i="24"/>
  <c r="L64" i="24"/>
  <c r="AV64" i="24"/>
  <c r="T64" i="24"/>
  <c r="AF64" i="24"/>
  <c r="AR64" i="24"/>
  <c r="AR57" i="24"/>
  <c r="AV57" i="24"/>
  <c r="L57" i="24"/>
  <c r="T57" i="24"/>
  <c r="AF57" i="24"/>
  <c r="P57" i="24"/>
  <c r="T49" i="24"/>
  <c r="P49" i="24"/>
  <c r="L49" i="24"/>
  <c r="AF49" i="24"/>
  <c r="AV49" i="24"/>
  <c r="AR49" i="24"/>
  <c r="L41" i="24"/>
  <c r="T41" i="24"/>
  <c r="P41" i="24"/>
  <c r="AF41" i="24"/>
  <c r="AR41" i="24"/>
  <c r="AV41" i="24"/>
  <c r="L33" i="24"/>
  <c r="P33" i="24"/>
  <c r="AF33" i="24"/>
  <c r="AV33" i="24"/>
  <c r="T33" i="24"/>
  <c r="AR33" i="24"/>
  <c r="L25" i="24"/>
  <c r="AV25" i="24"/>
  <c r="AF25" i="24"/>
  <c r="P25" i="24"/>
  <c r="AR25" i="24"/>
  <c r="T25" i="24"/>
  <c r="L17" i="24"/>
  <c r="AF17" i="24"/>
  <c r="T17" i="24"/>
  <c r="AR17" i="24"/>
  <c r="P17" i="24"/>
  <c r="AV17" i="24"/>
  <c r="P9" i="24"/>
  <c r="L9" i="24"/>
  <c r="T9" i="24"/>
  <c r="AF9" i="24"/>
  <c r="AV9" i="24"/>
  <c r="AR9" i="24"/>
  <c r="P279" i="24"/>
  <c r="L279" i="24"/>
  <c r="AF279" i="24"/>
  <c r="T279" i="24"/>
  <c r="AR279" i="24"/>
  <c r="AV279" i="24"/>
  <c r="X10" i="26"/>
  <c r="AB10" i="26"/>
  <c r="X11" i="26"/>
  <c r="AB11" i="26"/>
  <c r="X9" i="26"/>
  <c r="AB9" i="26"/>
  <c r="X8" i="26"/>
  <c r="AB8" i="26"/>
  <c r="AB7" i="26"/>
  <c r="X7" i="26"/>
  <c r="X6" i="26"/>
  <c r="AB6" i="26"/>
  <c r="X12" i="26"/>
  <c r="AB12" i="26"/>
  <c r="AB9" i="25"/>
  <c r="X9" i="25"/>
  <c r="AB20" i="25"/>
  <c r="X20" i="25"/>
  <c r="X12" i="25"/>
  <c r="AB12" i="25"/>
  <c r="AB19" i="25"/>
  <c r="X19" i="25"/>
  <c r="AB11" i="25"/>
  <c r="X11" i="25"/>
  <c r="AB6" i="25"/>
  <c r="X6" i="25"/>
  <c r="X16" i="25"/>
  <c r="AB16" i="25"/>
  <c r="X8" i="25"/>
  <c r="AB8" i="25"/>
  <c r="X18" i="25"/>
  <c r="AB18" i="25"/>
  <c r="AB23" i="25"/>
  <c r="X23" i="25"/>
  <c r="AB15" i="25"/>
  <c r="X15" i="25"/>
  <c r="AB7" i="25"/>
  <c r="X7" i="25"/>
  <c r="X10" i="25"/>
  <c r="AB10" i="25"/>
  <c r="AB22" i="25"/>
  <c r="X22" i="25"/>
  <c r="AB14" i="25"/>
  <c r="X14" i="25"/>
  <c r="AB17" i="25"/>
  <c r="X17" i="25"/>
  <c r="AB21" i="25"/>
  <c r="X21" i="25"/>
  <c r="AB13" i="25"/>
  <c r="X13" i="25"/>
  <c r="X250" i="24"/>
  <c r="AB250" i="24"/>
  <c r="X221" i="24"/>
  <c r="AB221" i="24"/>
  <c r="X189" i="24"/>
  <c r="AB189" i="24"/>
  <c r="AB157" i="24"/>
  <c r="X157" i="24"/>
  <c r="AB111" i="24"/>
  <c r="X111" i="24"/>
  <c r="AB103" i="24"/>
  <c r="X103" i="24"/>
  <c r="AB88" i="24"/>
  <c r="X88" i="24"/>
  <c r="AB74" i="24"/>
  <c r="X74" i="24"/>
  <c r="AB43" i="24"/>
  <c r="X43" i="24"/>
  <c r="AB276" i="24"/>
  <c r="X276" i="24"/>
  <c r="AB269" i="24"/>
  <c r="X269" i="24"/>
  <c r="X261" i="24"/>
  <c r="AB261" i="24"/>
  <c r="X253" i="24"/>
  <c r="AB253" i="24"/>
  <c r="X246" i="24"/>
  <c r="AB246" i="24"/>
  <c r="AB238" i="24"/>
  <c r="X238" i="24"/>
  <c r="X230" i="24"/>
  <c r="AB230" i="24"/>
  <c r="AB216" i="24"/>
  <c r="X216" i="24"/>
  <c r="AB208" i="24"/>
  <c r="X208" i="24"/>
  <c r="AB200" i="24"/>
  <c r="X200" i="24"/>
  <c r="X192" i="24"/>
  <c r="AB192" i="24"/>
  <c r="X184" i="24"/>
  <c r="AB184" i="24"/>
  <c r="X176" i="24"/>
  <c r="AB176" i="24"/>
  <c r="X168" i="24"/>
  <c r="AB168" i="24"/>
  <c r="AB160" i="24"/>
  <c r="X160" i="24"/>
  <c r="AB145" i="24"/>
  <c r="X145" i="24"/>
  <c r="AB137" i="24"/>
  <c r="X137" i="24"/>
  <c r="X129" i="24"/>
  <c r="AB129" i="24"/>
  <c r="AB122" i="24"/>
  <c r="X122" i="24"/>
  <c r="X114" i="24"/>
  <c r="AB114" i="24"/>
  <c r="X106" i="24"/>
  <c r="AB106" i="24"/>
  <c r="AB98" i="24"/>
  <c r="X98" i="24"/>
  <c r="AB91" i="24"/>
  <c r="X91" i="24"/>
  <c r="X83" i="24"/>
  <c r="AB83" i="24"/>
  <c r="X77" i="24"/>
  <c r="AB77" i="24"/>
  <c r="X69" i="24"/>
  <c r="AB69" i="24"/>
  <c r="X61" i="24"/>
  <c r="AB61" i="24"/>
  <c r="X54" i="24"/>
  <c r="AB54" i="24"/>
  <c r="X46" i="24"/>
  <c r="AB46" i="24"/>
  <c r="AB38" i="24"/>
  <c r="X38" i="24"/>
  <c r="X30" i="24"/>
  <c r="AB30" i="24"/>
  <c r="X22" i="24"/>
  <c r="AB22" i="24"/>
  <c r="AB14" i="24"/>
  <c r="X14" i="24"/>
  <c r="AB266" i="24"/>
  <c r="X266" i="24"/>
  <c r="AB227" i="24"/>
  <c r="X227" i="24"/>
  <c r="AB165" i="24"/>
  <c r="X165" i="24"/>
  <c r="AB275" i="24"/>
  <c r="X275" i="24"/>
  <c r="AB268" i="24"/>
  <c r="X268" i="24"/>
  <c r="X260" i="24"/>
  <c r="AB260" i="24"/>
  <c r="X252" i="24"/>
  <c r="AB252" i="24"/>
  <c r="X245" i="24"/>
  <c r="AB245" i="24"/>
  <c r="X237" i="24"/>
  <c r="AB237" i="24"/>
  <c r="AB229" i="24"/>
  <c r="X229" i="24"/>
  <c r="AB223" i="24"/>
  <c r="X223" i="24"/>
  <c r="AB215" i="24"/>
  <c r="X215" i="24"/>
  <c r="AB207" i="24"/>
  <c r="X207" i="24"/>
  <c r="X199" i="24"/>
  <c r="AB199" i="24"/>
  <c r="X191" i="24"/>
  <c r="AB191" i="24"/>
  <c r="X183" i="24"/>
  <c r="AB183" i="24"/>
  <c r="X175" i="24"/>
  <c r="AB175" i="24"/>
  <c r="AB167" i="24"/>
  <c r="X167" i="24"/>
  <c r="AB159" i="24"/>
  <c r="X159" i="24"/>
  <c r="X152" i="24"/>
  <c r="AB152" i="24"/>
  <c r="X144" i="24"/>
  <c r="AB144" i="24"/>
  <c r="AB136" i="24"/>
  <c r="X136" i="24"/>
  <c r="AB128" i="24"/>
  <c r="X128" i="24"/>
  <c r="X121" i="24"/>
  <c r="AB121" i="24"/>
  <c r="X113" i="24"/>
  <c r="AB113" i="24"/>
  <c r="AB105" i="24"/>
  <c r="X105" i="24"/>
  <c r="AB97" i="24"/>
  <c r="X97" i="24"/>
  <c r="AB90" i="24"/>
  <c r="X90" i="24"/>
  <c r="AB82" i="24"/>
  <c r="X82" i="24"/>
  <c r="X76" i="24"/>
  <c r="AB76" i="24"/>
  <c r="AB68" i="24"/>
  <c r="X68" i="24"/>
  <c r="X60" i="24"/>
  <c r="AB60" i="24"/>
  <c r="X53" i="24"/>
  <c r="AB53" i="24"/>
  <c r="AB45" i="24"/>
  <c r="X45" i="24"/>
  <c r="AB37" i="24"/>
  <c r="X37" i="24"/>
  <c r="AB29" i="24"/>
  <c r="X29" i="24"/>
  <c r="AB21" i="24"/>
  <c r="X21" i="24"/>
  <c r="X13" i="24"/>
  <c r="AB13" i="24"/>
  <c r="X274" i="24"/>
  <c r="AB274" i="24"/>
  <c r="X267" i="24"/>
  <c r="AB267" i="24"/>
  <c r="X259" i="24"/>
  <c r="AB259" i="24"/>
  <c r="AB251" i="24"/>
  <c r="X251" i="24"/>
  <c r="AB244" i="24"/>
  <c r="X244" i="24"/>
  <c r="X236" i="24"/>
  <c r="AB236" i="24"/>
  <c r="AB228" i="24"/>
  <c r="X228" i="24"/>
  <c r="AB222" i="24"/>
  <c r="X222" i="24"/>
  <c r="X214" i="24"/>
  <c r="AB214" i="24"/>
  <c r="X206" i="24"/>
  <c r="AB206" i="24"/>
  <c r="X198" i="24"/>
  <c r="AB198" i="24"/>
  <c r="AB190" i="24"/>
  <c r="X190" i="24"/>
  <c r="AB182" i="24"/>
  <c r="X182" i="24"/>
  <c r="AB174" i="24"/>
  <c r="X174" i="24"/>
  <c r="AB166" i="24"/>
  <c r="X166" i="24"/>
  <c r="X158" i="24"/>
  <c r="AB158" i="24"/>
  <c r="AB151" i="24"/>
  <c r="X151" i="24"/>
  <c r="X143" i="24"/>
  <c r="AB143" i="24"/>
  <c r="X135" i="24"/>
  <c r="AB135" i="24"/>
  <c r="AB127" i="24"/>
  <c r="X127" i="24"/>
  <c r="X120" i="24"/>
  <c r="AB120" i="24"/>
  <c r="AB112" i="24"/>
  <c r="X112" i="24"/>
  <c r="X104" i="24"/>
  <c r="AB104" i="24"/>
  <c r="AB89" i="24"/>
  <c r="X89" i="24"/>
  <c r="X75" i="24"/>
  <c r="AB75" i="24"/>
  <c r="X67" i="24"/>
  <c r="AB67" i="24"/>
  <c r="X59" i="24"/>
  <c r="AB59" i="24"/>
  <c r="AB52" i="24"/>
  <c r="X52" i="24"/>
  <c r="AB44" i="24"/>
  <c r="X44" i="24"/>
  <c r="X36" i="24"/>
  <c r="AB36" i="24"/>
  <c r="AB28" i="24"/>
  <c r="X28" i="24"/>
  <c r="X20" i="24"/>
  <c r="AB20" i="24"/>
  <c r="X12" i="24"/>
  <c r="AB12" i="24"/>
  <c r="X243" i="24"/>
  <c r="AB243" i="24"/>
  <c r="X205" i="24"/>
  <c r="AB205" i="24"/>
  <c r="AB173" i="24"/>
  <c r="X173" i="24"/>
  <c r="AB150" i="24"/>
  <c r="X150" i="24"/>
  <c r="AB119" i="24"/>
  <c r="X119" i="24"/>
  <c r="AB96" i="24"/>
  <c r="X96" i="24"/>
  <c r="AB81" i="24"/>
  <c r="X81" i="24"/>
  <c r="AB66" i="24"/>
  <c r="X66" i="24"/>
  <c r="AB58" i="24"/>
  <c r="X58" i="24"/>
  <c r="AB51" i="24"/>
  <c r="X51" i="24"/>
  <c r="AB35" i="24"/>
  <c r="X35" i="24"/>
  <c r="AB27" i="24"/>
  <c r="X27" i="24"/>
  <c r="AB19" i="24"/>
  <c r="X19" i="24"/>
  <c r="AB11" i="24"/>
  <c r="X11" i="24"/>
  <c r="X272" i="24"/>
  <c r="AB272" i="24"/>
  <c r="AB265" i="24"/>
  <c r="X265" i="24"/>
  <c r="AB257" i="24"/>
  <c r="X257" i="24"/>
  <c r="X249" i="24"/>
  <c r="AB249" i="24"/>
  <c r="X242" i="24"/>
  <c r="AB242" i="24"/>
  <c r="X234" i="24"/>
  <c r="AB234" i="24"/>
  <c r="X226" i="24"/>
  <c r="AB226" i="24"/>
  <c r="AB220" i="24"/>
  <c r="X220" i="24"/>
  <c r="AB212" i="24"/>
  <c r="X212" i="24"/>
  <c r="X204" i="24"/>
  <c r="AB204" i="24"/>
  <c r="AB196" i="24"/>
  <c r="X196" i="24"/>
  <c r="X188" i="24"/>
  <c r="AB188" i="24"/>
  <c r="X180" i="24"/>
  <c r="AB180" i="24"/>
  <c r="X172" i="24"/>
  <c r="AB172" i="24"/>
  <c r="X164" i="24"/>
  <c r="AB164" i="24"/>
  <c r="AB156" i="24"/>
  <c r="X156" i="24"/>
  <c r="AB149" i="24"/>
  <c r="X149" i="24"/>
  <c r="X141" i="24"/>
  <c r="AB141" i="24"/>
  <c r="AB133" i="24"/>
  <c r="X133" i="24"/>
  <c r="AB126" i="24"/>
  <c r="X126" i="24"/>
  <c r="AB118" i="24"/>
  <c r="X118" i="24"/>
  <c r="X110" i="24"/>
  <c r="AB110" i="24"/>
  <c r="X102" i="24"/>
  <c r="AB102" i="24"/>
  <c r="AB95" i="24"/>
  <c r="X95" i="24"/>
  <c r="AB87" i="24"/>
  <c r="X87" i="24"/>
  <c r="AB73" i="24"/>
  <c r="X73" i="24"/>
  <c r="AB65" i="24"/>
  <c r="X65" i="24"/>
  <c r="X50" i="24"/>
  <c r="AB50" i="24"/>
  <c r="X42" i="24"/>
  <c r="AB42" i="24"/>
  <c r="AB34" i="24"/>
  <c r="X34" i="24"/>
  <c r="AB26" i="24"/>
  <c r="X26" i="24"/>
  <c r="AB18" i="24"/>
  <c r="X18" i="24"/>
  <c r="X10" i="24"/>
  <c r="AB10" i="24"/>
  <c r="X258" i="24"/>
  <c r="AB258" i="24"/>
  <c r="AB213" i="24"/>
  <c r="X213" i="24"/>
  <c r="X181" i="24"/>
  <c r="AB181" i="24"/>
  <c r="X142" i="24"/>
  <c r="AB142" i="24"/>
  <c r="X6" i="24"/>
  <c r="AB6" i="24"/>
  <c r="AB271" i="24"/>
  <c r="X271" i="24"/>
  <c r="AB264" i="24"/>
  <c r="X264" i="24"/>
  <c r="X256" i="24"/>
  <c r="AB256" i="24"/>
  <c r="AB241" i="24"/>
  <c r="X241" i="24"/>
  <c r="AB233" i="24"/>
  <c r="X233" i="24"/>
  <c r="AB225" i="24"/>
  <c r="X225" i="24"/>
  <c r="X219" i="24"/>
  <c r="AB219" i="24"/>
  <c r="AB211" i="24"/>
  <c r="X211" i="24"/>
  <c r="X203" i="24"/>
  <c r="AB203" i="24"/>
  <c r="X195" i="24"/>
  <c r="AB195" i="24"/>
  <c r="AB187" i="24"/>
  <c r="X187" i="24"/>
  <c r="AB179" i="24"/>
  <c r="X179" i="24"/>
  <c r="AB171" i="24"/>
  <c r="X171" i="24"/>
  <c r="AB163" i="24"/>
  <c r="X163" i="24"/>
  <c r="AB155" i="24"/>
  <c r="X155" i="24"/>
  <c r="AB148" i="24"/>
  <c r="X148" i="24"/>
  <c r="AB140" i="24"/>
  <c r="X140" i="24"/>
  <c r="X132" i="24"/>
  <c r="AB132" i="24"/>
  <c r="AB125" i="24"/>
  <c r="X125" i="24"/>
  <c r="AB117" i="24"/>
  <c r="X117" i="24"/>
  <c r="AB109" i="24"/>
  <c r="X109" i="24"/>
  <c r="AB101" i="24"/>
  <c r="X101" i="24"/>
  <c r="AB94" i="24"/>
  <c r="X94" i="24"/>
  <c r="X86" i="24"/>
  <c r="AB86" i="24"/>
  <c r="X80" i="24"/>
  <c r="AB80" i="24"/>
  <c r="X72" i="24"/>
  <c r="AB72" i="24"/>
  <c r="X64" i="24"/>
  <c r="AB64" i="24"/>
  <c r="AB57" i="24"/>
  <c r="X57" i="24"/>
  <c r="AB49" i="24"/>
  <c r="X49" i="24"/>
  <c r="AB41" i="24"/>
  <c r="X41" i="24"/>
  <c r="AB33" i="24"/>
  <c r="X33" i="24"/>
  <c r="X25" i="24"/>
  <c r="AB25" i="24"/>
  <c r="AB17" i="24"/>
  <c r="X17" i="24"/>
  <c r="X9" i="24"/>
  <c r="AB9" i="24"/>
  <c r="AB278" i="24"/>
  <c r="X278" i="24"/>
  <c r="AB263" i="24"/>
  <c r="X263" i="24"/>
  <c r="X255" i="24"/>
  <c r="AB255" i="24"/>
  <c r="AB248" i="24"/>
  <c r="X248" i="24"/>
  <c r="X240" i="24"/>
  <c r="AB240" i="24"/>
  <c r="X232" i="24"/>
  <c r="AB232" i="24"/>
  <c r="X224" i="24"/>
  <c r="AB224" i="24"/>
  <c r="AB218" i="24"/>
  <c r="X218" i="24"/>
  <c r="AB210" i="24"/>
  <c r="X210" i="24"/>
  <c r="X202" i="24"/>
  <c r="AB202" i="24"/>
  <c r="AB194" i="24"/>
  <c r="X194" i="24"/>
  <c r="AB186" i="24"/>
  <c r="X186" i="24"/>
  <c r="AB178" i="24"/>
  <c r="X178" i="24"/>
  <c r="X170" i="24"/>
  <c r="AB170" i="24"/>
  <c r="AB162" i="24"/>
  <c r="X162" i="24"/>
  <c r="AB154" i="24"/>
  <c r="X154" i="24"/>
  <c r="AB147" i="24"/>
  <c r="X147" i="24"/>
  <c r="AB139" i="24"/>
  <c r="X139" i="24"/>
  <c r="X131" i="24"/>
  <c r="AB131" i="24"/>
  <c r="AB124" i="24"/>
  <c r="X124" i="24"/>
  <c r="X116" i="24"/>
  <c r="AB116" i="24"/>
  <c r="X108" i="24"/>
  <c r="AB108" i="24"/>
  <c r="X100" i="24"/>
  <c r="AB100" i="24"/>
  <c r="AB93" i="24"/>
  <c r="X93" i="24"/>
  <c r="AB85" i="24"/>
  <c r="X85" i="24"/>
  <c r="X79" i="24"/>
  <c r="AB79" i="24"/>
  <c r="AB71" i="24"/>
  <c r="X71" i="24"/>
  <c r="AB63" i="24"/>
  <c r="X63" i="24"/>
  <c r="AB56" i="24"/>
  <c r="X56" i="24"/>
  <c r="AB48" i="24"/>
  <c r="X48" i="24"/>
  <c r="X40" i="24"/>
  <c r="AB40" i="24"/>
  <c r="AB32" i="24"/>
  <c r="X32" i="24"/>
  <c r="X24" i="24"/>
  <c r="AB24" i="24"/>
  <c r="AB16" i="24"/>
  <c r="X16" i="24"/>
  <c r="AB8" i="24"/>
  <c r="X8" i="24"/>
  <c r="AB280" i="24"/>
  <c r="X280" i="24"/>
  <c r="X273" i="24"/>
  <c r="AB273" i="24"/>
  <c r="AB235" i="24"/>
  <c r="X235" i="24"/>
  <c r="AB197" i="24"/>
  <c r="X197" i="24"/>
  <c r="AB134" i="24"/>
  <c r="X134" i="24"/>
  <c r="AB277" i="24"/>
  <c r="X277" i="24"/>
  <c r="AB270" i="24"/>
  <c r="X270" i="24"/>
  <c r="AB262" i="24"/>
  <c r="X262" i="24"/>
  <c r="AB254" i="24"/>
  <c r="X254" i="24"/>
  <c r="AB247" i="24"/>
  <c r="X247" i="24"/>
  <c r="AB239" i="24"/>
  <c r="X239" i="24"/>
  <c r="AB231" i="24"/>
  <c r="X231" i="24"/>
  <c r="AB217" i="24"/>
  <c r="X217" i="24"/>
  <c r="AB209" i="24"/>
  <c r="X209" i="24"/>
  <c r="AB201" i="24"/>
  <c r="X201" i="24"/>
  <c r="AB193" i="24"/>
  <c r="X193" i="24"/>
  <c r="AB185" i="24"/>
  <c r="X185" i="24"/>
  <c r="AB177" i="24"/>
  <c r="X177" i="24"/>
  <c r="AB169" i="24"/>
  <c r="X169" i="24"/>
  <c r="AB161" i="24"/>
  <c r="X161" i="24"/>
  <c r="AB153" i="24"/>
  <c r="X153" i="24"/>
  <c r="AB146" i="24"/>
  <c r="X146" i="24"/>
  <c r="AB138" i="24"/>
  <c r="X138" i="24"/>
  <c r="AB130" i="24"/>
  <c r="X130" i="24"/>
  <c r="AB123" i="24"/>
  <c r="X123" i="24"/>
  <c r="AB115" i="24"/>
  <c r="X115" i="24"/>
  <c r="AB107" i="24"/>
  <c r="X107" i="24"/>
  <c r="AB99" i="24"/>
  <c r="X99" i="24"/>
  <c r="AB92" i="24"/>
  <c r="X92" i="24"/>
  <c r="AB84" i="24"/>
  <c r="X84" i="24"/>
  <c r="AB78" i="24"/>
  <c r="X78" i="24"/>
  <c r="AB70" i="24"/>
  <c r="X70" i="24"/>
  <c r="AB62" i="24"/>
  <c r="X62" i="24"/>
  <c r="AB55" i="24"/>
  <c r="X55" i="24"/>
  <c r="AB47" i="24"/>
  <c r="X47" i="24"/>
  <c r="AB39" i="24"/>
  <c r="X39" i="24"/>
  <c r="AB31" i="24"/>
  <c r="X31" i="24"/>
  <c r="AB23" i="24"/>
  <c r="X23" i="24"/>
  <c r="AB15" i="24"/>
  <c r="X15" i="24"/>
  <c r="AB7" i="24"/>
  <c r="X7" i="24"/>
  <c r="AB279" i="24"/>
  <c r="X279" i="24"/>
  <c r="S8" i="3"/>
  <c r="O8" i="3"/>
  <c r="G8" i="3"/>
  <c r="U5" i="64"/>
  <c r="U6" i="64" s="1"/>
  <c r="U7" i="64" s="1"/>
  <c r="U8" i="64" s="1"/>
  <c r="U9" i="64" s="1"/>
  <c r="U10" i="64" s="1"/>
  <c r="U11" i="64" s="1"/>
  <c r="U12" i="64" s="1"/>
  <c r="U13" i="64" s="1"/>
  <c r="U14" i="64" s="1"/>
  <c r="T5" i="64"/>
  <c r="T6" i="64" s="1"/>
  <c r="T7" i="64" s="1"/>
  <c r="T8" i="64" s="1"/>
  <c r="T9" i="64" s="1"/>
  <c r="T10" i="64" s="1"/>
  <c r="T11" i="64" s="1"/>
  <c r="T12" i="64" s="1"/>
  <c r="T13" i="64" s="1"/>
  <c r="T14" i="64" s="1"/>
  <c r="V5" i="64"/>
  <c r="V6" i="64" s="1"/>
  <c r="V7" i="64" s="1"/>
  <c r="V8" i="64" s="1"/>
  <c r="V9" i="64" s="1"/>
  <c r="V10" i="64" s="1"/>
  <c r="V11" i="64" s="1"/>
  <c r="V12" i="64" s="1"/>
  <c r="V13" i="64" s="1"/>
  <c r="V14" i="64" s="1"/>
  <c r="R4" i="64"/>
  <c r="R5" i="64" s="1"/>
  <c r="R6" i="64" s="1"/>
  <c r="R7" i="64" s="1"/>
  <c r="R8" i="64" s="1"/>
  <c r="R9" i="64" s="1"/>
  <c r="R10" i="64" s="1"/>
  <c r="R11" i="64" s="1"/>
  <c r="R12" i="64" s="1"/>
  <c r="R13" i="64" s="1"/>
  <c r="R14" i="64" s="1"/>
  <c r="S5" i="64"/>
  <c r="S6" i="64" s="1"/>
  <c r="S7" i="64" s="1"/>
  <c r="S8" i="64" s="1"/>
  <c r="S9" i="64" s="1"/>
  <c r="S10" i="64" s="1"/>
  <c r="S11" i="64" s="1"/>
  <c r="S12" i="64" s="1"/>
  <c r="S13" i="64" s="1"/>
  <c r="S14" i="64" s="1"/>
  <c r="W4" i="24" l="1"/>
  <c r="Y284" i="24"/>
  <c r="S4" i="24"/>
  <c r="U284" i="24"/>
  <c r="U285" i="24"/>
  <c r="O4" i="24"/>
  <c r="C17" i="3"/>
  <c r="Y285" i="24"/>
  <c r="Q285" i="24"/>
  <c r="Q284" i="24"/>
  <c r="U30" i="25"/>
  <c r="U29" i="25"/>
  <c r="S4" i="25"/>
  <c r="E28" i="43"/>
  <c r="Y18" i="26"/>
  <c r="O4" i="25"/>
  <c r="Q30" i="25"/>
  <c r="Q29" i="25"/>
  <c r="Q19" i="26"/>
  <c r="O4" i="26"/>
  <c r="Q18" i="26"/>
  <c r="U18" i="26"/>
  <c r="U19" i="26"/>
  <c r="S4" i="26"/>
  <c r="W4" i="26"/>
  <c r="Y29" i="25"/>
  <c r="W4" i="25"/>
  <c r="Y30" i="25"/>
  <c r="Y19" i="26"/>
  <c r="U286" i="24" l="1"/>
  <c r="U287" i="24"/>
  <c r="U288" i="24" s="1"/>
  <c r="U279" i="24" s="1"/>
  <c r="Y287" i="24"/>
  <c r="Y288" i="24" s="1"/>
  <c r="Y6" i="24" s="1"/>
  <c r="Y286" i="24"/>
  <c r="AW19" i="26"/>
  <c r="AC18" i="26"/>
  <c r="M19" i="26"/>
  <c r="M18" i="26"/>
  <c r="K4" i="26"/>
  <c r="AC19" i="26"/>
  <c r="AA4" i="26"/>
  <c r="AA4" i="24"/>
  <c r="K4" i="25"/>
  <c r="AC284" i="24"/>
  <c r="AC285" i="24"/>
  <c r="AU4" i="26"/>
  <c r="M29" i="25"/>
  <c r="M30" i="25"/>
  <c r="AW18" i="26"/>
  <c r="AC29" i="25"/>
  <c r="AW29" i="25"/>
  <c r="AC30" i="25"/>
  <c r="AA4" i="25"/>
  <c r="AU4" i="25"/>
  <c r="AW30" i="25"/>
  <c r="M284" i="24"/>
  <c r="M285" i="24"/>
  <c r="K4" i="24"/>
  <c r="Q287" i="24"/>
  <c r="Q288" i="24" s="1"/>
  <c r="Q286" i="24"/>
  <c r="AM4" i="24"/>
  <c r="AO284" i="24"/>
  <c r="AO285" i="24"/>
  <c r="AW284" i="24"/>
  <c r="AU4" i="24"/>
  <c r="AW285" i="24"/>
  <c r="AI4" i="24"/>
  <c r="AK285" i="24"/>
  <c r="AK284" i="24"/>
  <c r="Y20" i="26"/>
  <c r="Y21" i="26"/>
  <c r="Y22" i="26" s="1"/>
  <c r="Y31" i="25"/>
  <c r="Y32" i="25"/>
  <c r="Y33" i="25" s="1"/>
  <c r="U32" i="25"/>
  <c r="U33" i="25" s="1"/>
  <c r="U31" i="25"/>
  <c r="U21" i="26"/>
  <c r="U22" i="26" s="1"/>
  <c r="U20" i="26"/>
  <c r="Q21" i="26"/>
  <c r="Q22" i="26" s="1"/>
  <c r="Q20" i="26"/>
  <c r="Q31" i="25"/>
  <c r="Q32" i="25"/>
  <c r="Q33" i="25" s="1"/>
  <c r="U145" i="24" l="1"/>
  <c r="U235" i="24"/>
  <c r="U263" i="24"/>
  <c r="U273" i="24"/>
  <c r="U40" i="24"/>
  <c r="V203" i="24" s="1"/>
  <c r="U73" i="24"/>
  <c r="U262" i="24"/>
  <c r="U66" i="24"/>
  <c r="U229" i="24"/>
  <c r="U61" i="24"/>
  <c r="U14" i="24"/>
  <c r="U122" i="24"/>
  <c r="U159" i="24"/>
  <c r="U197" i="24"/>
  <c r="U49" i="24"/>
  <c r="U65" i="24"/>
  <c r="U78" i="24"/>
  <c r="U169" i="24"/>
  <c r="U76" i="24"/>
  <c r="U248" i="24"/>
  <c r="U82" i="24"/>
  <c r="U217" i="24"/>
  <c r="U100" i="24"/>
  <c r="U120" i="24"/>
  <c r="U8" i="24"/>
  <c r="U56" i="24"/>
  <c r="U253" i="24"/>
  <c r="U22" i="24"/>
  <c r="U104" i="24"/>
  <c r="U6" i="24"/>
  <c r="U272" i="24"/>
  <c r="U142" i="24"/>
  <c r="U77" i="24"/>
  <c r="U42" i="24"/>
  <c r="U188" i="24"/>
  <c r="U155" i="24"/>
  <c r="U18" i="24"/>
  <c r="U202" i="24"/>
  <c r="U264" i="24"/>
  <c r="U116" i="24"/>
  <c r="U203" i="24"/>
  <c r="U132" i="24"/>
  <c r="U19" i="24"/>
  <c r="U35" i="24"/>
  <c r="U139" i="24"/>
  <c r="U95" i="24"/>
  <c r="U84" i="24"/>
  <c r="U134" i="24"/>
  <c r="U210" i="24"/>
  <c r="U163" i="24"/>
  <c r="U148" i="24"/>
  <c r="U141" i="24"/>
  <c r="U214" i="24"/>
  <c r="U154" i="24"/>
  <c r="U193" i="24"/>
  <c r="U138" i="24"/>
  <c r="U218" i="24"/>
  <c r="U91" i="24"/>
  <c r="U144" i="24"/>
  <c r="U270" i="24"/>
  <c r="U72" i="24"/>
  <c r="U119" i="24"/>
  <c r="U86" i="24"/>
  <c r="U161" i="24"/>
  <c r="U131" i="24"/>
  <c r="U121" i="24"/>
  <c r="U102" i="24"/>
  <c r="U137" i="24"/>
  <c r="U212" i="24"/>
  <c r="U238" i="24"/>
  <c r="U26" i="24"/>
  <c r="U24" i="24"/>
  <c r="U275" i="24"/>
  <c r="U215" i="24"/>
  <c r="U20" i="24"/>
  <c r="U227" i="24"/>
  <c r="U7" i="24"/>
  <c r="U222" i="24"/>
  <c r="U231" i="24"/>
  <c r="U216" i="24"/>
  <c r="U226" i="24"/>
  <c r="U265" i="24"/>
  <c r="U201" i="24"/>
  <c r="U79" i="24"/>
  <c r="U260" i="24"/>
  <c r="U181" i="24"/>
  <c r="U12" i="24"/>
  <c r="U206" i="24"/>
  <c r="U113" i="24"/>
  <c r="U166" i="24"/>
  <c r="U133" i="24"/>
  <c r="U256" i="24"/>
  <c r="U88" i="24"/>
  <c r="U157" i="24"/>
  <c r="U255" i="24"/>
  <c r="U230" i="24"/>
  <c r="U213" i="24"/>
  <c r="U38" i="24"/>
  <c r="U75" i="24"/>
  <c r="U128" i="24"/>
  <c r="U101" i="24"/>
  <c r="U127" i="24"/>
  <c r="U117" i="24"/>
  <c r="U190" i="24"/>
  <c r="U98" i="24"/>
  <c r="U224" i="24"/>
  <c r="U192" i="24"/>
  <c r="U129" i="24"/>
  <c r="U164" i="24"/>
  <c r="U108" i="24"/>
  <c r="U53" i="24"/>
  <c r="U191" i="24"/>
  <c r="U274" i="24"/>
  <c r="U187" i="24"/>
  <c r="U63" i="24"/>
  <c r="U69" i="24"/>
  <c r="U179" i="24"/>
  <c r="U250" i="24"/>
  <c r="U220" i="24"/>
  <c r="U280" i="24"/>
  <c r="U243" i="24"/>
  <c r="U252" i="24"/>
  <c r="U64" i="24"/>
  <c r="U232" i="24"/>
  <c r="U58" i="24"/>
  <c r="U172" i="24"/>
  <c r="U136" i="24"/>
  <c r="U242" i="24"/>
  <c r="U205" i="24"/>
  <c r="U71" i="24"/>
  <c r="U223" i="24"/>
  <c r="U266" i="24"/>
  <c r="U46" i="24"/>
  <c r="U89" i="24"/>
  <c r="U110" i="24"/>
  <c r="U228" i="24"/>
  <c r="U99" i="24"/>
  <c r="U219" i="24"/>
  <c r="U67" i="24"/>
  <c r="U152" i="24"/>
  <c r="U211" i="24"/>
  <c r="U9" i="24"/>
  <c r="U124" i="24"/>
  <c r="U93" i="24"/>
  <c r="U251" i="24"/>
  <c r="U130" i="24"/>
  <c r="U156" i="24"/>
  <c r="U168" i="24"/>
  <c r="U277" i="24"/>
  <c r="U68" i="24"/>
  <c r="U25" i="24"/>
  <c r="U268" i="24"/>
  <c r="U175" i="24"/>
  <c r="U34" i="24"/>
  <c r="U186" i="24"/>
  <c r="U150" i="24"/>
  <c r="U112" i="24"/>
  <c r="U80" i="24"/>
  <c r="U107" i="24"/>
  <c r="U55" i="24"/>
  <c r="U173" i="24"/>
  <c r="U176" i="24"/>
  <c r="U47" i="24"/>
  <c r="U165" i="24"/>
  <c r="U245" i="24"/>
  <c r="U183" i="24"/>
  <c r="U54" i="24"/>
  <c r="U51" i="24"/>
  <c r="U182" i="24"/>
  <c r="U246" i="24"/>
  <c r="U237" i="24"/>
  <c r="U167" i="24"/>
  <c r="U94" i="24"/>
  <c r="U36" i="24"/>
  <c r="U29" i="24"/>
  <c r="U92" i="24"/>
  <c r="U44" i="24"/>
  <c r="U254" i="24"/>
  <c r="U185" i="24"/>
  <c r="U207" i="24"/>
  <c r="U171" i="24"/>
  <c r="U177" i="24"/>
  <c r="U85" i="24"/>
  <c r="U208" i="24"/>
  <c r="U241" i="24"/>
  <c r="U81" i="24"/>
  <c r="U41" i="24"/>
  <c r="U233" i="24"/>
  <c r="U31" i="24"/>
  <c r="U258" i="24"/>
  <c r="U162" i="24"/>
  <c r="U23" i="24"/>
  <c r="U170" i="24"/>
  <c r="U204" i="24"/>
  <c r="U118" i="24"/>
  <c r="U106" i="24"/>
  <c r="U59" i="24"/>
  <c r="U43" i="24"/>
  <c r="U160" i="24"/>
  <c r="U11" i="24"/>
  <c r="U45" i="24"/>
  <c r="U125" i="24"/>
  <c r="U115" i="24"/>
  <c r="U189" i="24"/>
  <c r="U239" i="24"/>
  <c r="U70" i="24"/>
  <c r="U180" i="24"/>
  <c r="U236" i="24"/>
  <c r="U83" i="24"/>
  <c r="U151" i="24"/>
  <c r="U194" i="24"/>
  <c r="U257" i="24"/>
  <c r="U240" i="24"/>
  <c r="U111" i="24"/>
  <c r="U271" i="24"/>
  <c r="U123" i="24"/>
  <c r="U17" i="24"/>
  <c r="U135" i="24"/>
  <c r="U184" i="24"/>
  <c r="U109" i="24"/>
  <c r="U105" i="24"/>
  <c r="U149" i="24"/>
  <c r="U178" i="24"/>
  <c r="U27" i="24"/>
  <c r="U32" i="24"/>
  <c r="U195" i="24"/>
  <c r="U37" i="24"/>
  <c r="U244" i="24"/>
  <c r="U140" i="24"/>
  <c r="U143" i="24"/>
  <c r="U30" i="24"/>
  <c r="U147" i="24"/>
  <c r="U90" i="24"/>
  <c r="U196" i="24"/>
  <c r="U10" i="24"/>
  <c r="U146" i="24"/>
  <c r="U269" i="24"/>
  <c r="U267" i="24"/>
  <c r="U103" i="24"/>
  <c r="U96" i="24"/>
  <c r="U249" i="24"/>
  <c r="U261" i="24"/>
  <c r="U60" i="24"/>
  <c r="U50" i="24"/>
  <c r="U199" i="24"/>
  <c r="U234" i="24"/>
  <c r="U97" i="24"/>
  <c r="U200" i="24"/>
  <c r="U278" i="24"/>
  <c r="U33" i="24"/>
  <c r="U158" i="24"/>
  <c r="U247" i="24"/>
  <c r="U57" i="24"/>
  <c r="U221" i="24"/>
  <c r="U225" i="24"/>
  <c r="U74" i="24"/>
  <c r="U52" i="24"/>
  <c r="U21" i="24"/>
  <c r="U48" i="24"/>
  <c r="U174" i="24"/>
  <c r="U259" i="24"/>
  <c r="U126" i="24"/>
  <c r="U13" i="24"/>
  <c r="U114" i="24"/>
  <c r="U16" i="24"/>
  <c r="U209" i="24"/>
  <c r="U153" i="24"/>
  <c r="U276" i="24"/>
  <c r="U39" i="24"/>
  <c r="U28" i="24"/>
  <c r="U198" i="24"/>
  <c r="U62" i="24"/>
  <c r="U87" i="24"/>
  <c r="U15" i="24"/>
  <c r="Y44" i="24"/>
  <c r="Y7" i="25"/>
  <c r="Y15" i="25"/>
  <c r="Y23" i="25"/>
  <c r="Y8" i="25"/>
  <c r="Y16" i="25"/>
  <c r="Y6" i="25"/>
  <c r="Y9" i="25"/>
  <c r="Y17" i="25"/>
  <c r="Y10" i="25"/>
  <c r="Y18" i="25"/>
  <c r="Y11" i="25"/>
  <c r="Y19" i="25"/>
  <c r="Y12" i="25"/>
  <c r="Y20" i="25"/>
  <c r="Y14" i="25"/>
  <c r="Y13" i="25"/>
  <c r="Y21" i="25"/>
  <c r="Y22" i="25"/>
  <c r="M20" i="26"/>
  <c r="M21" i="26"/>
  <c r="M22" i="26" s="1"/>
  <c r="Y137" i="24"/>
  <c r="Y182" i="24"/>
  <c r="Y235" i="24"/>
  <c r="Y18" i="24"/>
  <c r="Y79" i="24"/>
  <c r="Y173" i="24"/>
  <c r="Y233" i="24"/>
  <c r="Y16" i="24"/>
  <c r="Y77" i="24"/>
  <c r="Y120" i="24"/>
  <c r="Y111" i="24"/>
  <c r="Y171" i="24"/>
  <c r="Y231" i="24"/>
  <c r="Y14" i="24"/>
  <c r="Y51" i="24"/>
  <c r="Y109" i="24"/>
  <c r="Y169" i="24"/>
  <c r="Y223" i="24"/>
  <c r="Y265" i="24"/>
  <c r="Y49" i="24"/>
  <c r="Y107" i="24"/>
  <c r="Y159" i="24"/>
  <c r="Y204" i="24"/>
  <c r="Y263" i="24"/>
  <c r="Y47" i="24"/>
  <c r="Y97" i="24"/>
  <c r="Y141" i="24"/>
  <c r="Y202" i="24"/>
  <c r="Y261" i="24"/>
  <c r="Y37" i="24"/>
  <c r="Y139" i="24"/>
  <c r="Y200" i="24"/>
  <c r="Y244" i="24"/>
  <c r="Y8" i="26"/>
  <c r="Y9" i="26"/>
  <c r="Y10" i="26"/>
  <c r="Y11" i="26"/>
  <c r="Y12" i="26"/>
  <c r="Y7" i="26"/>
  <c r="Y273" i="24"/>
  <c r="Y213" i="24"/>
  <c r="Y150" i="24"/>
  <c r="Y88" i="24"/>
  <c r="Y27" i="24"/>
  <c r="Y242" i="24"/>
  <c r="Y180" i="24"/>
  <c r="Y118" i="24"/>
  <c r="Y271" i="24"/>
  <c r="Y211" i="24"/>
  <c r="Y148" i="24"/>
  <c r="Y86" i="24"/>
  <c r="Y25" i="24"/>
  <c r="Y240" i="24"/>
  <c r="Y178" i="24"/>
  <c r="Y116" i="24"/>
  <c r="Y56" i="24"/>
  <c r="Y270" i="24"/>
  <c r="Y209" i="24"/>
  <c r="Y146" i="24"/>
  <c r="Y84" i="24"/>
  <c r="Y23" i="24"/>
  <c r="Y238" i="24"/>
  <c r="Y176" i="24"/>
  <c r="Y114" i="24"/>
  <c r="Y54" i="24"/>
  <c r="Y260" i="24"/>
  <c r="Y199" i="24"/>
  <c r="Y136" i="24"/>
  <c r="Y76" i="24"/>
  <c r="Y13" i="24"/>
  <c r="Y222" i="24"/>
  <c r="Y158" i="24"/>
  <c r="Y36" i="24"/>
  <c r="Y266" i="24"/>
  <c r="Y205" i="24"/>
  <c r="Y142" i="24"/>
  <c r="Y81" i="24"/>
  <c r="Y19" i="24"/>
  <c r="Y234" i="24"/>
  <c r="Y172" i="24"/>
  <c r="Y110" i="24"/>
  <c r="Y50" i="24"/>
  <c r="Y264" i="24"/>
  <c r="Y203" i="24"/>
  <c r="Y140" i="24"/>
  <c r="Y80" i="24"/>
  <c r="Y17" i="24"/>
  <c r="Y232" i="24"/>
  <c r="Y170" i="24"/>
  <c r="Y108" i="24"/>
  <c r="Y48" i="24"/>
  <c r="Y262" i="24"/>
  <c r="Y201" i="24"/>
  <c r="Y138" i="24"/>
  <c r="Y78" i="24"/>
  <c r="Y15" i="24"/>
  <c r="Y230" i="24"/>
  <c r="Y168" i="24"/>
  <c r="Y106" i="24"/>
  <c r="Y46" i="24"/>
  <c r="Y252" i="24"/>
  <c r="Y191" i="24"/>
  <c r="Y128" i="24"/>
  <c r="Y68" i="24"/>
  <c r="Y274" i="24"/>
  <c r="Y214" i="24"/>
  <c r="Y151" i="24"/>
  <c r="Y89" i="24"/>
  <c r="Y28" i="24"/>
  <c r="Y258" i="24"/>
  <c r="Y197" i="24"/>
  <c r="Y134" i="24"/>
  <c r="Y74" i="24"/>
  <c r="Y11" i="24"/>
  <c r="Y226" i="24"/>
  <c r="Y164" i="24"/>
  <c r="Y102" i="24"/>
  <c r="Y42" i="24"/>
  <c r="Y256" i="24"/>
  <c r="Y195" i="24"/>
  <c r="Y132" i="24"/>
  <c r="Y72" i="24"/>
  <c r="Y9" i="24"/>
  <c r="Y224" i="24"/>
  <c r="Y162" i="24"/>
  <c r="Y100" i="24"/>
  <c r="Y40" i="24"/>
  <c r="Y254" i="24"/>
  <c r="Y193" i="24"/>
  <c r="Y130" i="24"/>
  <c r="Y70" i="24"/>
  <c r="Y7" i="24"/>
  <c r="Y160" i="24"/>
  <c r="Y98" i="24"/>
  <c r="Y38" i="24"/>
  <c r="Y245" i="24"/>
  <c r="Y183" i="24"/>
  <c r="Y121" i="24"/>
  <c r="Y60" i="24"/>
  <c r="Y267" i="24"/>
  <c r="Y206" i="24"/>
  <c r="Y143" i="24"/>
  <c r="Y20" i="24"/>
  <c r="Y250" i="24"/>
  <c r="Y189" i="24"/>
  <c r="Y66" i="24"/>
  <c r="Y280" i="24"/>
  <c r="Y220" i="24"/>
  <c r="Y156" i="24"/>
  <c r="Y95" i="24"/>
  <c r="Y34" i="24"/>
  <c r="Y187" i="24"/>
  <c r="Y125" i="24"/>
  <c r="Y64" i="24"/>
  <c r="Y278" i="24"/>
  <c r="Y218" i="24"/>
  <c r="Y154" i="24"/>
  <c r="Y93" i="24"/>
  <c r="Y32" i="24"/>
  <c r="Y247" i="24"/>
  <c r="Y185" i="24"/>
  <c r="Y123" i="24"/>
  <c r="Y62" i="24"/>
  <c r="Y276" i="24"/>
  <c r="Y216" i="24"/>
  <c r="Y91" i="24"/>
  <c r="Y30" i="24"/>
  <c r="Y237" i="24"/>
  <c r="Y175" i="24"/>
  <c r="Y113" i="24"/>
  <c r="Y53" i="24"/>
  <c r="Y259" i="24"/>
  <c r="Y198" i="24"/>
  <c r="Y135" i="24"/>
  <c r="Y75" i="24"/>
  <c r="Y12" i="24"/>
  <c r="Y243" i="24"/>
  <c r="Y181" i="24"/>
  <c r="Y119" i="24"/>
  <c r="Y58" i="24"/>
  <c r="Y272" i="24"/>
  <c r="Y212" i="24"/>
  <c r="Y149" i="24"/>
  <c r="Y87" i="24"/>
  <c r="Y26" i="24"/>
  <c r="Y241" i="24"/>
  <c r="Y179" i="24"/>
  <c r="Y117" i="24"/>
  <c r="Y57" i="24"/>
  <c r="Y210" i="24"/>
  <c r="Y147" i="24"/>
  <c r="Y85" i="24"/>
  <c r="Y24" i="24"/>
  <c r="Y239" i="24"/>
  <c r="Y177" i="24"/>
  <c r="Y115" i="24"/>
  <c r="Y55" i="24"/>
  <c r="Y269" i="24"/>
  <c r="Y208" i="24"/>
  <c r="Y145" i="24"/>
  <c r="Y83" i="24"/>
  <c r="Y22" i="24"/>
  <c r="Y229" i="24"/>
  <c r="Y167" i="24"/>
  <c r="Y105" i="24"/>
  <c r="Y45" i="24"/>
  <c r="Y251" i="24"/>
  <c r="Y190" i="24"/>
  <c r="Y127" i="24"/>
  <c r="Y67" i="24"/>
  <c r="Y59" i="24"/>
  <c r="Y227" i="24"/>
  <c r="Y165" i="24"/>
  <c r="Y103" i="24"/>
  <c r="Y43" i="24"/>
  <c r="Y257" i="24"/>
  <c r="Y196" i="24"/>
  <c r="Y133" i="24"/>
  <c r="Y73" i="24"/>
  <c r="Y10" i="24"/>
  <c r="Y225" i="24"/>
  <c r="Y163" i="24"/>
  <c r="Y101" i="24"/>
  <c r="Y41" i="24"/>
  <c r="Y255" i="24"/>
  <c r="Y194" i="24"/>
  <c r="Y131" i="24"/>
  <c r="Y71" i="24"/>
  <c r="Y8" i="24"/>
  <c r="Y161" i="24"/>
  <c r="Y99" i="24"/>
  <c r="Y39" i="24"/>
  <c r="Y253" i="24"/>
  <c r="Y192" i="24"/>
  <c r="Y129" i="24"/>
  <c r="Y69" i="24"/>
  <c r="Y275" i="24"/>
  <c r="Y215" i="24"/>
  <c r="Y152" i="24"/>
  <c r="Y90" i="24"/>
  <c r="Y29" i="24"/>
  <c r="Y236" i="24"/>
  <c r="Y174" i="24"/>
  <c r="Y112" i="24"/>
  <c r="Y52" i="24"/>
  <c r="Y221" i="24"/>
  <c r="Y157" i="24"/>
  <c r="Y96" i="24"/>
  <c r="Y35" i="24"/>
  <c r="Y249" i="24"/>
  <c r="Y188" i="24"/>
  <c r="Y126" i="24"/>
  <c r="Y65" i="24"/>
  <c r="Y279" i="24"/>
  <c r="Y219" i="24"/>
  <c r="Y155" i="24"/>
  <c r="Y94" i="24"/>
  <c r="Y33" i="24"/>
  <c r="Y248" i="24"/>
  <c r="Y186" i="24"/>
  <c r="Y124" i="24"/>
  <c r="Y63" i="24"/>
  <c r="Y277" i="24"/>
  <c r="Y217" i="24"/>
  <c r="Y153" i="24"/>
  <c r="Y92" i="24"/>
  <c r="Y31" i="24"/>
  <c r="Y246" i="24"/>
  <c r="Y184" i="24"/>
  <c r="Y122" i="24"/>
  <c r="Y61" i="24"/>
  <c r="Y268" i="24"/>
  <c r="Y207" i="24"/>
  <c r="Y144" i="24"/>
  <c r="Y82" i="24"/>
  <c r="Y21" i="24"/>
  <c r="Y228" i="24"/>
  <c r="Y166" i="24"/>
  <c r="Y104" i="24"/>
  <c r="AC31" i="25"/>
  <c r="AW21" i="26"/>
  <c r="AW22" i="26" s="1"/>
  <c r="AW7" i="26" s="1"/>
  <c r="AC32" i="25"/>
  <c r="AC33" i="25" s="1"/>
  <c r="AC20" i="25" s="1"/>
  <c r="M32" i="25"/>
  <c r="M33" i="25" s="1"/>
  <c r="AC286" i="24"/>
  <c r="AC21" i="26"/>
  <c r="AC22" i="26" s="1"/>
  <c r="AC10" i="26" s="1"/>
  <c r="AC287" i="24"/>
  <c r="AC288" i="24" s="1"/>
  <c r="M31" i="25"/>
  <c r="AC20" i="26"/>
  <c r="AW31" i="25"/>
  <c r="AW32" i="25"/>
  <c r="AW33" i="25" s="1"/>
  <c r="AW6" i="25" s="1"/>
  <c r="AW20" i="26"/>
  <c r="AK287" i="24"/>
  <c r="AK288" i="24" s="1"/>
  <c r="AK113" i="24" s="1"/>
  <c r="AG19" i="26"/>
  <c r="AE4" i="26"/>
  <c r="AG18" i="26"/>
  <c r="AG285" i="24"/>
  <c r="AG284" i="24"/>
  <c r="AE4" i="24"/>
  <c r="AQ4" i="24"/>
  <c r="AK286" i="24"/>
  <c r="AS284" i="24"/>
  <c r="AE4" i="25"/>
  <c r="AG29" i="25"/>
  <c r="AG30" i="25"/>
  <c r="M287" i="24"/>
  <c r="M288" i="24" s="1"/>
  <c r="M286" i="24"/>
  <c r="AS285" i="24"/>
  <c r="AO287" i="24"/>
  <c r="AO288" i="24" s="1"/>
  <c r="AO286" i="24"/>
  <c r="Q115" i="24"/>
  <c r="Q86" i="24"/>
  <c r="Q164" i="24"/>
  <c r="Q106" i="24"/>
  <c r="Q149" i="24"/>
  <c r="Q62" i="24"/>
  <c r="Q42" i="24"/>
  <c r="Q223" i="24"/>
  <c r="Q216" i="24"/>
  <c r="Q24" i="24"/>
  <c r="Q113" i="24"/>
  <c r="Q70" i="24"/>
  <c r="Q272" i="24"/>
  <c r="Q242" i="24"/>
  <c r="Q170" i="24"/>
  <c r="Q46" i="24"/>
  <c r="Q276" i="24"/>
  <c r="Q211" i="24"/>
  <c r="Q102" i="24"/>
  <c r="Q269" i="24"/>
  <c r="Q61" i="24"/>
  <c r="Q217" i="24"/>
  <c r="Q175" i="24"/>
  <c r="Q109" i="24"/>
  <c r="Q15" i="24"/>
  <c r="Q116" i="24"/>
  <c r="Q118" i="24"/>
  <c r="Q252" i="24"/>
  <c r="Q151" i="24"/>
  <c r="Q90" i="24"/>
  <c r="Q35" i="24"/>
  <c r="Q133" i="24"/>
  <c r="Q112" i="24"/>
  <c r="Q255" i="24"/>
  <c r="Q8" i="24"/>
  <c r="Q95" i="24"/>
  <c r="Q9" i="24"/>
  <c r="Q138" i="24"/>
  <c r="Q265" i="24"/>
  <c r="Q196" i="24"/>
  <c r="Q27" i="24"/>
  <c r="Q144" i="24"/>
  <c r="Q165" i="24"/>
  <c r="Q157" i="24"/>
  <c r="Q254" i="24"/>
  <c r="Q126" i="24"/>
  <c r="Q137" i="24"/>
  <c r="Q258" i="24"/>
  <c r="Q48" i="24"/>
  <c r="Q51" i="24"/>
  <c r="Q136" i="24"/>
  <c r="Q221" i="24"/>
  <c r="Q135" i="24"/>
  <c r="Q245" i="24"/>
  <c r="Q213" i="24"/>
  <c r="Q267" i="24"/>
  <c r="Q222" i="24"/>
  <c r="Q162" i="24"/>
  <c r="Q33" i="24"/>
  <c r="Q207" i="24"/>
  <c r="Q163" i="24"/>
  <c r="Q60" i="24"/>
  <c r="Q212" i="24"/>
  <c r="Q198" i="24"/>
  <c r="Q85" i="24"/>
  <c r="Q178" i="24"/>
  <c r="Q150" i="24"/>
  <c r="Q41" i="24"/>
  <c r="Q58" i="24"/>
  <c r="Q261" i="24"/>
  <c r="Q139" i="24"/>
  <c r="Q43" i="24"/>
  <c r="Q227" i="24"/>
  <c r="Q29" i="24"/>
  <c r="Q88" i="24"/>
  <c r="Q239" i="24"/>
  <c r="Q273" i="24"/>
  <c r="Q120" i="24"/>
  <c r="Q158" i="24"/>
  <c r="Q192" i="24"/>
  <c r="Q47" i="24"/>
  <c r="Q73" i="24"/>
  <c r="Q100" i="24"/>
  <c r="Q201" i="24"/>
  <c r="Q220" i="24"/>
  <c r="Q82" i="24"/>
  <c r="Q53" i="24"/>
  <c r="Q140" i="24"/>
  <c r="Q129" i="24"/>
  <c r="Q203" i="24"/>
  <c r="Q237" i="24"/>
  <c r="Q277" i="24"/>
  <c r="Q208" i="24"/>
  <c r="Q83" i="24"/>
  <c r="Q250" i="24"/>
  <c r="Q209" i="24"/>
  <c r="Q104" i="24"/>
  <c r="Q235" i="24"/>
  <c r="Q125" i="24"/>
  <c r="Q30" i="24"/>
  <c r="Q225" i="24"/>
  <c r="Q146" i="24"/>
  <c r="Q96" i="24"/>
  <c r="Q105" i="24"/>
  <c r="Q234" i="24"/>
  <c r="Q79" i="24"/>
  <c r="Q89" i="24"/>
  <c r="Q180" i="24"/>
  <c r="Q186" i="24"/>
  <c r="Q174" i="24"/>
  <c r="Q182" i="24"/>
  <c r="Q206" i="24"/>
  <c r="Q155" i="24"/>
  <c r="Q202" i="24"/>
  <c r="Q28" i="24"/>
  <c r="Q226" i="24"/>
  <c r="Q154" i="24"/>
  <c r="Q270" i="24"/>
  <c r="Q67" i="24"/>
  <c r="Q99" i="24"/>
  <c r="Q32" i="24"/>
  <c r="Q266" i="24"/>
  <c r="Q278" i="24"/>
  <c r="Q77" i="24"/>
  <c r="Q127" i="24"/>
  <c r="Q132" i="24"/>
  <c r="Q57" i="24"/>
  <c r="Q257" i="24"/>
  <c r="Q130" i="24"/>
  <c r="Q20" i="24"/>
  <c r="Q251" i="24"/>
  <c r="Q143" i="24"/>
  <c r="Q17" i="24"/>
  <c r="Q78" i="24"/>
  <c r="Q177" i="24"/>
  <c r="Q74" i="24"/>
  <c r="Q12" i="24"/>
  <c r="Q191" i="24"/>
  <c r="Q148" i="24"/>
  <c r="Q260" i="24"/>
  <c r="Q233" i="24"/>
  <c r="Q124" i="24"/>
  <c r="Q204" i="24"/>
  <c r="Q84" i="24"/>
  <c r="Q23" i="24"/>
  <c r="Q173" i="24"/>
  <c r="Q54" i="24"/>
  <c r="Q171" i="24"/>
  <c r="Q185" i="24"/>
  <c r="Q52" i="24"/>
  <c r="Q240" i="24"/>
  <c r="Q91" i="24"/>
  <c r="Q39" i="24"/>
  <c r="Q229" i="24"/>
  <c r="Q18" i="24"/>
  <c r="Q156" i="24"/>
  <c r="Q197" i="24"/>
  <c r="Q189" i="24"/>
  <c r="Q194" i="24"/>
  <c r="Q176" i="24"/>
  <c r="Q25" i="24"/>
  <c r="Q45" i="24"/>
  <c r="Q108" i="24"/>
  <c r="Q14" i="24"/>
  <c r="Q183" i="24"/>
  <c r="Q72" i="24"/>
  <c r="Q59" i="24"/>
  <c r="Q219" i="24"/>
  <c r="Q55" i="24"/>
  <c r="Q131" i="24"/>
  <c r="Q103" i="24"/>
  <c r="Q56" i="24"/>
  <c r="Q236" i="24"/>
  <c r="Q193" i="24"/>
  <c r="Q81" i="24"/>
  <c r="Q98" i="24"/>
  <c r="Q94" i="24"/>
  <c r="Q93" i="24"/>
  <c r="Q142" i="24"/>
  <c r="Q111" i="24"/>
  <c r="Q16" i="24"/>
  <c r="Q249" i="24"/>
  <c r="Q199" i="24"/>
  <c r="Q141" i="24"/>
  <c r="Q87" i="24"/>
  <c r="Q145" i="24"/>
  <c r="Q188" i="24"/>
  <c r="Q71" i="24"/>
  <c r="Q243" i="24"/>
  <c r="Q10" i="24"/>
  <c r="Q128" i="24"/>
  <c r="Q119" i="24"/>
  <c r="Q49" i="24"/>
  <c r="Q241" i="24"/>
  <c r="Q259" i="24"/>
  <c r="Q161" i="24"/>
  <c r="Q26" i="24"/>
  <c r="Q153" i="24"/>
  <c r="Q66" i="24"/>
  <c r="Q228" i="24"/>
  <c r="Q117" i="24"/>
  <c r="Q92" i="24"/>
  <c r="Q253" i="24"/>
  <c r="Q169" i="24"/>
  <c r="Q271" i="24"/>
  <c r="Q187" i="24"/>
  <c r="Q107" i="24"/>
  <c r="Q50" i="24"/>
  <c r="Q238" i="24"/>
  <c r="Q172" i="24"/>
  <c r="Q248" i="24"/>
  <c r="Q195" i="24"/>
  <c r="Q231" i="24"/>
  <c r="Q230" i="24"/>
  <c r="Q244" i="24"/>
  <c r="Q19" i="24"/>
  <c r="Q122" i="24"/>
  <c r="Q114" i="24"/>
  <c r="Q101" i="24"/>
  <c r="Q262" i="24"/>
  <c r="Q247" i="24"/>
  <c r="Q68" i="24"/>
  <c r="Q97" i="24"/>
  <c r="Q76" i="24"/>
  <c r="Q44" i="24"/>
  <c r="Q190" i="24"/>
  <c r="Q181" i="24"/>
  <c r="Q179" i="24"/>
  <c r="Q34" i="24"/>
  <c r="Q7" i="24"/>
  <c r="Q110" i="24"/>
  <c r="Q13" i="24"/>
  <c r="Q264" i="24"/>
  <c r="Q152" i="24"/>
  <c r="Q215" i="24"/>
  <c r="Q36" i="24"/>
  <c r="Q224" i="24"/>
  <c r="Q160" i="24"/>
  <c r="Q147" i="24"/>
  <c r="Q22" i="24"/>
  <c r="Q38" i="24"/>
  <c r="Q31" i="24"/>
  <c r="Q205" i="24"/>
  <c r="Q6" i="24"/>
  <c r="Q159" i="24"/>
  <c r="Q11" i="24"/>
  <c r="Q166" i="24"/>
  <c r="Q275" i="24"/>
  <c r="Q268" i="24"/>
  <c r="Q184" i="24"/>
  <c r="Q167" i="24"/>
  <c r="Q134" i="24"/>
  <c r="Q218" i="24"/>
  <c r="Q256" i="24"/>
  <c r="Q232" i="24"/>
  <c r="Q274" i="24"/>
  <c r="Q63" i="24"/>
  <c r="Q121" i="24"/>
  <c r="Q37" i="24"/>
  <c r="Q168" i="24"/>
  <c r="Q123" i="24"/>
  <c r="Q65" i="24"/>
  <c r="Q246" i="24"/>
  <c r="Q64" i="24"/>
  <c r="Q21" i="24"/>
  <c r="Q210" i="24"/>
  <c r="Q69" i="24"/>
  <c r="Q40" i="24"/>
  <c r="Q263" i="24"/>
  <c r="Q80" i="24"/>
  <c r="Q75" i="24"/>
  <c r="Q214" i="24"/>
  <c r="Q200" i="24"/>
  <c r="Q279" i="24"/>
  <c r="Q280" i="24"/>
  <c r="AW287" i="24"/>
  <c r="AW288" i="24" s="1"/>
  <c r="AW286" i="24"/>
  <c r="U8" i="26"/>
  <c r="U11" i="26"/>
  <c r="U7" i="26"/>
  <c r="U12" i="26"/>
  <c r="U9" i="26"/>
  <c r="U6" i="26"/>
  <c r="U10" i="26"/>
  <c r="Y6" i="26"/>
  <c r="Q11" i="26"/>
  <c r="Q12" i="26"/>
  <c r="Q7" i="26"/>
  <c r="Q6" i="26"/>
  <c r="Q8" i="26"/>
  <c r="Q9" i="26"/>
  <c r="Q10" i="26"/>
  <c r="U14" i="25"/>
  <c r="U23" i="25"/>
  <c r="U19" i="25"/>
  <c r="U17" i="25"/>
  <c r="U12" i="25"/>
  <c r="U22" i="25"/>
  <c r="U8" i="25"/>
  <c r="U16" i="25"/>
  <c r="U10" i="25"/>
  <c r="U20" i="25"/>
  <c r="U7" i="25"/>
  <c r="U13" i="25"/>
  <c r="U6" i="25"/>
  <c r="U18" i="25"/>
  <c r="U15" i="25"/>
  <c r="U21" i="25"/>
  <c r="U9" i="25"/>
  <c r="U11" i="25"/>
  <c r="Q19" i="25"/>
  <c r="Q14" i="25"/>
  <c r="Q12" i="25"/>
  <c r="Q22" i="25"/>
  <c r="Q8" i="25"/>
  <c r="Q10" i="25"/>
  <c r="Q16" i="25"/>
  <c r="Q20" i="25"/>
  <c r="Q7" i="25"/>
  <c r="Q18" i="25"/>
  <c r="Q13" i="25"/>
  <c r="Q6" i="25"/>
  <c r="Q15" i="25"/>
  <c r="Q21" i="25"/>
  <c r="Q9" i="25"/>
  <c r="Q11" i="25"/>
  <c r="Q23" i="25"/>
  <c r="Q17" i="25"/>
  <c r="AO18" i="26"/>
  <c r="AO19" i="26"/>
  <c r="AM4" i="26"/>
  <c r="V172" i="24" l="1"/>
  <c r="AO104" i="24"/>
  <c r="V39" i="24"/>
  <c r="V30" i="24"/>
  <c r="V167" i="24"/>
  <c r="AO171" i="24"/>
  <c r="AO280" i="24"/>
  <c r="AK27" i="24"/>
  <c r="AK196" i="24"/>
  <c r="AK224" i="24"/>
  <c r="AK183" i="24"/>
  <c r="AK270" i="24"/>
  <c r="AK166" i="24"/>
  <c r="AK142" i="24"/>
  <c r="AK191" i="24"/>
  <c r="AK97" i="24"/>
  <c r="AK64" i="24"/>
  <c r="AK250" i="24"/>
  <c r="AK88" i="24"/>
  <c r="AK134" i="24"/>
  <c r="AK93" i="24"/>
  <c r="AK171" i="24"/>
  <c r="AK114" i="24"/>
  <c r="AK172" i="24"/>
  <c r="AK201" i="24"/>
  <c r="AK192" i="24"/>
  <c r="AK69" i="24"/>
  <c r="AK236" i="24"/>
  <c r="AK220" i="24"/>
  <c r="AK164" i="24"/>
  <c r="V275" i="24"/>
  <c r="V37" i="24"/>
  <c r="V118" i="24"/>
  <c r="V237" i="24"/>
  <c r="V212" i="24"/>
  <c r="V95" i="24"/>
  <c r="V124" i="24"/>
  <c r="V93" i="24"/>
  <c r="V87" i="24"/>
  <c r="V102" i="24"/>
  <c r="V218" i="24"/>
  <c r="V24" i="24"/>
  <c r="V259" i="24"/>
  <c r="V57" i="24"/>
  <c r="V199" i="24"/>
  <c r="V269" i="24"/>
  <c r="V140" i="24"/>
  <c r="V105" i="24"/>
  <c r="V239" i="24"/>
  <c r="V59" i="24"/>
  <c r="V31" i="24"/>
  <c r="V171" i="24"/>
  <c r="V94" i="24"/>
  <c r="V245" i="24"/>
  <c r="V277" i="24"/>
  <c r="V211" i="24"/>
  <c r="V46" i="24"/>
  <c r="V58" i="24"/>
  <c r="V179" i="24"/>
  <c r="V164" i="24"/>
  <c r="V101" i="24"/>
  <c r="V88" i="24"/>
  <c r="V260" i="24"/>
  <c r="V76" i="24"/>
  <c r="V72" i="24"/>
  <c r="V214" i="24"/>
  <c r="V66" i="24"/>
  <c r="V240" i="24"/>
  <c r="V163" i="24"/>
  <c r="V196" i="24"/>
  <c r="V139" i="24"/>
  <c r="V134" i="24"/>
  <c r="V258" i="24"/>
  <c r="V128" i="24"/>
  <c r="V189" i="24"/>
  <c r="V242" i="24"/>
  <c r="V169" i="24"/>
  <c r="V112" i="24"/>
  <c r="V155" i="24"/>
  <c r="V108" i="24"/>
  <c r="V43" i="24"/>
  <c r="V161" i="24"/>
  <c r="V104" i="24"/>
  <c r="V45" i="24"/>
  <c r="V182" i="24"/>
  <c r="V75" i="24"/>
  <c r="V35" i="24"/>
  <c r="V15" i="24"/>
  <c r="V147" i="24"/>
  <c r="V183" i="24"/>
  <c r="V208" i="24"/>
  <c r="V78" i="24"/>
  <c r="V198" i="24"/>
  <c r="V244" i="24"/>
  <c r="V120" i="24"/>
  <c r="V132" i="24"/>
  <c r="V225" i="24"/>
  <c r="V111" i="24"/>
  <c r="V178" i="24"/>
  <c r="V177" i="24"/>
  <c r="V264" i="24"/>
  <c r="V64" i="24"/>
  <c r="V129" i="24"/>
  <c r="V230" i="24"/>
  <c r="V116" i="24"/>
  <c r="V276" i="24"/>
  <c r="V215" i="24"/>
  <c r="V80" i="24"/>
  <c r="V56" i="24"/>
  <c r="V158" i="24"/>
  <c r="V187" i="24"/>
  <c r="V6" i="24"/>
  <c r="V236" i="24"/>
  <c r="V210" i="24"/>
  <c r="V262" i="24"/>
  <c r="V117" i="24"/>
  <c r="V126" i="24"/>
  <c r="V175" i="24"/>
  <c r="V115" i="24"/>
  <c r="V251" i="24"/>
  <c r="V270" i="24"/>
  <c r="V157" i="24"/>
  <c r="V11" i="24"/>
  <c r="V97" i="24"/>
  <c r="V52" i="24"/>
  <c r="V238" i="24"/>
  <c r="V68" i="24"/>
  <c r="V274" i="24"/>
  <c r="V60" i="24"/>
  <c r="V26" i="24"/>
  <c r="V256" i="24"/>
  <c r="V257" i="24"/>
  <c r="V253" i="24"/>
  <c r="V19" i="24"/>
  <c r="V103" i="24"/>
  <c r="V156" i="24"/>
  <c r="V65" i="24"/>
  <c r="V202" i="24"/>
  <c r="V224" i="24"/>
  <c r="V265" i="24"/>
  <c r="V153" i="24"/>
  <c r="V162" i="24"/>
  <c r="V213" i="24"/>
  <c r="V29" i="24"/>
  <c r="V33" i="24"/>
  <c r="V12" i="24"/>
  <c r="V89" i="24"/>
  <c r="V180" i="24"/>
  <c r="V38" i="24"/>
  <c r="V71" i="24"/>
  <c r="V160" i="24"/>
  <c r="V234" i="24"/>
  <c r="V165" i="24"/>
  <c r="V100" i="24"/>
  <c r="V36" i="24"/>
  <c r="V70" i="24"/>
  <c r="V261" i="24"/>
  <c r="V229" i="24"/>
  <c r="V40" i="24"/>
  <c r="V28" i="24"/>
  <c r="V20" i="24"/>
  <c r="V152" i="24"/>
  <c r="V137" i="24"/>
  <c r="V267" i="24"/>
  <c r="V69" i="24"/>
  <c r="V207" i="24"/>
  <c r="V149" i="24"/>
  <c r="V204" i="24"/>
  <c r="V98" i="24"/>
  <c r="V73" i="24"/>
  <c r="V194" i="24"/>
  <c r="V209" i="24"/>
  <c r="V250" i="24"/>
  <c r="V228" i="24"/>
  <c r="V222" i="24"/>
  <c r="V191" i="24"/>
  <c r="V192" i="24"/>
  <c r="V90" i="24"/>
  <c r="V174" i="24"/>
  <c r="V144" i="24"/>
  <c r="V205" i="24"/>
  <c r="V125" i="24"/>
  <c r="V47" i="24"/>
  <c r="V122" i="24"/>
  <c r="V7" i="24"/>
  <c r="V168" i="24"/>
  <c r="V249" i="24"/>
  <c r="V272" i="24"/>
  <c r="V136" i="24"/>
  <c r="V119" i="24"/>
  <c r="V176" i="24"/>
  <c r="V188" i="24"/>
  <c r="V221" i="24"/>
  <c r="V130" i="24"/>
  <c r="V67" i="24"/>
  <c r="V185" i="24"/>
  <c r="V206" i="24"/>
  <c r="V18" i="24"/>
  <c r="V145" i="24"/>
  <c r="V252" i="24"/>
  <c r="V110" i="24"/>
  <c r="V148" i="24"/>
  <c r="V246" i="24"/>
  <c r="V268" i="24"/>
  <c r="V278" i="24"/>
  <c r="V48" i="24"/>
  <c r="V79" i="24"/>
  <c r="V25" i="24"/>
  <c r="V232" i="24"/>
  <c r="V50" i="24"/>
  <c r="V41" i="24"/>
  <c r="V61" i="24"/>
  <c r="V271" i="24"/>
  <c r="V96" i="24"/>
  <c r="V255" i="24"/>
  <c r="V141" i="24"/>
  <c r="V106" i="24"/>
  <c r="V195" i="24"/>
  <c r="V173" i="24"/>
  <c r="V217" i="24"/>
  <c r="V170" i="24"/>
  <c r="V219" i="24"/>
  <c r="V146" i="24"/>
  <c r="V8" i="24"/>
  <c r="V142" i="24"/>
  <c r="V254" i="24"/>
  <c r="V109" i="24"/>
  <c r="V77" i="24"/>
  <c r="V273" i="24"/>
  <c r="V150" i="24"/>
  <c r="V16" i="24"/>
  <c r="V200" i="24"/>
  <c r="V21" i="24"/>
  <c r="V91" i="24"/>
  <c r="V42" i="24"/>
  <c r="V17" i="24"/>
  <c r="V23" i="24"/>
  <c r="V81" i="24"/>
  <c r="V193" i="24"/>
  <c r="V127" i="24"/>
  <c r="V143" i="24"/>
  <c r="V138" i="24"/>
  <c r="V235" i="24"/>
  <c r="V32" i="24"/>
  <c r="V55" i="24"/>
  <c r="V14" i="24"/>
  <c r="V22" i="24"/>
  <c r="V280" i="24"/>
  <c r="V99" i="24"/>
  <c r="V154" i="24"/>
  <c r="V247" i="24"/>
  <c r="V54" i="24"/>
  <c r="V44" i="24"/>
  <c r="V184" i="24"/>
  <c r="V243" i="24"/>
  <c r="V181" i="24"/>
  <c r="V186" i="24"/>
  <c r="V151" i="24"/>
  <c r="V114" i="24"/>
  <c r="V233" i="24"/>
  <c r="V279" i="24"/>
  <c r="V53" i="24"/>
  <c r="V9" i="24"/>
  <c r="V201" i="24"/>
  <c r="V82" i="24"/>
  <c r="V123" i="24"/>
  <c r="V220" i="24"/>
  <c r="V241" i="24"/>
  <c r="V216" i="24"/>
  <c r="V62" i="24"/>
  <c r="V84" i="24"/>
  <c r="V226" i="24"/>
  <c r="V74" i="24"/>
  <c r="V86" i="24"/>
  <c r="V27" i="24"/>
  <c r="V85" i="24"/>
  <c r="V227" i="24"/>
  <c r="V248" i="24"/>
  <c r="V107" i="24"/>
  <c r="V231" i="24"/>
  <c r="V113" i="24"/>
  <c r="V197" i="24"/>
  <c r="V159" i="24"/>
  <c r="V263" i="24"/>
  <c r="V10" i="24"/>
  <c r="V51" i="24"/>
  <c r="V63" i="24"/>
  <c r="V34" i="24"/>
  <c r="V83" i="24"/>
  <c r="V13" i="24"/>
  <c r="V49" i="24"/>
  <c r="V121" i="24"/>
  <c r="V133" i="24"/>
  <c r="V131" i="24"/>
  <c r="V166" i="24"/>
  <c r="V92" i="24"/>
  <c r="V135" i="24"/>
  <c r="V190" i="24"/>
  <c r="V266" i="24"/>
  <c r="V223" i="24"/>
  <c r="AO52" i="24"/>
  <c r="AO72" i="24"/>
  <c r="AO19" i="24"/>
  <c r="AO76" i="24"/>
  <c r="AO163" i="24"/>
  <c r="Z158" i="24"/>
  <c r="Z278" i="24"/>
  <c r="Z280" i="24"/>
  <c r="Z214" i="24"/>
  <c r="AO233" i="24"/>
  <c r="AO79" i="24"/>
  <c r="AO29" i="24"/>
  <c r="AO38" i="24"/>
  <c r="AO161" i="24"/>
  <c r="AO10" i="24"/>
  <c r="AO190" i="24"/>
  <c r="AO49" i="24"/>
  <c r="Z245" i="24"/>
  <c r="AO224" i="24"/>
  <c r="AO64" i="24"/>
  <c r="Z18" i="24"/>
  <c r="Z135" i="24"/>
  <c r="Z202" i="24"/>
  <c r="Z28" i="24"/>
  <c r="Z26" i="24"/>
  <c r="Z50" i="24"/>
  <c r="Z161" i="24"/>
  <c r="Z138" i="24"/>
  <c r="Z66" i="24"/>
  <c r="Z230" i="24"/>
  <c r="Z112" i="24"/>
  <c r="Z168" i="24"/>
  <c r="Z97" i="24"/>
  <c r="Z113" i="24"/>
  <c r="Z56" i="24"/>
  <c r="Z266" i="24"/>
  <c r="Z212" i="24"/>
  <c r="Z91" i="24"/>
  <c r="AC151" i="24"/>
  <c r="AC188" i="24"/>
  <c r="AC242" i="24"/>
  <c r="AC119" i="24"/>
  <c r="AC7" i="25"/>
  <c r="AC23" i="25"/>
  <c r="AC10" i="25"/>
  <c r="AC21" i="25"/>
  <c r="AC17" i="25"/>
  <c r="AC15" i="25"/>
  <c r="Z279" i="24"/>
  <c r="AO162" i="24"/>
  <c r="AO17" i="24"/>
  <c r="AO127" i="24"/>
  <c r="AO45" i="24"/>
  <c r="AO232" i="24"/>
  <c r="AO59" i="24"/>
  <c r="AO41" i="24"/>
  <c r="AO116" i="24"/>
  <c r="AO13" i="24"/>
  <c r="AO250" i="24"/>
  <c r="AO160" i="24"/>
  <c r="AO256" i="24"/>
  <c r="AO270" i="24"/>
  <c r="AO198" i="24"/>
  <c r="AO181" i="24"/>
  <c r="AO101" i="24"/>
  <c r="AO16" i="24"/>
  <c r="AO68" i="24"/>
  <c r="AO89" i="24"/>
  <c r="AK158" i="24"/>
  <c r="AK123" i="24"/>
  <c r="AO32" i="24"/>
  <c r="AO39" i="24"/>
  <c r="AO153" i="24"/>
  <c r="AO241" i="24"/>
  <c r="AO35" i="24"/>
  <c r="AO213" i="24"/>
  <c r="AO234" i="24"/>
  <c r="AO133" i="24"/>
  <c r="AK150" i="24"/>
  <c r="AK143" i="24"/>
  <c r="AK104" i="24"/>
  <c r="AK77" i="24"/>
  <c r="AO201" i="24"/>
  <c r="AO268" i="24"/>
  <c r="AO272" i="24"/>
  <c r="AO74" i="24"/>
  <c r="AO147" i="24"/>
  <c r="AO240" i="24"/>
  <c r="AO182" i="24"/>
  <c r="AO215" i="24"/>
  <c r="AO95" i="24"/>
  <c r="AO87" i="24"/>
  <c r="AO82" i="24"/>
  <c r="AO178" i="24"/>
  <c r="AO46" i="24"/>
  <c r="AO78" i="24"/>
  <c r="AO157" i="24"/>
  <c r="AO71" i="24"/>
  <c r="AO211" i="24"/>
  <c r="AO229" i="24"/>
  <c r="AO75" i="24"/>
  <c r="AO20" i="24"/>
  <c r="AK231" i="24"/>
  <c r="AK263" i="24"/>
  <c r="AK226" i="24"/>
  <c r="AK42" i="24"/>
  <c r="AK257" i="24"/>
  <c r="AK152" i="24"/>
  <c r="AK57" i="24"/>
  <c r="AK125" i="24"/>
  <c r="AK82" i="24"/>
  <c r="AK247" i="24"/>
  <c r="AK91" i="24"/>
  <c r="AO165" i="24"/>
  <c r="AO12" i="24"/>
  <c r="AO184" i="24"/>
  <c r="AO85" i="24"/>
  <c r="AO112" i="24"/>
  <c r="AO18" i="24"/>
  <c r="AO91" i="24"/>
  <c r="AO134" i="24"/>
  <c r="AO53" i="24"/>
  <c r="AO152" i="24"/>
  <c r="AO183" i="24"/>
  <c r="AO266" i="24"/>
  <c r="AO245" i="24"/>
  <c r="AO219" i="24"/>
  <c r="AO94" i="24"/>
  <c r="AO278" i="24"/>
  <c r="AO6" i="24"/>
  <c r="AO11" i="24"/>
  <c r="AO251" i="24"/>
  <c r="AO267" i="24"/>
  <c r="AO214" i="24"/>
  <c r="AO200" i="24"/>
  <c r="AO61" i="24"/>
  <c r="AO139" i="24"/>
  <c r="AO73" i="24"/>
  <c r="AO228" i="24"/>
  <c r="AO30" i="24"/>
  <c r="AO47" i="24"/>
  <c r="AO237" i="24"/>
  <c r="AO88" i="24"/>
  <c r="AO252" i="24"/>
  <c r="AO93" i="24"/>
  <c r="AO92" i="24"/>
  <c r="AO170" i="24"/>
  <c r="AO195" i="24"/>
  <c r="AO40" i="24"/>
  <c r="AO223" i="24"/>
  <c r="AO257" i="24"/>
  <c r="AO143" i="24"/>
  <c r="AO48" i="24"/>
  <c r="AO124" i="24"/>
  <c r="AO217" i="24"/>
  <c r="AO81" i="24"/>
  <c r="AO205" i="24"/>
  <c r="AO249" i="24"/>
  <c r="AO172" i="24"/>
  <c r="AO279" i="24"/>
  <c r="AO212" i="24"/>
  <c r="AO255" i="24"/>
  <c r="AO21" i="24"/>
  <c r="AO185" i="24"/>
  <c r="AO77" i="24"/>
  <c r="AO8" i="24"/>
  <c r="AO54" i="24"/>
  <c r="AO131" i="24"/>
  <c r="AO239" i="24"/>
  <c r="AO113" i="24"/>
  <c r="AO207" i="24"/>
  <c r="AO246" i="24"/>
  <c r="AO146" i="24"/>
  <c r="AO103" i="24"/>
  <c r="AO99" i="24"/>
  <c r="AO141" i="24"/>
  <c r="AO136" i="24"/>
  <c r="AO118" i="24"/>
  <c r="AO144" i="24"/>
  <c r="AO140" i="24"/>
  <c r="AO151" i="24"/>
  <c r="AO216" i="24"/>
  <c r="AO225" i="24"/>
  <c r="AO27" i="24"/>
  <c r="AO117" i="24"/>
  <c r="AO173" i="24"/>
  <c r="AO243" i="24"/>
  <c r="AO231" i="24"/>
  <c r="AO120" i="24"/>
  <c r="AO26" i="24"/>
  <c r="AO236" i="24"/>
  <c r="AO23" i="24"/>
  <c r="AO242" i="24"/>
  <c r="AO176" i="24"/>
  <c r="AO259" i="24"/>
  <c r="AO206" i="24"/>
  <c r="AO208" i="24"/>
  <c r="AO199" i="24"/>
  <c r="AO247" i="24"/>
  <c r="AO109" i="24"/>
  <c r="AO111" i="24"/>
  <c r="AO128" i="24"/>
  <c r="AO51" i="24"/>
  <c r="AO106" i="24"/>
  <c r="AO148" i="24"/>
  <c r="AO179" i="24"/>
  <c r="AO122" i="24"/>
  <c r="AO186" i="24"/>
  <c r="AO203" i="24"/>
  <c r="AO150" i="24"/>
  <c r="AO56" i="24"/>
  <c r="AO60" i="24"/>
  <c r="AO276" i="24"/>
  <c r="AO244" i="24"/>
  <c r="AO191" i="24"/>
  <c r="AO36" i="24"/>
  <c r="AO263" i="24"/>
  <c r="AO187" i="24"/>
  <c r="AO31" i="24"/>
  <c r="AO22" i="24"/>
  <c r="AO254" i="24"/>
  <c r="AO126" i="24"/>
  <c r="AO197" i="24"/>
  <c r="AO164" i="24"/>
  <c r="AO130" i="24"/>
  <c r="AO230" i="24"/>
  <c r="AO189" i="24"/>
  <c r="AO57" i="24"/>
  <c r="AO194" i="24"/>
  <c r="AO277" i="24"/>
  <c r="AO154" i="24"/>
  <c r="AO58" i="24"/>
  <c r="AO260" i="24"/>
  <c r="AO222" i="24"/>
  <c r="AO248" i="24"/>
  <c r="AO220" i="24"/>
  <c r="AO84" i="24"/>
  <c r="AO50" i="24"/>
  <c r="AO196" i="24"/>
  <c r="AO34" i="24"/>
  <c r="AO273" i="24"/>
  <c r="AO180" i="24"/>
  <c r="AO90" i="24"/>
  <c r="AO97" i="24"/>
  <c r="AK279" i="24"/>
  <c r="AK50" i="24"/>
  <c r="AK219" i="24"/>
  <c r="AK204" i="24"/>
  <c r="AK213" i="24"/>
  <c r="AK214" i="24"/>
  <c r="AK215" i="24"/>
  <c r="AK208" i="24"/>
  <c r="AK178" i="24"/>
  <c r="AK252" i="24"/>
  <c r="AK8" i="24"/>
  <c r="AK225" i="24"/>
  <c r="AK212" i="24"/>
  <c r="AK221" i="24"/>
  <c r="AK249" i="24"/>
  <c r="AK278" i="24"/>
  <c r="AK6" i="24"/>
  <c r="AK186" i="24"/>
  <c r="AK92" i="24"/>
  <c r="AK43" i="24"/>
  <c r="AK260" i="24"/>
  <c r="AK275" i="24"/>
  <c r="AK83" i="24"/>
  <c r="AK78" i="24"/>
  <c r="AK101" i="24"/>
  <c r="AK39" i="24"/>
  <c r="AK44" i="24"/>
  <c r="AK26" i="24"/>
  <c r="AK87" i="24"/>
  <c r="AK122" i="24"/>
  <c r="AK145" i="24"/>
  <c r="AK146" i="24"/>
  <c r="AK140" i="24"/>
  <c r="AK86" i="24"/>
  <c r="AK111" i="24"/>
  <c r="AK24" i="24"/>
  <c r="AK71" i="24"/>
  <c r="AK23" i="24"/>
  <c r="AK81" i="24"/>
  <c r="AK89" i="24"/>
  <c r="AK139" i="24"/>
  <c r="AK280" i="24"/>
  <c r="AK29" i="24"/>
  <c r="AK248" i="24"/>
  <c r="AK233" i="24"/>
  <c r="AK242" i="24"/>
  <c r="AK243" i="24"/>
  <c r="AK244" i="24"/>
  <c r="AK237" i="24"/>
  <c r="AK209" i="24"/>
  <c r="AK259" i="24"/>
  <c r="AK36" i="24"/>
  <c r="AK253" i="24"/>
  <c r="AK241" i="24"/>
  <c r="AK16" i="24"/>
  <c r="AK65" i="24"/>
  <c r="AK217" i="24"/>
  <c r="AK11" i="24"/>
  <c r="AK45" i="24"/>
  <c r="AK30" i="24"/>
  <c r="AK62" i="24"/>
  <c r="AK107" i="24"/>
  <c r="AK108" i="24"/>
  <c r="AK132" i="24"/>
  <c r="AK80" i="24"/>
  <c r="AK59" i="24"/>
  <c r="AK56" i="24"/>
  <c r="AK120" i="24"/>
  <c r="AK105" i="24"/>
  <c r="AK159" i="24"/>
  <c r="AK175" i="24"/>
  <c r="AK176" i="24"/>
  <c r="AK170" i="24"/>
  <c r="AK110" i="24"/>
  <c r="AK179" i="24"/>
  <c r="AK277" i="24"/>
  <c r="AK238" i="24"/>
  <c r="AK10" i="24"/>
  <c r="AK15" i="24"/>
  <c r="AK95" i="24"/>
  <c r="AK246" i="24"/>
  <c r="AK76" i="24"/>
  <c r="AK138" i="24"/>
  <c r="AK25" i="24"/>
  <c r="AK9" i="24"/>
  <c r="AK274" i="24"/>
  <c r="AK261" i="24"/>
  <c r="AK276" i="24"/>
  <c r="AK271" i="24"/>
  <c r="AK32" i="24"/>
  <c r="AK268" i="24"/>
  <c r="AK18" i="24"/>
  <c r="AK41" i="24"/>
  <c r="AK157" i="24"/>
  <c r="AK144" i="24"/>
  <c r="AK129" i="24"/>
  <c r="AK153" i="24"/>
  <c r="AK147" i="24"/>
  <c r="AK118" i="24"/>
  <c r="AK239" i="24"/>
  <c r="AK49" i="24"/>
  <c r="AK165" i="24"/>
  <c r="AK151" i="24"/>
  <c r="AK137" i="24"/>
  <c r="AK190" i="24"/>
  <c r="AK223" i="24"/>
  <c r="AK216" i="24"/>
  <c r="AK126" i="24"/>
  <c r="AK74" i="24"/>
  <c r="AK35" i="24"/>
  <c r="AK203" i="24"/>
  <c r="AK189" i="24"/>
  <c r="AK227" i="24"/>
  <c r="AK255" i="24"/>
  <c r="AK256" i="24"/>
  <c r="AK149" i="24"/>
  <c r="AK17" i="24"/>
  <c r="AK51" i="24"/>
  <c r="AK267" i="24"/>
  <c r="AK254" i="24"/>
  <c r="AK90" i="24"/>
  <c r="AK84" i="24"/>
  <c r="AK79" i="24"/>
  <c r="AK218" i="24"/>
  <c r="AK258" i="24"/>
  <c r="AK127" i="24"/>
  <c r="AK99" i="24"/>
  <c r="AK124" i="24"/>
  <c r="AK66" i="24"/>
  <c r="AK19" i="24"/>
  <c r="AK121" i="24"/>
  <c r="AK160" i="24"/>
  <c r="AK185" i="24"/>
  <c r="AK67" i="24"/>
  <c r="AK173" i="24"/>
  <c r="AK197" i="24"/>
  <c r="AK229" i="24"/>
  <c r="AK133" i="24"/>
  <c r="AK47" i="24"/>
  <c r="AK211" i="24"/>
  <c r="AK205" i="24"/>
  <c r="AK54" i="24"/>
  <c r="AK230" i="24"/>
  <c r="AK103" i="24"/>
  <c r="AK188" i="24"/>
  <c r="AK167" i="24"/>
  <c r="AK184" i="24"/>
  <c r="AK148" i="24"/>
  <c r="AK181" i="24"/>
  <c r="AK222" i="24"/>
  <c r="AK245" i="24"/>
  <c r="AK232" i="24"/>
  <c r="AK72" i="24"/>
  <c r="AK163" i="24"/>
  <c r="AK34" i="24"/>
  <c r="AK234" i="24"/>
  <c r="AK116" i="24"/>
  <c r="AK187" i="24"/>
  <c r="AK28" i="24"/>
  <c r="AK262" i="24"/>
  <c r="AK240" i="24"/>
  <c r="AK264" i="24"/>
  <c r="AK55" i="24"/>
  <c r="AK61" i="24"/>
  <c r="AK63" i="24"/>
  <c r="AK265" i="24"/>
  <c r="AK75" i="24"/>
  <c r="AK52" i="24"/>
  <c r="AK131" i="24"/>
  <c r="AK22" i="24"/>
  <c r="AK48" i="24"/>
  <c r="AK98" i="24"/>
  <c r="AK168" i="24"/>
  <c r="AK162" i="24"/>
  <c r="AK193" i="24"/>
  <c r="AK7" i="24"/>
  <c r="AK46" i="24"/>
  <c r="AK269" i="24"/>
  <c r="AK207" i="24"/>
  <c r="AK210" i="24"/>
  <c r="AK194" i="24"/>
  <c r="AO70" i="24"/>
  <c r="AO43" i="24"/>
  <c r="AO121" i="24"/>
  <c r="AO166" i="24"/>
  <c r="AO66" i="24"/>
  <c r="AO86" i="24"/>
  <c r="AO14" i="24"/>
  <c r="AK272" i="24"/>
  <c r="AK68" i="24"/>
  <c r="AC12" i="25"/>
  <c r="AC19" i="25"/>
  <c r="AC14" i="25"/>
  <c r="AC8" i="25"/>
  <c r="AC16" i="25"/>
  <c r="AC22" i="25"/>
  <c r="AC6" i="25"/>
  <c r="AC9" i="25"/>
  <c r="AC18" i="25"/>
  <c r="AC11" i="25"/>
  <c r="AC13" i="25"/>
  <c r="AO123" i="24"/>
  <c r="AO265" i="24"/>
  <c r="AO28" i="24"/>
  <c r="AO138" i="24"/>
  <c r="AO63" i="24"/>
  <c r="AO115" i="24"/>
  <c r="AO107" i="24"/>
  <c r="AO100" i="24"/>
  <c r="AK235" i="24"/>
  <c r="AK273" i="24"/>
  <c r="AO129" i="24"/>
  <c r="AK266" i="24"/>
  <c r="AO275" i="24"/>
  <c r="AO210" i="24"/>
  <c r="AO271" i="24"/>
  <c r="AK206" i="24"/>
  <c r="AK169" i="24"/>
  <c r="AK155" i="24"/>
  <c r="AK130" i="24"/>
  <c r="AK135" i="24"/>
  <c r="AK20" i="24"/>
  <c r="AO55" i="24"/>
  <c r="AO221" i="24"/>
  <c r="AK136" i="24"/>
  <c r="AK161" i="24"/>
  <c r="AO114" i="24"/>
  <c r="AO264" i="24"/>
  <c r="AO69" i="24"/>
  <c r="AO105" i="24"/>
  <c r="AO177" i="24"/>
  <c r="AO9" i="24"/>
  <c r="AO269" i="24"/>
  <c r="AO142" i="24"/>
  <c r="AO83" i="24"/>
  <c r="AO202" i="24"/>
  <c r="AK58" i="24"/>
  <c r="AK180" i="24"/>
  <c r="AK128" i="24"/>
  <c r="AK94" i="24"/>
  <c r="AO102" i="24"/>
  <c r="AO119" i="24"/>
  <c r="AO226" i="24"/>
  <c r="AO67" i="24"/>
  <c r="AK200" i="24"/>
  <c r="AK251" i="24"/>
  <c r="AK96" i="24"/>
  <c r="AK177" i="24"/>
  <c r="AO253" i="24"/>
  <c r="AO261" i="24"/>
  <c r="AO235" i="24"/>
  <c r="AO238" i="24"/>
  <c r="AO218" i="24"/>
  <c r="AO174" i="24"/>
  <c r="AO149" i="24"/>
  <c r="AO125" i="24"/>
  <c r="AO158" i="24"/>
  <c r="AO193" i="24"/>
  <c r="AO159" i="24"/>
  <c r="AO155" i="24"/>
  <c r="AO25" i="24"/>
  <c r="AO132" i="24"/>
  <c r="AO227" i="24"/>
  <c r="AO42" i="24"/>
  <c r="AO167" i="24"/>
  <c r="AK109" i="24"/>
  <c r="AK53" i="24"/>
  <c r="AK60" i="24"/>
  <c r="AK102" i="24"/>
  <c r="AK228" i="24"/>
  <c r="AK112" i="24"/>
  <c r="AK73" i="24"/>
  <c r="AK182" i="24"/>
  <c r="AK40" i="24"/>
  <c r="AK117" i="24"/>
  <c r="AK31" i="24"/>
  <c r="AK33" i="24"/>
  <c r="AO65" i="24"/>
  <c r="AK141" i="24"/>
  <c r="AK199" i="24"/>
  <c r="AK195" i="24"/>
  <c r="AO175" i="24"/>
  <c r="AO33" i="24"/>
  <c r="AK119" i="24"/>
  <c r="AO62" i="24"/>
  <c r="AO258" i="24"/>
  <c r="AO80" i="24"/>
  <c r="AO96" i="24"/>
  <c r="AO44" i="24"/>
  <c r="AO262" i="24"/>
  <c r="AK115" i="24"/>
  <c r="AK37" i="24"/>
  <c r="AK100" i="24"/>
  <c r="AK13" i="24"/>
  <c r="Z253" i="24"/>
  <c r="AO156" i="24"/>
  <c r="AO15" i="24"/>
  <c r="AO209" i="24"/>
  <c r="AO24" i="24"/>
  <c r="AO168" i="24"/>
  <c r="AO192" i="24"/>
  <c r="AO7" i="24"/>
  <c r="AO274" i="24"/>
  <c r="AO145" i="24"/>
  <c r="AO98" i="24"/>
  <c r="AO108" i="24"/>
  <c r="AO188" i="24"/>
  <c r="AO169" i="24"/>
  <c r="AO204" i="24"/>
  <c r="AO37" i="24"/>
  <c r="AO137" i="24"/>
  <c r="AO110" i="24"/>
  <c r="AO135" i="24"/>
  <c r="AK202" i="24"/>
  <c r="AK38" i="24"/>
  <c r="AK70" i="24"/>
  <c r="AK21" i="24"/>
  <c r="AK156" i="24"/>
  <c r="AK198" i="24"/>
  <c r="AK14" i="24"/>
  <c r="AK154" i="24"/>
  <c r="AK106" i="24"/>
  <c r="AK12" i="24"/>
  <c r="AK85" i="24"/>
  <c r="AK174" i="24"/>
  <c r="Z62" i="24"/>
  <c r="Z9" i="24"/>
  <c r="Z226" i="24"/>
  <c r="Z274" i="24"/>
  <c r="Z188" i="24"/>
  <c r="Z190" i="24"/>
  <c r="Z126" i="24"/>
  <c r="AW15" i="25"/>
  <c r="Z178" i="24"/>
  <c r="Z227" i="24"/>
  <c r="Z71" i="24"/>
  <c r="Z34" i="24"/>
  <c r="Z46" i="24"/>
  <c r="Z42" i="24"/>
  <c r="Z10" i="24"/>
  <c r="Z157" i="24"/>
  <c r="AW8" i="26"/>
  <c r="AW10" i="26"/>
  <c r="AW16" i="25"/>
  <c r="AW14" i="25"/>
  <c r="AW8" i="25"/>
  <c r="AW10" i="25"/>
  <c r="AW17" i="25"/>
  <c r="AW19" i="25"/>
  <c r="AW21" i="25"/>
  <c r="AW7" i="25"/>
  <c r="AW13" i="25"/>
  <c r="AW11" i="25"/>
  <c r="AW9" i="25"/>
  <c r="AW23" i="25"/>
  <c r="AW22" i="25"/>
  <c r="AW20" i="25"/>
  <c r="AW12" i="25"/>
  <c r="AW18" i="25"/>
  <c r="Z154" i="24"/>
  <c r="Z162" i="24"/>
  <c r="Z106" i="24"/>
  <c r="Z79" i="24"/>
  <c r="Z259" i="24"/>
  <c r="Z192" i="24"/>
  <c r="Z270" i="24"/>
  <c r="Z103" i="24"/>
  <c r="Z211" i="24"/>
  <c r="Z216" i="24"/>
  <c r="Z189" i="24"/>
  <c r="Z182" i="24"/>
  <c r="Z142" i="24"/>
  <c r="Z172" i="24"/>
  <c r="Z102" i="24"/>
  <c r="Z70" i="24"/>
  <c r="Z252" i="24"/>
  <c r="Z82" i="24"/>
  <c r="Z193" i="24"/>
  <c r="Z250" i="24"/>
  <c r="Z141" i="24"/>
  <c r="Z239" i="24"/>
  <c r="Z7" i="24"/>
  <c r="Z44" i="24"/>
  <c r="Z124" i="24"/>
  <c r="Z131" i="24"/>
  <c r="Z107" i="24"/>
  <c r="Z186" i="24"/>
  <c r="Z49" i="24"/>
  <c r="Z217" i="24"/>
  <c r="Z68" i="24"/>
  <c r="Z132" i="24"/>
  <c r="Z54" i="24"/>
  <c r="Z108" i="24"/>
  <c r="Z256" i="24"/>
  <c r="Z272" i="24"/>
  <c r="Z179" i="24"/>
  <c r="Z92" i="24"/>
  <c r="Z205" i="24"/>
  <c r="Z24" i="24"/>
  <c r="Z74" i="24"/>
  <c r="Z43" i="24"/>
  <c r="Z85" i="24"/>
  <c r="Z221" i="24"/>
  <c r="Z99" i="24"/>
  <c r="Z140" i="24"/>
  <c r="Z174" i="24"/>
  <c r="Z238" i="24"/>
  <c r="Z13" i="24"/>
  <c r="Z149" i="24"/>
  <c r="Z75" i="24"/>
  <c r="Z21" i="24"/>
  <c r="Z151" i="24"/>
  <c r="Z234" i="24"/>
  <c r="Z257" i="24"/>
  <c r="Z185" i="24"/>
  <c r="Z220" i="24"/>
  <c r="Z45" i="24"/>
  <c r="Z159" i="24"/>
  <c r="Z187" i="24"/>
  <c r="Z111" i="24"/>
  <c r="Z33" i="24"/>
  <c r="Z130" i="24"/>
  <c r="Z6" i="24"/>
  <c r="Z31" i="24"/>
  <c r="Z134" i="24"/>
  <c r="Z232" i="24"/>
  <c r="Z247" i="24"/>
  <c r="Z20" i="24"/>
  <c r="Z184" i="24"/>
  <c r="Z254" i="24"/>
  <c r="Z275" i="24"/>
  <c r="Z160" i="24"/>
  <c r="Z233" i="24"/>
  <c r="Z173" i="24"/>
  <c r="Z118" i="24"/>
  <c r="Z53" i="24"/>
  <c r="Z87" i="24"/>
  <c r="Z129" i="24"/>
  <c r="Z101" i="24"/>
  <c r="Z269" i="24"/>
  <c r="Z251" i="24"/>
  <c r="Z16" i="24"/>
  <c r="Z255" i="24"/>
  <c r="Z276" i="24"/>
  <c r="Z225" i="24"/>
  <c r="Z229" i="24"/>
  <c r="Z267" i="24"/>
  <c r="Z150" i="24"/>
  <c r="Z240" i="24"/>
  <c r="Z203" i="24"/>
  <c r="Z63" i="24"/>
  <c r="Z152" i="24"/>
  <c r="Z262" i="24"/>
  <c r="Z19" i="24"/>
  <c r="Z47" i="24"/>
  <c r="Z196" i="24"/>
  <c r="Z32" i="24"/>
  <c r="Z29" i="24"/>
  <c r="Z114" i="24"/>
  <c r="Z78" i="24"/>
  <c r="Z169" i="24"/>
  <c r="Z199" i="24"/>
  <c r="Z104" i="24"/>
  <c r="Z127" i="24"/>
  <c r="Z128" i="24"/>
  <c r="Z115" i="24"/>
  <c r="Z163" i="24"/>
  <c r="Z206" i="24"/>
  <c r="Z93" i="24"/>
  <c r="Z123" i="24"/>
  <c r="Z224" i="24"/>
  <c r="Z236" i="24"/>
  <c r="Z110" i="24"/>
  <c r="Z40" i="24"/>
  <c r="Z121" i="24"/>
  <c r="Z171" i="24"/>
  <c r="Z52" i="24"/>
  <c r="Z237" i="24"/>
  <c r="Z136" i="24"/>
  <c r="Z222" i="24"/>
  <c r="Z83" i="24"/>
  <c r="Z72" i="24"/>
  <c r="Z243" i="24"/>
  <c r="Z139" i="24"/>
  <c r="Z57" i="24"/>
  <c r="Z89" i="24"/>
  <c r="Z197" i="24"/>
  <c r="Z218" i="24"/>
  <c r="Z213" i="24"/>
  <c r="Z65" i="24"/>
  <c r="Z170" i="24"/>
  <c r="Z80" i="24"/>
  <c r="Z95" i="24"/>
  <c r="Z271" i="24"/>
  <c r="Z11" i="24"/>
  <c r="Z208" i="24"/>
  <c r="Z61" i="24"/>
  <c r="Z88" i="24"/>
  <c r="Z204" i="24"/>
  <c r="Z133" i="24"/>
  <c r="Z223" i="24"/>
  <c r="Z241" i="24"/>
  <c r="Z264" i="24"/>
  <c r="Z100" i="24"/>
  <c r="Z73" i="24"/>
  <c r="Z59" i="24"/>
  <c r="Z81" i="24"/>
  <c r="Z119" i="24"/>
  <c r="Z14" i="24"/>
  <c r="Z153" i="24"/>
  <c r="Z86" i="24"/>
  <c r="Z116" i="24"/>
  <c r="Z242" i="24"/>
  <c r="Z265" i="24"/>
  <c r="Z27" i="24"/>
  <c r="Z180" i="24"/>
  <c r="Z8" i="24"/>
  <c r="Z148" i="24"/>
  <c r="Z195" i="24"/>
  <c r="Z90" i="24"/>
  <c r="Z51" i="24"/>
  <c r="Z125" i="24"/>
  <c r="Z231" i="24"/>
  <c r="Z177" i="24"/>
  <c r="Z209" i="24"/>
  <c r="Z175" i="24"/>
  <c r="Z15" i="24"/>
  <c r="Z215" i="24"/>
  <c r="Z58" i="24"/>
  <c r="Z67" i="24"/>
  <c r="Z273" i="24"/>
  <c r="Z17" i="24"/>
  <c r="Z155" i="24"/>
  <c r="Z64" i="24"/>
  <c r="Z37" i="24"/>
  <c r="Z194" i="24"/>
  <c r="Z228" i="24"/>
  <c r="Z12" i="24"/>
  <c r="Z39" i="24"/>
  <c r="Z268" i="24"/>
  <c r="Z30" i="24"/>
  <c r="Z244" i="24"/>
  <c r="Z165" i="24"/>
  <c r="Z35" i="24"/>
  <c r="Z166" i="24"/>
  <c r="Z55" i="24"/>
  <c r="Z258" i="24"/>
  <c r="Z261" i="24"/>
  <c r="Z164" i="24"/>
  <c r="Z38" i="24"/>
  <c r="Z246" i="24"/>
  <c r="Z167" i="24"/>
  <c r="Z105" i="24"/>
  <c r="Z235" i="24"/>
  <c r="Z277" i="24"/>
  <c r="Z260" i="24"/>
  <c r="Z36" i="24"/>
  <c r="Z248" i="24"/>
  <c r="Z181" i="24"/>
  <c r="Z219" i="24"/>
  <c r="Z145" i="24"/>
  <c r="Z137" i="24"/>
  <c r="Z76" i="24"/>
  <c r="Z183" i="24"/>
  <c r="Z98" i="24"/>
  <c r="Z200" i="24"/>
  <c r="Z77" i="24"/>
  <c r="Z144" i="24"/>
  <c r="Z94" i="24"/>
  <c r="Z147" i="24"/>
  <c r="Z143" i="24"/>
  <c r="Z201" i="24"/>
  <c r="Z84" i="24"/>
  <c r="Z22" i="24"/>
  <c r="Z198" i="24"/>
  <c r="Z41" i="24"/>
  <c r="Z120" i="24"/>
  <c r="Z117" i="24"/>
  <c r="Z25" i="24"/>
  <c r="Z96" i="24"/>
  <c r="Z23" i="24"/>
  <c r="Z109" i="24"/>
  <c r="Z69" i="24"/>
  <c r="Z210" i="24"/>
  <c r="Z207" i="24"/>
  <c r="Z176" i="24"/>
  <c r="Z122" i="24"/>
  <c r="Z48" i="24"/>
  <c r="Z60" i="24"/>
  <c r="Z249" i="24"/>
  <c r="Z191" i="24"/>
  <c r="Z156" i="24"/>
  <c r="Z263" i="24"/>
  <c r="Z146" i="24"/>
  <c r="AM4" i="25"/>
  <c r="AC12" i="26"/>
  <c r="AC265" i="24"/>
  <c r="AC220" i="24"/>
  <c r="AC184" i="24"/>
  <c r="AC245" i="24"/>
  <c r="AC102" i="24"/>
  <c r="AC26" i="24"/>
  <c r="AC45" i="24"/>
  <c r="AC165" i="24"/>
  <c r="AC221" i="24"/>
  <c r="AC190" i="24"/>
  <c r="AC86" i="24"/>
  <c r="AC118" i="24"/>
  <c r="AC22" i="24"/>
  <c r="AC131" i="24"/>
  <c r="AC111" i="24"/>
  <c r="AC25" i="24"/>
  <c r="AC168" i="24"/>
  <c r="AC185" i="24"/>
  <c r="AC175" i="24"/>
  <c r="AC204" i="24"/>
  <c r="AC59" i="24"/>
  <c r="AC24" i="24"/>
  <c r="AC69" i="24"/>
  <c r="AC147" i="24"/>
  <c r="AC275" i="24"/>
  <c r="AC257" i="24"/>
  <c r="AC64" i="24"/>
  <c r="AC209" i="24"/>
  <c r="AC215" i="24"/>
  <c r="AC152" i="24"/>
  <c r="AC11" i="24"/>
  <c r="AC95" i="24"/>
  <c r="AC222" i="24"/>
  <c r="AC162" i="24"/>
  <c r="AC218" i="24"/>
  <c r="AC232" i="24"/>
  <c r="AC144" i="24"/>
  <c r="AC129" i="24"/>
  <c r="AC270" i="24"/>
  <c r="AC85" i="24"/>
  <c r="AC53" i="24"/>
  <c r="AC114" i="24"/>
  <c r="AC213" i="24"/>
  <c r="AC90" i="24"/>
  <c r="AC160" i="24"/>
  <c r="AC228" i="24"/>
  <c r="AC273" i="24"/>
  <c r="AC29" i="24"/>
  <c r="AC121" i="24"/>
  <c r="AC250" i="24"/>
  <c r="AC140" i="24"/>
  <c r="AC254" i="24"/>
  <c r="AC52" i="24"/>
  <c r="AC125" i="24"/>
  <c r="AC87" i="24"/>
  <c r="AC66" i="24"/>
  <c r="AC63" i="24"/>
  <c r="AC225" i="24"/>
  <c r="AC231" i="24"/>
  <c r="AC20" i="24"/>
  <c r="AC51" i="24"/>
  <c r="AC55" i="24"/>
  <c r="AC272" i="24"/>
  <c r="AC243" i="24"/>
  <c r="AC267" i="24"/>
  <c r="AC148" i="24"/>
  <c r="AC8" i="24"/>
  <c r="AC117" i="24"/>
  <c r="AC189" i="24"/>
  <c r="AC101" i="24"/>
  <c r="AC167" i="24"/>
  <c r="AC130" i="24"/>
  <c r="AC149" i="24"/>
  <c r="AC251" i="24"/>
  <c r="AC181" i="24"/>
  <c r="AC191" i="24"/>
  <c r="AC183" i="24"/>
  <c r="AC234" i="24"/>
  <c r="AC150" i="24"/>
  <c r="AC171" i="24"/>
  <c r="AC277" i="24"/>
  <c r="AC135" i="24"/>
  <c r="AC207" i="24"/>
  <c r="AC212" i="24"/>
  <c r="AC123" i="24"/>
  <c r="AC36" i="24"/>
  <c r="AC132" i="24"/>
  <c r="AC187" i="24"/>
  <c r="AC203" i="24"/>
  <c r="AC113" i="24"/>
  <c r="AC99" i="24"/>
  <c r="AC223" i="24"/>
  <c r="AC208" i="24"/>
  <c r="AC202" i="24"/>
  <c r="AC97" i="24"/>
  <c r="AC100" i="24"/>
  <c r="AC229" i="24"/>
  <c r="AC28" i="24"/>
  <c r="AC72" i="24"/>
  <c r="AC33" i="24"/>
  <c r="AC67" i="24"/>
  <c r="AC264" i="24"/>
  <c r="AC180" i="24"/>
  <c r="AC193" i="24"/>
  <c r="AC105" i="24"/>
  <c r="AC246" i="24"/>
  <c r="AC83" i="24"/>
  <c r="AC103" i="24"/>
  <c r="AC49" i="24"/>
  <c r="AC137" i="24"/>
  <c r="AC75" i="24"/>
  <c r="AC110" i="24"/>
  <c r="AC194" i="24"/>
  <c r="AC200" i="24"/>
  <c r="AC211" i="24"/>
  <c r="AC155" i="24"/>
  <c r="AC19" i="24"/>
  <c r="AC120" i="24"/>
  <c r="AC271" i="24"/>
  <c r="AC239" i="24"/>
  <c r="AC127" i="24"/>
  <c r="AC158" i="24"/>
  <c r="AC32" i="24"/>
  <c r="AC40" i="24"/>
  <c r="AC235" i="24"/>
  <c r="AC84" i="24"/>
  <c r="AC143" i="24"/>
  <c r="AC61" i="24"/>
  <c r="AC280" i="24"/>
  <c r="AC42" i="24"/>
  <c r="AC172" i="24"/>
  <c r="AC68" i="24"/>
  <c r="AC269" i="24"/>
  <c r="AC9" i="24"/>
  <c r="AC154" i="24"/>
  <c r="AC104" i="24"/>
  <c r="AC133" i="24"/>
  <c r="AC198" i="24"/>
  <c r="AC39" i="24"/>
  <c r="AC186" i="24"/>
  <c r="AC263" i="24"/>
  <c r="AC44" i="24"/>
  <c r="AC230" i="24"/>
  <c r="AC70" i="24"/>
  <c r="AC278" i="24"/>
  <c r="AC58" i="24"/>
  <c r="AC176" i="24"/>
  <c r="AC30" i="24"/>
  <c r="AC79" i="24"/>
  <c r="AC60" i="24"/>
  <c r="AC96" i="24"/>
  <c r="AC205" i="24"/>
  <c r="AC164" i="24"/>
  <c r="AC170" i="24"/>
  <c r="AC266" i="24"/>
  <c r="AC34" i="24"/>
  <c r="AC56" i="24"/>
  <c r="AC107" i="24"/>
  <c r="AC54" i="24"/>
  <c r="AC224" i="24"/>
  <c r="AC217" i="24"/>
  <c r="AC173" i="24"/>
  <c r="AC88" i="24"/>
  <c r="AC77" i="24"/>
  <c r="AC57" i="24"/>
  <c r="AC71" i="24"/>
  <c r="AC219" i="24"/>
  <c r="AC98" i="24"/>
  <c r="AC78" i="24"/>
  <c r="AC237" i="24"/>
  <c r="AC142" i="24"/>
  <c r="AC38" i="24"/>
  <c r="AC112" i="24"/>
  <c r="AC261" i="24"/>
  <c r="AC268" i="24"/>
  <c r="AC258" i="24"/>
  <c r="AC169" i="24"/>
  <c r="AC31" i="24"/>
  <c r="AC80" i="24"/>
  <c r="AC94" i="24"/>
  <c r="AC240" i="24"/>
  <c r="AC126" i="24"/>
  <c r="AC159" i="24"/>
  <c r="AC108" i="24"/>
  <c r="AC109" i="24"/>
  <c r="AC199" i="24"/>
  <c r="AC210" i="24"/>
  <c r="AC256" i="24"/>
  <c r="AC122" i="24"/>
  <c r="AC27" i="24"/>
  <c r="AC255" i="24"/>
  <c r="AC146" i="24"/>
  <c r="AC43" i="24"/>
  <c r="AC106" i="24"/>
  <c r="AC74" i="24"/>
  <c r="AC65" i="24"/>
  <c r="AC124" i="24"/>
  <c r="AC128" i="24"/>
  <c r="AC236" i="24"/>
  <c r="AC12" i="24"/>
  <c r="AC206" i="24"/>
  <c r="AC177" i="24"/>
  <c r="AC23" i="24"/>
  <c r="AC174" i="24"/>
  <c r="AC17" i="24"/>
  <c r="AC227" i="24"/>
  <c r="AC10" i="24"/>
  <c r="AC81" i="24"/>
  <c r="AC274" i="24"/>
  <c r="AC76" i="24"/>
  <c r="AC197" i="24"/>
  <c r="AC196" i="24"/>
  <c r="AC201" i="24"/>
  <c r="AC214" i="24"/>
  <c r="AC259" i="24"/>
  <c r="AC21" i="24"/>
  <c r="AC18" i="24"/>
  <c r="AC16" i="24"/>
  <c r="AC73" i="24"/>
  <c r="AC82" i="24"/>
  <c r="AC238" i="24"/>
  <c r="AC35" i="24"/>
  <c r="AC241" i="24"/>
  <c r="AC92" i="24"/>
  <c r="AC13" i="24"/>
  <c r="AC116" i="24"/>
  <c r="AC138" i="24"/>
  <c r="AC179" i="24"/>
  <c r="AC161" i="24"/>
  <c r="AC41" i="24"/>
  <c r="AC15" i="24"/>
  <c r="AC7" i="24"/>
  <c r="AC279" i="24"/>
  <c r="AC157" i="24"/>
  <c r="AC62" i="24"/>
  <c r="AC156" i="24"/>
  <c r="AC244" i="24"/>
  <c r="AC50" i="24"/>
  <c r="AC195" i="24"/>
  <c r="AC47" i="24"/>
  <c r="AC262" i="24"/>
  <c r="AC249" i="24"/>
  <c r="AC192" i="24"/>
  <c r="AC252" i="24"/>
  <c r="AC260" i="24"/>
  <c r="AC89" i="24"/>
  <c r="AC276" i="24"/>
  <c r="AC145" i="24"/>
  <c r="AC248" i="24"/>
  <c r="AC46" i="24"/>
  <c r="AC233" i="24"/>
  <c r="AC139" i="24"/>
  <c r="AC115" i="24"/>
  <c r="AC253" i="24"/>
  <c r="AC141" i="24"/>
  <c r="AC182" i="24"/>
  <c r="AC134" i="24"/>
  <c r="AC91" i="24"/>
  <c r="AC247" i="24"/>
  <c r="AC14" i="24"/>
  <c r="AC93" i="24"/>
  <c r="AC178" i="24"/>
  <c r="AC153" i="24"/>
  <c r="AC166" i="24"/>
  <c r="AC37" i="24"/>
  <c r="AC216" i="24"/>
  <c r="AC226" i="24"/>
  <c r="AC163" i="24"/>
  <c r="AC48" i="24"/>
  <c r="AC6" i="24"/>
  <c r="AC136" i="24"/>
  <c r="AC9" i="26"/>
  <c r="AC8" i="26"/>
  <c r="AC6" i="26"/>
  <c r="AC11" i="26"/>
  <c r="AC7" i="26"/>
  <c r="AG32" i="25"/>
  <c r="AG33" i="25" s="1"/>
  <c r="AG6" i="25" s="1"/>
  <c r="AW11" i="26"/>
  <c r="AG21" i="26"/>
  <c r="AG22" i="26" s="1"/>
  <c r="AG8" i="26" s="1"/>
  <c r="AW6" i="26"/>
  <c r="AW9" i="26"/>
  <c r="AW12" i="26"/>
  <c r="AG20" i="26"/>
  <c r="AS287" i="24"/>
  <c r="AS288" i="24" s="1"/>
  <c r="AS216" i="24" s="1"/>
  <c r="AG286" i="24"/>
  <c r="AG31" i="25"/>
  <c r="AO29" i="25"/>
  <c r="AO30" i="25"/>
  <c r="AG287" i="24"/>
  <c r="AG288" i="24" s="1"/>
  <c r="AG76" i="24" s="1"/>
  <c r="AS19" i="26"/>
  <c r="AS18" i="26"/>
  <c r="AQ4" i="26"/>
  <c r="AS286" i="24"/>
  <c r="M52" i="24"/>
  <c r="M244" i="24"/>
  <c r="M208" i="24"/>
  <c r="M59" i="24"/>
  <c r="M45" i="24"/>
  <c r="M39" i="24"/>
  <c r="M268" i="24"/>
  <c r="M249" i="24"/>
  <c r="M13" i="24"/>
  <c r="M278" i="24"/>
  <c r="M245" i="24"/>
  <c r="M111" i="24"/>
  <c r="M81" i="24"/>
  <c r="M76" i="24"/>
  <c r="M62" i="24"/>
  <c r="M48" i="24"/>
  <c r="M19" i="24"/>
  <c r="M256" i="24"/>
  <c r="M119" i="24"/>
  <c r="M87" i="24"/>
  <c r="M54" i="24"/>
  <c r="M11" i="24"/>
  <c r="M56" i="24"/>
  <c r="M21" i="24"/>
  <c r="M57" i="24"/>
  <c r="M20" i="24"/>
  <c r="M264" i="24"/>
  <c r="M97" i="24"/>
  <c r="M88" i="24"/>
  <c r="M47" i="24"/>
  <c r="M33" i="24"/>
  <c r="M277" i="24"/>
  <c r="M34" i="24"/>
  <c r="M237" i="24"/>
  <c r="M103" i="24"/>
  <c r="M75" i="24"/>
  <c r="M69" i="24"/>
  <c r="M25" i="24"/>
  <c r="M12" i="24"/>
  <c r="M280" i="24"/>
  <c r="M41" i="24"/>
  <c r="M35" i="24"/>
  <c r="M6" i="24"/>
  <c r="M142" i="24"/>
  <c r="M112" i="24"/>
  <c r="M98" i="24"/>
  <c r="M89" i="24"/>
  <c r="M83" i="24"/>
  <c r="M49" i="24"/>
  <c r="M7" i="24"/>
  <c r="M257" i="24"/>
  <c r="M149" i="24"/>
  <c r="M120" i="24"/>
  <c r="M70" i="24"/>
  <c r="M90" i="24"/>
  <c r="M80" i="24"/>
  <c r="M84" i="24"/>
  <c r="M50" i="24"/>
  <c r="M29" i="24"/>
  <c r="M156" i="24"/>
  <c r="M127" i="24"/>
  <c r="M113" i="24"/>
  <c r="M77" i="24"/>
  <c r="M63" i="24"/>
  <c r="M22" i="24"/>
  <c r="M64" i="24"/>
  <c r="M28" i="24"/>
  <c r="M271" i="24"/>
  <c r="M134" i="24"/>
  <c r="M104" i="24"/>
  <c r="M93" i="24"/>
  <c r="M55" i="24"/>
  <c r="M40" i="24"/>
  <c r="M51" i="24"/>
  <c r="M71" i="24"/>
  <c r="M65" i="24"/>
  <c r="M58" i="24"/>
  <c r="M172" i="24"/>
  <c r="M143" i="24"/>
  <c r="M128" i="24"/>
  <c r="M114" i="24"/>
  <c r="M107" i="24"/>
  <c r="M78" i="24"/>
  <c r="M42" i="24"/>
  <c r="M14" i="24"/>
  <c r="M179" i="24"/>
  <c r="M150" i="24"/>
  <c r="M105" i="24"/>
  <c r="M122" i="24"/>
  <c r="M115" i="24"/>
  <c r="M133" i="24"/>
  <c r="M116" i="24"/>
  <c r="M79" i="24"/>
  <c r="M86" i="24"/>
  <c r="M187" i="24"/>
  <c r="M157" i="24"/>
  <c r="M144" i="24"/>
  <c r="M99" i="24"/>
  <c r="M94" i="24"/>
  <c r="M91" i="24"/>
  <c r="M43" i="24"/>
  <c r="M164" i="24"/>
  <c r="M135" i="24"/>
  <c r="M121" i="24"/>
  <c r="M82" i="24"/>
  <c r="M100" i="24"/>
  <c r="M102" i="24"/>
  <c r="M131" i="24"/>
  <c r="M95" i="24"/>
  <c r="M110" i="24"/>
  <c r="M202" i="24"/>
  <c r="M173" i="24"/>
  <c r="M158" i="24"/>
  <c r="M152" i="24"/>
  <c r="M138" i="24"/>
  <c r="M108" i="24"/>
  <c r="M72" i="24"/>
  <c r="M73" i="24"/>
  <c r="M210" i="24"/>
  <c r="M180" i="24"/>
  <c r="M136" i="24"/>
  <c r="M159" i="24"/>
  <c r="M145" i="24"/>
  <c r="M193" i="24"/>
  <c r="M146" i="24"/>
  <c r="M109" i="24"/>
  <c r="M141" i="24"/>
  <c r="M218" i="24"/>
  <c r="M188" i="24"/>
  <c r="M174" i="24"/>
  <c r="M129" i="24"/>
  <c r="M123" i="24"/>
  <c r="M8" i="24"/>
  <c r="M36" i="24"/>
  <c r="M124" i="24"/>
  <c r="M85" i="24"/>
  <c r="M96" i="24"/>
  <c r="M194" i="24"/>
  <c r="M165" i="24"/>
  <c r="M151" i="24"/>
  <c r="M106" i="24"/>
  <c r="M130" i="24"/>
  <c r="M163" i="24"/>
  <c r="M161" i="24"/>
  <c r="M125" i="24"/>
  <c r="M171" i="24"/>
  <c r="M239" i="24"/>
  <c r="M203" i="24"/>
  <c r="M189" i="24"/>
  <c r="M197" i="24"/>
  <c r="M168" i="24"/>
  <c r="M139" i="24"/>
  <c r="M101" i="24"/>
  <c r="M126" i="24"/>
  <c r="M247" i="24"/>
  <c r="M211" i="24"/>
  <c r="M166" i="24"/>
  <c r="M205" i="24"/>
  <c r="M175" i="24"/>
  <c r="M251" i="24"/>
  <c r="M176" i="24"/>
  <c r="M140" i="24"/>
  <c r="M201" i="24"/>
  <c r="M252" i="24"/>
  <c r="M219" i="24"/>
  <c r="M204" i="24"/>
  <c r="M167" i="24"/>
  <c r="M66" i="24"/>
  <c r="M279" i="24"/>
  <c r="M148" i="24"/>
  <c r="M153" i="24"/>
  <c r="M117" i="24"/>
  <c r="M155" i="24"/>
  <c r="M224" i="24"/>
  <c r="M195" i="24"/>
  <c r="M181" i="24"/>
  <c r="M137" i="24"/>
  <c r="M160" i="24"/>
  <c r="M191" i="24"/>
  <c r="M154" i="24"/>
  <c r="M231" i="24"/>
  <c r="M266" i="24"/>
  <c r="M232" i="24"/>
  <c r="M220" i="24"/>
  <c r="M227" i="24"/>
  <c r="M198" i="24"/>
  <c r="M169" i="24"/>
  <c r="M132" i="24"/>
  <c r="M186" i="24"/>
  <c r="M273" i="24"/>
  <c r="M240" i="24"/>
  <c r="M196" i="24"/>
  <c r="M234" i="24"/>
  <c r="M206" i="24"/>
  <c r="M37" i="24"/>
  <c r="M207" i="24"/>
  <c r="M170" i="24"/>
  <c r="M258" i="24"/>
  <c r="M10" i="24"/>
  <c r="M248" i="24"/>
  <c r="M233" i="24"/>
  <c r="M213" i="24"/>
  <c r="M183" i="24"/>
  <c r="M118" i="24"/>
  <c r="M209" i="24"/>
  <c r="M184" i="24"/>
  <c r="M147" i="24"/>
  <c r="M217" i="24"/>
  <c r="M259" i="24"/>
  <c r="M225" i="24"/>
  <c r="M212" i="24"/>
  <c r="M182" i="24"/>
  <c r="M190" i="24"/>
  <c r="M9" i="24"/>
  <c r="M223" i="24"/>
  <c r="M185" i="24"/>
  <c r="M15" i="24"/>
  <c r="M23" i="24"/>
  <c r="M260" i="24"/>
  <c r="M275" i="24"/>
  <c r="M262" i="24"/>
  <c r="M228" i="24"/>
  <c r="M199" i="24"/>
  <c r="M162" i="24"/>
  <c r="M246" i="24"/>
  <c r="M31" i="24"/>
  <c r="M267" i="24"/>
  <c r="M226" i="24"/>
  <c r="M269" i="24"/>
  <c r="M235" i="24"/>
  <c r="M92" i="24"/>
  <c r="M236" i="24"/>
  <c r="M200" i="24"/>
  <c r="M44" i="24"/>
  <c r="M38" i="24"/>
  <c r="M274" i="24"/>
  <c r="M261" i="24"/>
  <c r="M242" i="24"/>
  <c r="M214" i="24"/>
  <c r="M178" i="24"/>
  <c r="M265" i="24"/>
  <c r="M215" i="24"/>
  <c r="M177" i="24"/>
  <c r="M272" i="24"/>
  <c r="M16" i="24"/>
  <c r="M253" i="24"/>
  <c r="M241" i="24"/>
  <c r="M221" i="24"/>
  <c r="M222" i="24"/>
  <c r="M67" i="24"/>
  <c r="M250" i="24"/>
  <c r="M216" i="24"/>
  <c r="M74" i="24"/>
  <c r="M53" i="24"/>
  <c r="M46" i="24"/>
  <c r="M32" i="24"/>
  <c r="M18" i="24"/>
  <c r="M255" i="24"/>
  <c r="M229" i="24"/>
  <c r="M192" i="24"/>
  <c r="M30" i="24"/>
  <c r="M60" i="24"/>
  <c r="M24" i="24"/>
  <c r="M254" i="24"/>
  <c r="M26" i="24"/>
  <c r="M270" i="24"/>
  <c r="M27" i="24"/>
  <c r="M263" i="24"/>
  <c r="M230" i="24"/>
  <c r="M68" i="24"/>
  <c r="M61" i="24"/>
  <c r="M17" i="24"/>
  <c r="M276" i="24"/>
  <c r="M243" i="24"/>
  <c r="M238" i="24"/>
  <c r="R280" i="24"/>
  <c r="R279" i="24"/>
  <c r="AQ4" i="25"/>
  <c r="AS30" i="25"/>
  <c r="AS29" i="25"/>
  <c r="R69" i="24"/>
  <c r="R37" i="24"/>
  <c r="R134" i="24"/>
  <c r="R6" i="24"/>
  <c r="R36" i="24"/>
  <c r="R7" i="24"/>
  <c r="R97" i="24"/>
  <c r="R19" i="24"/>
  <c r="R50" i="24"/>
  <c r="R117" i="24"/>
  <c r="R49" i="24"/>
  <c r="R87" i="24"/>
  <c r="R94" i="24"/>
  <c r="R131" i="24"/>
  <c r="R18" i="24"/>
  <c r="R54" i="24"/>
  <c r="R148" i="24"/>
  <c r="R251" i="24"/>
  <c r="R278" i="24"/>
  <c r="R28" i="24"/>
  <c r="R186" i="24"/>
  <c r="R146" i="24"/>
  <c r="R250" i="24"/>
  <c r="R53" i="24"/>
  <c r="R158" i="24"/>
  <c r="R227" i="24"/>
  <c r="R85" i="24"/>
  <c r="R222" i="24"/>
  <c r="R51" i="24"/>
  <c r="R144" i="24"/>
  <c r="R8" i="24"/>
  <c r="R118" i="24"/>
  <c r="R102" i="24"/>
  <c r="R70" i="24"/>
  <c r="R62" i="24"/>
  <c r="R210" i="24"/>
  <c r="R121" i="24"/>
  <c r="R167" i="24"/>
  <c r="R205" i="24"/>
  <c r="R215" i="24"/>
  <c r="R244" i="24"/>
  <c r="R107" i="24"/>
  <c r="R228" i="24"/>
  <c r="R119" i="24"/>
  <c r="R141" i="24"/>
  <c r="R98" i="24"/>
  <c r="R55" i="24"/>
  <c r="R45" i="24"/>
  <c r="R229" i="24"/>
  <c r="R173" i="24"/>
  <c r="R191" i="24"/>
  <c r="R20" i="24"/>
  <c r="R266" i="24"/>
  <c r="R180" i="24"/>
  <c r="R225" i="24"/>
  <c r="R83" i="24"/>
  <c r="R82" i="24"/>
  <c r="R120" i="24"/>
  <c r="R43" i="24"/>
  <c r="R198" i="24"/>
  <c r="R48" i="24"/>
  <c r="R27" i="24"/>
  <c r="R255" i="24"/>
  <c r="R116" i="24"/>
  <c r="R211" i="24"/>
  <c r="R149" i="24"/>
  <c r="R200" i="24"/>
  <c r="R21" i="24"/>
  <c r="R63" i="24"/>
  <c r="R184" i="24"/>
  <c r="R31" i="24"/>
  <c r="R152" i="24"/>
  <c r="R34" i="24"/>
  <c r="R68" i="24"/>
  <c r="R230" i="24"/>
  <c r="R187" i="24"/>
  <c r="R66" i="24"/>
  <c r="R128" i="24"/>
  <c r="R199" i="24"/>
  <c r="R81" i="24"/>
  <c r="R219" i="24"/>
  <c r="R25" i="24"/>
  <c r="R39" i="24"/>
  <c r="R23" i="24"/>
  <c r="R12" i="24"/>
  <c r="R130" i="24"/>
  <c r="R32" i="24"/>
  <c r="R202" i="24"/>
  <c r="R30" i="24"/>
  <c r="R208" i="24"/>
  <c r="R220" i="24"/>
  <c r="R139" i="24"/>
  <c r="R212" i="24"/>
  <c r="R267" i="24"/>
  <c r="R258" i="24"/>
  <c r="R196" i="24"/>
  <c r="R112" i="24"/>
  <c r="R15" i="24"/>
  <c r="R276" i="24"/>
  <c r="R113" i="24"/>
  <c r="R106" i="24"/>
  <c r="R214" i="24"/>
  <c r="R64" i="24"/>
  <c r="R268" i="24"/>
  <c r="R38" i="24"/>
  <c r="R179" i="24"/>
  <c r="R247" i="24"/>
  <c r="R231" i="24"/>
  <c r="R271" i="24"/>
  <c r="R153" i="24"/>
  <c r="R10" i="24"/>
  <c r="R249" i="24"/>
  <c r="R193" i="24"/>
  <c r="R59" i="24"/>
  <c r="R176" i="24"/>
  <c r="R91" i="24"/>
  <c r="R84" i="24"/>
  <c r="R74" i="24"/>
  <c r="R257" i="24"/>
  <c r="R99" i="24"/>
  <c r="R155" i="24"/>
  <c r="R89" i="24"/>
  <c r="R125" i="24"/>
  <c r="R277" i="24"/>
  <c r="R201" i="24"/>
  <c r="R273" i="24"/>
  <c r="R261" i="24"/>
  <c r="R60" i="24"/>
  <c r="R213" i="24"/>
  <c r="R137" i="24"/>
  <c r="R265" i="24"/>
  <c r="R133" i="24"/>
  <c r="R109" i="24"/>
  <c r="R46" i="24"/>
  <c r="R24" i="24"/>
  <c r="R164" i="24"/>
  <c r="R75" i="24"/>
  <c r="R246" i="24"/>
  <c r="R274" i="24"/>
  <c r="R275" i="24"/>
  <c r="R22" i="24"/>
  <c r="R181" i="24"/>
  <c r="R262" i="24"/>
  <c r="R195" i="24"/>
  <c r="R169" i="24"/>
  <c r="R26" i="24"/>
  <c r="R243" i="24"/>
  <c r="R16" i="24"/>
  <c r="R236" i="24"/>
  <c r="R72" i="24"/>
  <c r="R194" i="24"/>
  <c r="R240" i="24"/>
  <c r="R204" i="24"/>
  <c r="R177" i="24"/>
  <c r="R57" i="24"/>
  <c r="R67" i="24"/>
  <c r="R79" i="24"/>
  <c r="R235" i="24"/>
  <c r="R237" i="24"/>
  <c r="R100" i="24"/>
  <c r="R239" i="24"/>
  <c r="R58" i="24"/>
  <c r="R163" i="24"/>
  <c r="R245" i="24"/>
  <c r="R126" i="24"/>
  <c r="R138" i="24"/>
  <c r="R35" i="24"/>
  <c r="R175" i="24"/>
  <c r="R170" i="24"/>
  <c r="R86" i="24"/>
  <c r="R80" i="24"/>
  <c r="R65" i="24"/>
  <c r="R232" i="24"/>
  <c r="R166" i="24"/>
  <c r="R147" i="24"/>
  <c r="R264" i="24"/>
  <c r="R190" i="24"/>
  <c r="R101" i="24"/>
  <c r="R248" i="24"/>
  <c r="R161" i="24"/>
  <c r="R71" i="24"/>
  <c r="R111" i="24"/>
  <c r="R56" i="24"/>
  <c r="R183" i="24"/>
  <c r="R189" i="24"/>
  <c r="R52" i="24"/>
  <c r="R124" i="24"/>
  <c r="R78" i="24"/>
  <c r="R132" i="24"/>
  <c r="R270" i="24"/>
  <c r="R206" i="24"/>
  <c r="R234" i="24"/>
  <c r="R203" i="24"/>
  <c r="R73" i="24"/>
  <c r="R41" i="24"/>
  <c r="R207" i="24"/>
  <c r="R135" i="24"/>
  <c r="R254" i="24"/>
  <c r="R9" i="24"/>
  <c r="R90" i="24"/>
  <c r="R217" i="24"/>
  <c r="R216" i="24"/>
  <c r="R115" i="24"/>
  <c r="R263" i="24"/>
  <c r="R123" i="24"/>
  <c r="R256" i="24"/>
  <c r="R11" i="24"/>
  <c r="R160" i="24"/>
  <c r="R13" i="24"/>
  <c r="R44" i="24"/>
  <c r="R114" i="24"/>
  <c r="R172" i="24"/>
  <c r="R253" i="24"/>
  <c r="R259" i="24"/>
  <c r="R188" i="24"/>
  <c r="R142" i="24"/>
  <c r="R103" i="24"/>
  <c r="R14" i="24"/>
  <c r="R197" i="24"/>
  <c r="R185" i="24"/>
  <c r="R233" i="24"/>
  <c r="R17" i="24"/>
  <c r="R127" i="24"/>
  <c r="R154" i="24"/>
  <c r="R182" i="24"/>
  <c r="R105" i="24"/>
  <c r="R104" i="24"/>
  <c r="R129" i="24"/>
  <c r="R47" i="24"/>
  <c r="R88" i="24"/>
  <c r="R150" i="24"/>
  <c r="R33" i="24"/>
  <c r="R221" i="24"/>
  <c r="R157" i="24"/>
  <c r="R95" i="24"/>
  <c r="R151" i="24"/>
  <c r="R61" i="24"/>
  <c r="R242" i="24"/>
  <c r="R223" i="24"/>
  <c r="R40" i="24"/>
  <c r="R168" i="24"/>
  <c r="R218" i="24"/>
  <c r="R159" i="24"/>
  <c r="R224" i="24"/>
  <c r="R110" i="24"/>
  <c r="R76" i="24"/>
  <c r="R122" i="24"/>
  <c r="R238" i="24"/>
  <c r="R92" i="24"/>
  <c r="R241" i="24"/>
  <c r="R145" i="24"/>
  <c r="R93" i="24"/>
  <c r="R108" i="24"/>
  <c r="R156" i="24"/>
  <c r="R171" i="24"/>
  <c r="R260" i="24"/>
  <c r="R143" i="24"/>
  <c r="R77" i="24"/>
  <c r="R226" i="24"/>
  <c r="R174" i="24"/>
  <c r="R96" i="24"/>
  <c r="R209" i="24"/>
  <c r="R140" i="24"/>
  <c r="R192" i="24"/>
  <c r="R29" i="24"/>
  <c r="R178" i="24"/>
  <c r="R162" i="24"/>
  <c r="R136" i="24"/>
  <c r="R165" i="24"/>
  <c r="R252" i="24"/>
  <c r="R269" i="24"/>
  <c r="R272" i="24"/>
  <c r="R42" i="24"/>
  <c r="AK19" i="26"/>
  <c r="AK18" i="26"/>
  <c r="AI4" i="26"/>
  <c r="AK29" i="25"/>
  <c r="AI4" i="25"/>
  <c r="AK30" i="25"/>
  <c r="AW279" i="24"/>
  <c r="AW155" i="24"/>
  <c r="AW171" i="24"/>
  <c r="AW89" i="24"/>
  <c r="AW271" i="24"/>
  <c r="AW189" i="24"/>
  <c r="AW42" i="24"/>
  <c r="AW225" i="24"/>
  <c r="AW146" i="24"/>
  <c r="AW104" i="24"/>
  <c r="AW277" i="24"/>
  <c r="AW212" i="24"/>
  <c r="AW220" i="24"/>
  <c r="AW233" i="24"/>
  <c r="AW241" i="24"/>
  <c r="AW105" i="24"/>
  <c r="AW150" i="24"/>
  <c r="AW256" i="24"/>
  <c r="AW57" i="24"/>
  <c r="AW137" i="24"/>
  <c r="AW173" i="24"/>
  <c r="AW252" i="24"/>
  <c r="AW248" i="24"/>
  <c r="AW210" i="24"/>
  <c r="AW177" i="24"/>
  <c r="AW54" i="24"/>
  <c r="AW148" i="24"/>
  <c r="AW20" i="24"/>
  <c r="AW268" i="24"/>
  <c r="AW224" i="24"/>
  <c r="AW64" i="24"/>
  <c r="AW121" i="24"/>
  <c r="AW251" i="24"/>
  <c r="AW117" i="24"/>
  <c r="AW135" i="24"/>
  <c r="AW157" i="24"/>
  <c r="AW126" i="24"/>
  <c r="AW280" i="24"/>
  <c r="AW272" i="24"/>
  <c r="AW30" i="24"/>
  <c r="AW242" i="24"/>
  <c r="AW8" i="24"/>
  <c r="AW254" i="24"/>
  <c r="AW185" i="24"/>
  <c r="AW76" i="24"/>
  <c r="AW236" i="24"/>
  <c r="AW232" i="24"/>
  <c r="AW153" i="24"/>
  <c r="AW205" i="24"/>
  <c r="AW221" i="24"/>
  <c r="AW227" i="24"/>
  <c r="AW234" i="24"/>
  <c r="AW55" i="24"/>
  <c r="AW151" i="24"/>
  <c r="AW188" i="24"/>
  <c r="AW110" i="24"/>
  <c r="AW265" i="24"/>
  <c r="AW213" i="24"/>
  <c r="AW128" i="24"/>
  <c r="AW18" i="24"/>
  <c r="AW93" i="24"/>
  <c r="AW22" i="24"/>
  <c r="AW262" i="24"/>
  <c r="AW87" i="24"/>
  <c r="AW36" i="24"/>
  <c r="AW183" i="24"/>
  <c r="AW113" i="24"/>
  <c r="AW149" i="24"/>
  <c r="AW175" i="24"/>
  <c r="AW165" i="24"/>
  <c r="AW143" i="24"/>
  <c r="AW270" i="24"/>
  <c r="AW70" i="24"/>
  <c r="AW68" i="24"/>
  <c r="AW92" i="24"/>
  <c r="AW134" i="24"/>
  <c r="AW107" i="24"/>
  <c r="AW178" i="24"/>
  <c r="AW6" i="24"/>
  <c r="AW196" i="24"/>
  <c r="AW50" i="24"/>
  <c r="AW244" i="24"/>
  <c r="AW145" i="24"/>
  <c r="AW160" i="24"/>
  <c r="AW228" i="24"/>
  <c r="AW40" i="24"/>
  <c r="AW77" i="24"/>
  <c r="AW158" i="24"/>
  <c r="AW245" i="24"/>
  <c r="AW180" i="24"/>
  <c r="AW21" i="24"/>
  <c r="AW41" i="24"/>
  <c r="AW276" i="24"/>
  <c r="AW223" i="24"/>
  <c r="AW182" i="24"/>
  <c r="AW211" i="24"/>
  <c r="AW263" i="24"/>
  <c r="AW106" i="24"/>
  <c r="AW202" i="24"/>
  <c r="AW72" i="24"/>
  <c r="AW130" i="24"/>
  <c r="AW90" i="24"/>
  <c r="AW95" i="24"/>
  <c r="AW12" i="24"/>
  <c r="AW13" i="24"/>
  <c r="AW133" i="24"/>
  <c r="AW19" i="24"/>
  <c r="AW114" i="24"/>
  <c r="AW194" i="24"/>
  <c r="AW273" i="24"/>
  <c r="AW235" i="24"/>
  <c r="AW37" i="24"/>
  <c r="AW269" i="24"/>
  <c r="AW66" i="24"/>
  <c r="AW11" i="24"/>
  <c r="AW192" i="24"/>
  <c r="AW204" i="24"/>
  <c r="AW161" i="24"/>
  <c r="AW169" i="24"/>
  <c r="AW176" i="24"/>
  <c r="AW184" i="24"/>
  <c r="AW27" i="24"/>
  <c r="AW63" i="24"/>
  <c r="AW82" i="24"/>
  <c r="AW111" i="24"/>
  <c r="AW25" i="24"/>
  <c r="AW218" i="24"/>
  <c r="AW86" i="24"/>
  <c r="AW67" i="24"/>
  <c r="AW139" i="24"/>
  <c r="AW141" i="24"/>
  <c r="AW34" i="24"/>
  <c r="AW88" i="24"/>
  <c r="AW186" i="24"/>
  <c r="AW85" i="24"/>
  <c r="AW193" i="24"/>
  <c r="AW246" i="24"/>
  <c r="AW108" i="24"/>
  <c r="AW103" i="24"/>
  <c r="AW75" i="24"/>
  <c r="AW170" i="24"/>
  <c r="AW198" i="24"/>
  <c r="AW97" i="24"/>
  <c r="AW195" i="24"/>
  <c r="AW124" i="24"/>
  <c r="AW172" i="24"/>
  <c r="AW115" i="24"/>
  <c r="AW217" i="24"/>
  <c r="AW122" i="24"/>
  <c r="AW96" i="24"/>
  <c r="AW47" i="24"/>
  <c r="AW200" i="24"/>
  <c r="AW65" i="24"/>
  <c r="AW125" i="24"/>
  <c r="AW132" i="24"/>
  <c r="AW140" i="24"/>
  <c r="AW250" i="24"/>
  <c r="AW84" i="24"/>
  <c r="AW120" i="24"/>
  <c r="AW49" i="24"/>
  <c r="AW136" i="24"/>
  <c r="AW60" i="24"/>
  <c r="AW253" i="24"/>
  <c r="AW51" i="24"/>
  <c r="AW78" i="24"/>
  <c r="AW16" i="24"/>
  <c r="AW29" i="24"/>
  <c r="AW100" i="24"/>
  <c r="AW127" i="24"/>
  <c r="AW201" i="24"/>
  <c r="AW159" i="24"/>
  <c r="AW81" i="24"/>
  <c r="AW99" i="24"/>
  <c r="AW226" i="24"/>
  <c r="AW154" i="24"/>
  <c r="AW219" i="24"/>
  <c r="AW46" i="24"/>
  <c r="AW191" i="24"/>
  <c r="AW10" i="24"/>
  <c r="AW243" i="24"/>
  <c r="AW44" i="24"/>
  <c r="AW26" i="24"/>
  <c r="AW197" i="24"/>
  <c r="AW231" i="24"/>
  <c r="AW238" i="24"/>
  <c r="AW9" i="24"/>
  <c r="AW15" i="24"/>
  <c r="AW102" i="24"/>
  <c r="AW208" i="24"/>
  <c r="AW116" i="24"/>
  <c r="AW144" i="24"/>
  <c r="AW14" i="24"/>
  <c r="AW190" i="24"/>
  <c r="AW167" i="24"/>
  <c r="AW255" i="24"/>
  <c r="AW129" i="24"/>
  <c r="AW23" i="24"/>
  <c r="AW166" i="24"/>
  <c r="AW156" i="24"/>
  <c r="AW28" i="24"/>
  <c r="AW152" i="24"/>
  <c r="AW261" i="24"/>
  <c r="AW32" i="24"/>
  <c r="AW31" i="24"/>
  <c r="AW237" i="24"/>
  <c r="AW206" i="24"/>
  <c r="AW274" i="24"/>
  <c r="AW61" i="24"/>
  <c r="AW181" i="24"/>
  <c r="AW7" i="24"/>
  <c r="AW203" i="24"/>
  <c r="AW131" i="24"/>
  <c r="AW179" i="24"/>
  <c r="AW123" i="24"/>
  <c r="AW52" i="24"/>
  <c r="AW33" i="24"/>
  <c r="AW239" i="24"/>
  <c r="AW247" i="24"/>
  <c r="AW259" i="24"/>
  <c r="AW266" i="24"/>
  <c r="AW118" i="24"/>
  <c r="AW257" i="24"/>
  <c r="AW278" i="24"/>
  <c r="AW62" i="24"/>
  <c r="AW142" i="24"/>
  <c r="AW109" i="24"/>
  <c r="AW229" i="24"/>
  <c r="AW216" i="24"/>
  <c r="AW91" i="24"/>
  <c r="AW275" i="24"/>
  <c r="AW207" i="24"/>
  <c r="AW83" i="24"/>
  <c r="AW209" i="24"/>
  <c r="AW71" i="24"/>
  <c r="AW230" i="24"/>
  <c r="AW73" i="24"/>
  <c r="AW214" i="24"/>
  <c r="AW17" i="24"/>
  <c r="AW98" i="24"/>
  <c r="AW162" i="24"/>
  <c r="AW48" i="24"/>
  <c r="AW174" i="24"/>
  <c r="AW147" i="24"/>
  <c r="AW69" i="24"/>
  <c r="AW199" i="24"/>
  <c r="AW38" i="24"/>
  <c r="AW249" i="24"/>
  <c r="AW187" i="24"/>
  <c r="AW138" i="24"/>
  <c r="AW240" i="24"/>
  <c r="AW267" i="24"/>
  <c r="AW39" i="24"/>
  <c r="AW112" i="24"/>
  <c r="AW119" i="24"/>
  <c r="AW163" i="24"/>
  <c r="AW264" i="24"/>
  <c r="AW56" i="24"/>
  <c r="AW24" i="24"/>
  <c r="AW258" i="24"/>
  <c r="AW80" i="24"/>
  <c r="AW59" i="24"/>
  <c r="AW43" i="24"/>
  <c r="AW222" i="24"/>
  <c r="AW164" i="24"/>
  <c r="AW35" i="24"/>
  <c r="AW94" i="24"/>
  <c r="AW53" i="24"/>
  <c r="AW58" i="24"/>
  <c r="AW260" i="24"/>
  <c r="AW45" i="24"/>
  <c r="AW101" i="24"/>
  <c r="AW168" i="24"/>
  <c r="AW79" i="24"/>
  <c r="AW74" i="24"/>
  <c r="AW215" i="24"/>
  <c r="Z22" i="25"/>
  <c r="Z18" i="25"/>
  <c r="Z21" i="25"/>
  <c r="R21" i="25"/>
  <c r="R10" i="25"/>
  <c r="V9" i="25"/>
  <c r="V10" i="25"/>
  <c r="V14" i="25"/>
  <c r="R6" i="26"/>
  <c r="Z12" i="26"/>
  <c r="V9" i="26"/>
  <c r="AO21" i="26"/>
  <c r="AO22" i="26" s="1"/>
  <c r="AO20" i="26"/>
  <c r="Z9" i="25"/>
  <c r="Z16" i="25"/>
  <c r="R15" i="25"/>
  <c r="R8" i="25"/>
  <c r="V21" i="25"/>
  <c r="V16" i="25"/>
  <c r="R7" i="26"/>
  <c r="Z8" i="26"/>
  <c r="V12" i="26"/>
  <c r="Z13" i="25"/>
  <c r="Z10" i="25"/>
  <c r="R6" i="25"/>
  <c r="R22" i="25"/>
  <c r="V15" i="25"/>
  <c r="V8" i="25"/>
  <c r="R12" i="26"/>
  <c r="Z11" i="26"/>
  <c r="V7" i="26"/>
  <c r="Z8" i="25"/>
  <c r="Z11" i="25"/>
  <c r="R13" i="25"/>
  <c r="R12" i="25"/>
  <c r="V18" i="25"/>
  <c r="V22" i="25"/>
  <c r="R11" i="26"/>
  <c r="Z10" i="26"/>
  <c r="V11" i="26"/>
  <c r="Z19" i="25"/>
  <c r="Z14" i="25"/>
  <c r="R17" i="25"/>
  <c r="R18" i="25"/>
  <c r="R14" i="25"/>
  <c r="V6" i="25"/>
  <c r="V12" i="25"/>
  <c r="V8" i="26"/>
  <c r="Z12" i="25"/>
  <c r="Z20" i="25"/>
  <c r="R23" i="25"/>
  <c r="R7" i="25"/>
  <c r="R19" i="25"/>
  <c r="V13" i="25"/>
  <c r="V17" i="25"/>
  <c r="R10" i="26"/>
  <c r="Z7" i="26"/>
  <c r="Z6" i="25"/>
  <c r="Z17" i="25"/>
  <c r="R11" i="25"/>
  <c r="R20" i="25"/>
  <c r="V7" i="25"/>
  <c r="V19" i="25"/>
  <c r="R9" i="26"/>
  <c r="Z6" i="26"/>
  <c r="V10" i="26"/>
  <c r="Z7" i="25"/>
  <c r="Z15" i="25"/>
  <c r="Z23" i="25"/>
  <c r="R9" i="25"/>
  <c r="R16" i="25"/>
  <c r="V11" i="25"/>
  <c r="V20" i="25"/>
  <c r="V23" i="25"/>
  <c r="R8" i="26"/>
  <c r="Z9" i="26"/>
  <c r="V6" i="26"/>
  <c r="AP81" i="24" l="1"/>
  <c r="AP209" i="24"/>
  <c r="AP54" i="24"/>
  <c r="AP158" i="24"/>
  <c r="AP149" i="24"/>
  <c r="AP69" i="24"/>
  <c r="AP269" i="24"/>
  <c r="AP74" i="24"/>
  <c r="AP6" i="24"/>
  <c r="AP120" i="24"/>
  <c r="AP106" i="24"/>
  <c r="AP65" i="24"/>
  <c r="AP181" i="24"/>
  <c r="AL184" i="24"/>
  <c r="AP186" i="24"/>
  <c r="AP134" i="24"/>
  <c r="AP77" i="24"/>
  <c r="AP170" i="24"/>
  <c r="AP232" i="24"/>
  <c r="AP216" i="24"/>
  <c r="AP101" i="24"/>
  <c r="AP10" i="24"/>
  <c r="AP42" i="24"/>
  <c r="AP264" i="24"/>
  <c r="AP71" i="24"/>
  <c r="AP78" i="24"/>
  <c r="AP227" i="24"/>
  <c r="AP230" i="24"/>
  <c r="AP105" i="24"/>
  <c r="AP171" i="24"/>
  <c r="AP127" i="24"/>
  <c r="AP16" i="24"/>
  <c r="AL162" i="24"/>
  <c r="AL65" i="24"/>
  <c r="AL104" i="24"/>
  <c r="AL233" i="24"/>
  <c r="AL32" i="24"/>
  <c r="AL21" i="24"/>
  <c r="AL161" i="24"/>
  <c r="AL120" i="24"/>
  <c r="AL173" i="24"/>
  <c r="AL194" i="24"/>
  <c r="AL15" i="24"/>
  <c r="AL148" i="24"/>
  <c r="AL175" i="24"/>
  <c r="AL45" i="24"/>
  <c r="AL70" i="24"/>
  <c r="AL149" i="24"/>
  <c r="AL128" i="24"/>
  <c r="AL220" i="24"/>
  <c r="AL43" i="24"/>
  <c r="AL248" i="24"/>
  <c r="AL80" i="24"/>
  <c r="AL169" i="24"/>
  <c r="AL268" i="24"/>
  <c r="AL232" i="24"/>
  <c r="AL23" i="24"/>
  <c r="AL37" i="24"/>
  <c r="AL239" i="24"/>
  <c r="AL219" i="24"/>
  <c r="AL258" i="24"/>
  <c r="AL237" i="24"/>
  <c r="AL105" i="24"/>
  <c r="AL9" i="24"/>
  <c r="AL150" i="24"/>
  <c r="AL260" i="24"/>
  <c r="AL144" i="24"/>
  <c r="AL269" i="24"/>
  <c r="AL195" i="24"/>
  <c r="AL186" i="24"/>
  <c r="AL33" i="24"/>
  <c r="AL163" i="24"/>
  <c r="AL224" i="24"/>
  <c r="AL8" i="24"/>
  <c r="AL274" i="24"/>
  <c r="AL145" i="24"/>
  <c r="AL197" i="24"/>
  <c r="AL97" i="24"/>
  <c r="AL211" i="24"/>
  <c r="AL257" i="24"/>
  <c r="AL153" i="24"/>
  <c r="AL264" i="24"/>
  <c r="AL83" i="24"/>
  <c r="AL185" i="24"/>
  <c r="AL13" i="24"/>
  <c r="AL212" i="24"/>
  <c r="AL259" i="24"/>
  <c r="AL55" i="24"/>
  <c r="AL135" i="24"/>
  <c r="AL201" i="24"/>
  <c r="AL126" i="24"/>
  <c r="AL241" i="24"/>
  <c r="AL31" i="24"/>
  <c r="AL7" i="24"/>
  <c r="AL12" i="24"/>
  <c r="AL200" i="24"/>
  <c r="AL124" i="24"/>
  <c r="AL240" i="24"/>
  <c r="AL130" i="24"/>
  <c r="AL53" i="24"/>
  <c r="AL89" i="24"/>
  <c r="AL146" i="24"/>
  <c r="AL198" i="24"/>
  <c r="AL91" i="24"/>
  <c r="AL196" i="24"/>
  <c r="AL156" i="24"/>
  <c r="AL112" i="24"/>
  <c r="AL143" i="24"/>
  <c r="AL249" i="24"/>
  <c r="AL63" i="24"/>
  <c r="AL159" i="24"/>
  <c r="AL75" i="24"/>
  <c r="AL164" i="24"/>
  <c r="AL236" i="24"/>
  <c r="AL131" i="24"/>
  <c r="AL20" i="24"/>
  <c r="AL39" i="24"/>
  <c r="AP145" i="24"/>
  <c r="AP156" i="24"/>
  <c r="AP167" i="24"/>
  <c r="AP166" i="24"/>
  <c r="AP205" i="24"/>
  <c r="AP11" i="24"/>
  <c r="AP192" i="24"/>
  <c r="AP234" i="24"/>
  <c r="AP8" i="24"/>
  <c r="AP168" i="24"/>
  <c r="AP38" i="24"/>
  <c r="AP41" i="24"/>
  <c r="AP131" i="24"/>
  <c r="AP147" i="24"/>
  <c r="AP14" i="24"/>
  <c r="AP155" i="24"/>
  <c r="AP199" i="24"/>
  <c r="AP164" i="24"/>
  <c r="AP137" i="24"/>
  <c r="AP177" i="24"/>
  <c r="AP31" i="24"/>
  <c r="AP122" i="24"/>
  <c r="AP34" i="24"/>
  <c r="AP276" i="24"/>
  <c r="AP247" i="24"/>
  <c r="AP248" i="24"/>
  <c r="AP165" i="24"/>
  <c r="AP25" i="24"/>
  <c r="AP256" i="24"/>
  <c r="AP146" i="24"/>
  <c r="AP53" i="24"/>
  <c r="AP226" i="24"/>
  <c r="AP99" i="24"/>
  <c r="AP225" i="24"/>
  <c r="AP249" i="24"/>
  <c r="AP36" i="24"/>
  <c r="AP182" i="24"/>
  <c r="AP13" i="24"/>
  <c r="AP267" i="24"/>
  <c r="AP126" i="24"/>
  <c r="AP220" i="24"/>
  <c r="AP23" i="24"/>
  <c r="AP239" i="24"/>
  <c r="AP62" i="24"/>
  <c r="AP196" i="24"/>
  <c r="AP60" i="24"/>
  <c r="AP52" i="24"/>
  <c r="AP70" i="24"/>
  <c r="AP277" i="24"/>
  <c r="AP46" i="24"/>
  <c r="AP160" i="24"/>
  <c r="AP201" i="24"/>
  <c r="AP231" i="24"/>
  <c r="AP108" i="24"/>
  <c r="AP32" i="24"/>
  <c r="AP190" i="24"/>
  <c r="AP12" i="24"/>
  <c r="AP115" i="24"/>
  <c r="AP208" i="24"/>
  <c r="AP103" i="24"/>
  <c r="AP195" i="24"/>
  <c r="AP152" i="24"/>
  <c r="AP59" i="24"/>
  <c r="AP141" i="24"/>
  <c r="AP266" i="24"/>
  <c r="AP172" i="24"/>
  <c r="AP128" i="24"/>
  <c r="AP280" i="24"/>
  <c r="AP82" i="24"/>
  <c r="AP257" i="24"/>
  <c r="AP245" i="24"/>
  <c r="AP28" i="24"/>
  <c r="AP162" i="24"/>
  <c r="AP100" i="24"/>
  <c r="AP279" i="24"/>
  <c r="AP200" i="24"/>
  <c r="AP72" i="24"/>
  <c r="AP202" i="24"/>
  <c r="AP19" i="24"/>
  <c r="AP207" i="24"/>
  <c r="AP272" i="24"/>
  <c r="AP37" i="24"/>
  <c r="AP49" i="24"/>
  <c r="AP109" i="24"/>
  <c r="AP104" i="24"/>
  <c r="AP211" i="24"/>
  <c r="AP125" i="24"/>
  <c r="AP210" i="24"/>
  <c r="AP135" i="24"/>
  <c r="AP204" i="24"/>
  <c r="AP98" i="24"/>
  <c r="AP228" i="24"/>
  <c r="AP194" i="24"/>
  <c r="AP86" i="24"/>
  <c r="AP80" i="24"/>
  <c r="AP237" i="24"/>
  <c r="AP85" i="24"/>
  <c r="AP163" i="24"/>
  <c r="AP271" i="24"/>
  <c r="AP88" i="24"/>
  <c r="AP214" i="24"/>
  <c r="AP270" i="24"/>
  <c r="AP113" i="24"/>
  <c r="AP213" i="24"/>
  <c r="AP95" i="24"/>
  <c r="AP102" i="24"/>
  <c r="AP116" i="24"/>
  <c r="AP17" i="24"/>
  <c r="AP40" i="24"/>
  <c r="AP143" i="24"/>
  <c r="AP219" i="24"/>
  <c r="AP274" i="24"/>
  <c r="AP144" i="24"/>
  <c r="AP20" i="24"/>
  <c r="AP212" i="24"/>
  <c r="AP61" i="24"/>
  <c r="AP268" i="24"/>
  <c r="AP107" i="24"/>
  <c r="AP259" i="24"/>
  <c r="AP246" i="24"/>
  <c r="AP68" i="24"/>
  <c r="AP142" i="24"/>
  <c r="AP96" i="24"/>
  <c r="AP238" i="24"/>
  <c r="AP221" i="24"/>
  <c r="AP56" i="24"/>
  <c r="AP240" i="24"/>
  <c r="AP84" i="24"/>
  <c r="AP90" i="24"/>
  <c r="AP191" i="24"/>
  <c r="AP254" i="24"/>
  <c r="AP75" i="24"/>
  <c r="AP157" i="24"/>
  <c r="AP187" i="24"/>
  <c r="AP79" i="24"/>
  <c r="AP112" i="24"/>
  <c r="AP188" i="24"/>
  <c r="AP218" i="24"/>
  <c r="AP252" i="24"/>
  <c r="AP51" i="24"/>
  <c r="AP275" i="24"/>
  <c r="AP243" i="24"/>
  <c r="AP206" i="24"/>
  <c r="AP236" i="24"/>
  <c r="AP47" i="24"/>
  <c r="AP58" i="24"/>
  <c r="AP48" i="24"/>
  <c r="AP94" i="24"/>
  <c r="AP222" i="24"/>
  <c r="AP140" i="24"/>
  <c r="AP50" i="24"/>
  <c r="AP21" i="24"/>
  <c r="AP139" i="24"/>
  <c r="AP179" i="24"/>
  <c r="AP67" i="24"/>
  <c r="AP129" i="24"/>
  <c r="AP22" i="24"/>
  <c r="AP180" i="24"/>
  <c r="AP260" i="24"/>
  <c r="AP76" i="24"/>
  <c r="AP57" i="24"/>
  <c r="AP97" i="24"/>
  <c r="AP224" i="24"/>
  <c r="AP148" i="24"/>
  <c r="AP117" i="24"/>
  <c r="AP169" i="24"/>
  <c r="AP35" i="24"/>
  <c r="AP43" i="24"/>
  <c r="AP64" i="24"/>
  <c r="AP33" i="24"/>
  <c r="AP89" i="24"/>
  <c r="AP253" i="24"/>
  <c r="AP18" i="24"/>
  <c r="AP63" i="24"/>
  <c r="AP121" i="24"/>
  <c r="AP39" i="24"/>
  <c r="AP223" i="24"/>
  <c r="AP189" i="24"/>
  <c r="AP55" i="24"/>
  <c r="AP159" i="24"/>
  <c r="AP174" i="24"/>
  <c r="AP132" i="24"/>
  <c r="AP66" i="24"/>
  <c r="AP136" i="24"/>
  <c r="AP217" i="24"/>
  <c r="AP278" i="24"/>
  <c r="AP258" i="24"/>
  <c r="AP93" i="24"/>
  <c r="AP161" i="24"/>
  <c r="AP185" i="24"/>
  <c r="AP73" i="24"/>
  <c r="AP151" i="24"/>
  <c r="AP150" i="24"/>
  <c r="AP178" i="24"/>
  <c r="AP235" i="24"/>
  <c r="AP27" i="24"/>
  <c r="AP26" i="24"/>
  <c r="AP138" i="24"/>
  <c r="AP197" i="24"/>
  <c r="AP133" i="24"/>
  <c r="AP242" i="24"/>
  <c r="AP241" i="24"/>
  <c r="AP123" i="24"/>
  <c r="AP45" i="24"/>
  <c r="AP9" i="24"/>
  <c r="AP233" i="24"/>
  <c r="AP24" i="24"/>
  <c r="AP154" i="24"/>
  <c r="AP29" i="24"/>
  <c r="AP7" i="24"/>
  <c r="AP198" i="24"/>
  <c r="AP91" i="24"/>
  <c r="AP244" i="24"/>
  <c r="AP215" i="24"/>
  <c r="AP250" i="24"/>
  <c r="AL182" i="24"/>
  <c r="AL46" i="24"/>
  <c r="AL90" i="24"/>
  <c r="AL190" i="24"/>
  <c r="AL170" i="24"/>
  <c r="AL279" i="24"/>
  <c r="AL74" i="24"/>
  <c r="AL36" i="24"/>
  <c r="AL158" i="24"/>
  <c r="AL136" i="24"/>
  <c r="AL68" i="24"/>
  <c r="AL24" i="24"/>
  <c r="AL35" i="24"/>
  <c r="AL180" i="24"/>
  <c r="AL85" i="24"/>
  <c r="AL217" i="24"/>
  <c r="AL134" i="24"/>
  <c r="AL141" i="24"/>
  <c r="AL117" i="24"/>
  <c r="AL246" i="24"/>
  <c r="AL193" i="24"/>
  <c r="AL230" i="24"/>
  <c r="AL41" i="24"/>
  <c r="AL121" i="24"/>
  <c r="AL30" i="24"/>
  <c r="AL270" i="24"/>
  <c r="AL177" i="24"/>
  <c r="AL154" i="24"/>
  <c r="AL78" i="24"/>
  <c r="AL38" i="24"/>
  <c r="AL247" i="24"/>
  <c r="AL96" i="24"/>
  <c r="AL44" i="24"/>
  <c r="AL178" i="24"/>
  <c r="AL59" i="24"/>
  <c r="AL29" i="24"/>
  <c r="AL252" i="24"/>
  <c r="AL27" i="24"/>
  <c r="AL56" i="24"/>
  <c r="AL25" i="24"/>
  <c r="AL253" i="24"/>
  <c r="AL168" i="24"/>
  <c r="AL122" i="24"/>
  <c r="AL61" i="24"/>
  <c r="AL10" i="24"/>
  <c r="AL189" i="24"/>
  <c r="AL166" i="24"/>
  <c r="AL265" i="24"/>
  <c r="AL92" i="24"/>
  <c r="AL42" i="24"/>
  <c r="AL187" i="24"/>
  <c r="AL66" i="24"/>
  <c r="AL11" i="24"/>
  <c r="AL142" i="24"/>
  <c r="AL171" i="24"/>
  <c r="AL157" i="24"/>
  <c r="AL106" i="24"/>
  <c r="AL275" i="24"/>
  <c r="AL263" i="24"/>
  <c r="AL118" i="24"/>
  <c r="AL73" i="24"/>
  <c r="AL72" i="24"/>
  <c r="AL231" i="24"/>
  <c r="AL50" i="24"/>
  <c r="AL28" i="24"/>
  <c r="AL48" i="24"/>
  <c r="AL87" i="24"/>
  <c r="AL49" i="24"/>
  <c r="AL213" i="24"/>
  <c r="AL261" i="24"/>
  <c r="AL250" i="24"/>
  <c r="AL102" i="24"/>
  <c r="AL140" i="24"/>
  <c r="AL64" i="24"/>
  <c r="AL16" i="24"/>
  <c r="AL199" i="24"/>
  <c r="AL88" i="24"/>
  <c r="AL69" i="24"/>
  <c r="AL227" i="24"/>
  <c r="AL205" i="24"/>
  <c r="AL113" i="24"/>
  <c r="AL93" i="24"/>
  <c r="AL262" i="24"/>
  <c r="AL226" i="24"/>
  <c r="AL147" i="24"/>
  <c r="AL125" i="24"/>
  <c r="AL17" i="24"/>
  <c r="AL202" i="24"/>
  <c r="AL174" i="24"/>
  <c r="AL165" i="24"/>
  <c r="AL81" i="24"/>
  <c r="AL47" i="24"/>
  <c r="AL214" i="24"/>
  <c r="AL107" i="24"/>
  <c r="AL84" i="24"/>
  <c r="AL188" i="24"/>
  <c r="AL18" i="24"/>
  <c r="AL251" i="24"/>
  <c r="AL181" i="24"/>
  <c r="AL242" i="24"/>
  <c r="AL221" i="24"/>
  <c r="AL114" i="24"/>
  <c r="AL115" i="24"/>
  <c r="AL243" i="24"/>
  <c r="AL223" i="24"/>
  <c r="AL138" i="24"/>
  <c r="AL58" i="24"/>
  <c r="AL277" i="24"/>
  <c r="AL245" i="24"/>
  <c r="AL119" i="24"/>
  <c r="AL86" i="24"/>
  <c r="AL266" i="24"/>
  <c r="AL278" i="24"/>
  <c r="AL192" i="24"/>
  <c r="AL110" i="24"/>
  <c r="AL77" i="24"/>
  <c r="AL52" i="24"/>
  <c r="AL228" i="24"/>
  <c r="AL206" i="24"/>
  <c r="AL99" i="24"/>
  <c r="AL82" i="24"/>
  <c r="AL255" i="24"/>
  <c r="AL234" i="24"/>
  <c r="AL172" i="24"/>
  <c r="AL22" i="24"/>
  <c r="AL267" i="24"/>
  <c r="AL167" i="24"/>
  <c r="AL137" i="24"/>
  <c r="AL76" i="24"/>
  <c r="AL60" i="24"/>
  <c r="AL215" i="24"/>
  <c r="AL108" i="24"/>
  <c r="AL79" i="24"/>
  <c r="AL244" i="24"/>
  <c r="AL216" i="24"/>
  <c r="AL139" i="24"/>
  <c r="AL103" i="24"/>
  <c r="AL271" i="24"/>
  <c r="AL57" i="24"/>
  <c r="AL34" i="24"/>
  <c r="AL238" i="24"/>
  <c r="AL6" i="24"/>
  <c r="AL133" i="24"/>
  <c r="AL179" i="24"/>
  <c r="AL94" i="24"/>
  <c r="AL71" i="24"/>
  <c r="AL229" i="24"/>
  <c r="AL207" i="24"/>
  <c r="AL123" i="24"/>
  <c r="AL100" i="24"/>
  <c r="AL256" i="24"/>
  <c r="AL235" i="24"/>
  <c r="AL19" i="24"/>
  <c r="AL272" i="24"/>
  <c r="AL254" i="24"/>
  <c r="AL183" i="24"/>
  <c r="AL160" i="24"/>
  <c r="AL62" i="24"/>
  <c r="AL208" i="24"/>
  <c r="AL191" i="24"/>
  <c r="AL101" i="24"/>
  <c r="AL218" i="24"/>
  <c r="AL203" i="24"/>
  <c r="AP183" i="24"/>
  <c r="AP229" i="24"/>
  <c r="AP153" i="24"/>
  <c r="AP114" i="24"/>
  <c r="AP265" i="24"/>
  <c r="AL210" i="24"/>
  <c r="AL98" i="24"/>
  <c r="AP173" i="24"/>
  <c r="AP118" i="24"/>
  <c r="AP255" i="24"/>
  <c r="AP124" i="24"/>
  <c r="AP92" i="24"/>
  <c r="AP44" i="24"/>
  <c r="AP175" i="24"/>
  <c r="AL40" i="24"/>
  <c r="AP193" i="24"/>
  <c r="AP111" i="24"/>
  <c r="AL225" i="24"/>
  <c r="AL280" i="24"/>
  <c r="AL111" i="24"/>
  <c r="AL176" i="24"/>
  <c r="AL132" i="24"/>
  <c r="AP262" i="24"/>
  <c r="AL51" i="24"/>
  <c r="AP15" i="24"/>
  <c r="AD15" i="25"/>
  <c r="AL14" i="24"/>
  <c r="AL152" i="24"/>
  <c r="N17" i="25"/>
  <c r="AP30" i="24"/>
  <c r="AP130" i="24"/>
  <c r="AL151" i="24"/>
  <c r="AL67" i="24"/>
  <c r="AP87" i="24"/>
  <c r="N11" i="25"/>
  <c r="N20" i="25"/>
  <c r="AL222" i="24"/>
  <c r="AD11" i="25"/>
  <c r="AD13" i="25"/>
  <c r="N8" i="25"/>
  <c r="AP110" i="24"/>
  <c r="AD10" i="25"/>
  <c r="N16" i="25"/>
  <c r="AP119" i="24"/>
  <c r="N9" i="25"/>
  <c r="N10" i="25"/>
  <c r="AL204" i="24"/>
  <c r="N6" i="25"/>
  <c r="AL209" i="24"/>
  <c r="AD21" i="25"/>
  <c r="AP83" i="24"/>
  <c r="AD22" i="25"/>
  <c r="AD12" i="25"/>
  <c r="AL129" i="24"/>
  <c r="AD8" i="25"/>
  <c r="N23" i="25"/>
  <c r="AD7" i="25"/>
  <c r="AL26" i="24"/>
  <c r="N18" i="25"/>
  <c r="AD23" i="25"/>
  <c r="AL116" i="24"/>
  <c r="AD17" i="25"/>
  <c r="AL155" i="24"/>
  <c r="AD6" i="25"/>
  <c r="AP203" i="24"/>
  <c r="AD18" i="25"/>
  <c r="N12" i="25"/>
  <c r="AL95" i="24"/>
  <c r="AD19" i="25"/>
  <c r="AP263" i="24"/>
  <c r="N14" i="25"/>
  <c r="AD16" i="25"/>
  <c r="AD20" i="25"/>
  <c r="AP251" i="24"/>
  <c r="AL109" i="24"/>
  <c r="N15" i="25"/>
  <c r="AP273" i="24"/>
  <c r="AL273" i="24"/>
  <c r="AD14" i="25"/>
  <c r="AL54" i="24"/>
  <c r="N19" i="25"/>
  <c r="AP176" i="24"/>
  <c r="N21" i="25"/>
  <c r="N13" i="25"/>
  <c r="AP184" i="24"/>
  <c r="AP261" i="24"/>
  <c r="N22" i="25"/>
  <c r="AL276" i="24"/>
  <c r="N7" i="25"/>
  <c r="AL127" i="24"/>
  <c r="AD9" i="25"/>
  <c r="N12" i="26"/>
  <c r="N8" i="26"/>
  <c r="N10" i="26"/>
  <c r="N6" i="26"/>
  <c r="N9" i="26"/>
  <c r="N11" i="26"/>
  <c r="N7" i="26"/>
  <c r="AS238" i="24"/>
  <c r="AG190" i="24"/>
  <c r="AG84" i="24"/>
  <c r="AX7" i="25"/>
  <c r="AS178" i="24"/>
  <c r="AS185" i="24"/>
  <c r="AS200" i="24"/>
  <c r="AS242" i="24"/>
  <c r="AS87" i="24"/>
  <c r="AS84" i="24"/>
  <c r="AS48" i="24"/>
  <c r="AX16" i="25"/>
  <c r="AX19" i="25"/>
  <c r="AX11" i="25"/>
  <c r="AX6" i="25"/>
  <c r="AX9" i="25"/>
  <c r="AX20" i="25"/>
  <c r="AX17" i="25"/>
  <c r="AX10" i="25"/>
  <c r="AX18" i="25"/>
  <c r="AX22" i="25"/>
  <c r="AX13" i="25"/>
  <c r="AX8" i="25"/>
  <c r="AX15" i="25"/>
  <c r="AX14" i="25"/>
  <c r="AX12" i="25"/>
  <c r="AX23" i="25"/>
  <c r="AX21" i="25"/>
  <c r="AS175" i="24"/>
  <c r="AS35" i="24"/>
  <c r="AS266" i="24"/>
  <c r="AS55" i="24"/>
  <c r="AS151" i="24"/>
  <c r="AS152" i="24"/>
  <c r="AS76" i="24"/>
  <c r="AG18" i="25"/>
  <c r="AG17" i="25"/>
  <c r="AG9" i="25"/>
  <c r="AG10" i="25"/>
  <c r="AG8" i="25"/>
  <c r="AG19" i="25"/>
  <c r="AD215" i="24"/>
  <c r="AD203" i="24"/>
  <c r="AD182" i="24"/>
  <c r="AD135" i="24"/>
  <c r="AD122" i="24"/>
  <c r="AD33" i="24"/>
  <c r="AD62" i="24"/>
  <c r="AD165" i="24"/>
  <c r="AD180" i="24"/>
  <c r="AD128" i="24"/>
  <c r="AD56" i="24"/>
  <c r="AD7" i="24"/>
  <c r="AD220" i="24"/>
  <c r="AD124" i="24"/>
  <c r="AD95" i="24"/>
  <c r="AD12" i="24"/>
  <c r="AD82" i="24"/>
  <c r="AD79" i="24"/>
  <c r="AD99" i="24"/>
  <c r="AD233" i="24"/>
  <c r="AD171" i="24"/>
  <c r="AD65" i="24"/>
  <c r="AD119" i="24"/>
  <c r="AD96" i="24"/>
  <c r="AD143" i="24"/>
  <c r="AD253" i="24"/>
  <c r="AD159" i="24"/>
  <c r="AD148" i="24"/>
  <c r="AD157" i="24"/>
  <c r="AD81" i="24"/>
  <c r="AD224" i="24"/>
  <c r="AD41" i="24"/>
  <c r="AD17" i="24"/>
  <c r="AD257" i="24"/>
  <c r="AD138" i="24"/>
  <c r="AD57" i="24"/>
  <c r="AD160" i="24"/>
  <c r="AD240" i="24"/>
  <c r="AD278" i="24"/>
  <c r="AD209" i="24"/>
  <c r="AD111" i="24"/>
  <c r="AD50" i="24"/>
  <c r="AD179" i="24"/>
  <c r="AD260" i="24"/>
  <c r="AD107" i="24"/>
  <c r="AD226" i="24"/>
  <c r="AD173" i="24"/>
  <c r="AD202" i="24"/>
  <c r="AD80" i="24"/>
  <c r="AD230" i="24"/>
  <c r="AD55" i="24"/>
  <c r="AD26" i="24"/>
  <c r="AD54" i="24"/>
  <c r="AD231" i="24"/>
  <c r="AD192" i="24"/>
  <c r="AD72" i="24"/>
  <c r="AD93" i="24"/>
  <c r="AD19" i="24"/>
  <c r="AD235" i="24"/>
  <c r="AD115" i="24"/>
  <c r="AD263" i="24"/>
  <c r="AD194" i="24"/>
  <c r="AD218" i="24"/>
  <c r="AD269" i="24"/>
  <c r="AD87" i="24"/>
  <c r="AD146" i="24"/>
  <c r="AD229" i="24"/>
  <c r="AD247" i="24"/>
  <c r="AD158" i="24"/>
  <c r="AD152" i="24"/>
  <c r="AD258" i="24"/>
  <c r="AD110" i="24"/>
  <c r="AD276" i="24"/>
  <c r="AD52" i="24"/>
  <c r="AD163" i="24"/>
  <c r="AD219" i="24"/>
  <c r="AD91" i="24"/>
  <c r="AD35" i="24"/>
  <c r="AD123" i="24"/>
  <c r="AD156" i="24"/>
  <c r="AD197" i="24"/>
  <c r="AD246" i="24"/>
  <c r="AG7" i="25"/>
  <c r="AD9" i="26"/>
  <c r="AG10" i="26"/>
  <c r="AG16" i="25"/>
  <c r="AG15" i="25"/>
  <c r="AG11" i="25"/>
  <c r="AG12" i="25"/>
  <c r="AG13" i="25"/>
  <c r="AG22" i="25"/>
  <c r="AG21" i="25"/>
  <c r="AG23" i="25"/>
  <c r="AG20" i="25"/>
  <c r="AD265" i="24"/>
  <c r="AD183" i="24"/>
  <c r="AD112" i="24"/>
  <c r="AD147" i="24"/>
  <c r="AD102" i="24"/>
  <c r="AD254" i="24"/>
  <c r="AD42" i="24"/>
  <c r="AD249" i="24"/>
  <c r="AD64" i="24"/>
  <c r="AD59" i="24"/>
  <c r="AD100" i="24"/>
  <c r="AD271" i="24"/>
  <c r="AD216" i="24"/>
  <c r="AD86" i="24"/>
  <c r="AD84" i="24"/>
  <c r="AD255" i="24"/>
  <c r="AD73" i="24"/>
  <c r="AD90" i="24"/>
  <c r="AD127" i="24"/>
  <c r="AD256" i="24"/>
  <c r="AD214" i="24"/>
  <c r="AD101" i="24"/>
  <c r="AD267" i="24"/>
  <c r="AD186" i="24"/>
  <c r="AD46" i="24"/>
  <c r="AD69" i="24"/>
  <c r="AD75" i="24"/>
  <c r="AD154" i="24"/>
  <c r="AD129" i="24"/>
  <c r="AD191" i="24"/>
  <c r="AD38" i="24"/>
  <c r="AD175" i="24"/>
  <c r="AD140" i="24"/>
  <c r="AD280" i="24"/>
  <c r="AD262" i="24"/>
  <c r="AD24" i="24"/>
  <c r="AD25" i="24"/>
  <c r="AD78" i="24"/>
  <c r="AD164" i="24"/>
  <c r="AD37" i="24"/>
  <c r="AD45" i="24"/>
  <c r="AD27" i="24"/>
  <c r="AD21" i="24"/>
  <c r="AD213" i="24"/>
  <c r="AD239" i="24"/>
  <c r="AD210" i="24"/>
  <c r="AD201" i="24"/>
  <c r="AD34" i="24"/>
  <c r="AD212" i="24"/>
  <c r="AD133" i="24"/>
  <c r="AD53" i="24"/>
  <c r="AD185" i="24"/>
  <c r="AD137" i="24"/>
  <c r="AD9" i="24"/>
  <c r="AD144" i="24"/>
  <c r="AS270" i="24"/>
  <c r="AS142" i="24"/>
  <c r="AS77" i="24"/>
  <c r="AD51" i="24"/>
  <c r="AD181" i="24"/>
  <c r="AD142" i="24"/>
  <c r="AD131" i="24"/>
  <c r="AD20" i="24"/>
  <c r="AD250" i="24"/>
  <c r="AD227" i="24"/>
  <c r="AD74" i="24"/>
  <c r="AD118" i="24"/>
  <c r="AD273" i="24"/>
  <c r="AD98" i="24"/>
  <c r="AD205" i="24"/>
  <c r="AD178" i="24"/>
  <c r="AD228" i="24"/>
  <c r="AD71" i="24"/>
  <c r="AD92" i="24"/>
  <c r="AD259" i="24"/>
  <c r="AD114" i="24"/>
  <c r="AD195" i="24"/>
  <c r="AD108" i="24"/>
  <c r="AD196" i="24"/>
  <c r="AD223" i="24"/>
  <c r="AD200" i="24"/>
  <c r="AD104" i="24"/>
  <c r="AD270" i="24"/>
  <c r="AD22" i="24"/>
  <c r="AD83" i="24"/>
  <c r="AD261" i="24"/>
  <c r="AD232" i="24"/>
  <c r="AD277" i="24"/>
  <c r="AD251" i="24"/>
  <c r="AD89" i="24"/>
  <c r="AD15" i="24"/>
  <c r="AD225" i="24"/>
  <c r="AD149" i="24"/>
  <c r="AD174" i="24"/>
  <c r="AD48" i="24"/>
  <c r="AD245" i="24"/>
  <c r="AD23" i="24"/>
  <c r="AD60" i="24"/>
  <c r="AD14" i="24"/>
  <c r="AD244" i="24"/>
  <c r="AD77" i="24"/>
  <c r="AD241" i="24"/>
  <c r="AD141" i="24"/>
  <c r="AD208" i="24"/>
  <c r="AD217" i="24"/>
  <c r="AD126" i="24"/>
  <c r="AD242" i="24"/>
  <c r="AD113" i="24"/>
  <c r="AD70" i="24"/>
  <c r="AD268" i="24"/>
  <c r="AD189" i="24"/>
  <c r="AD207" i="24"/>
  <c r="AD105" i="24"/>
  <c r="AD10" i="24"/>
  <c r="AD162" i="24"/>
  <c r="AS264" i="24"/>
  <c r="AD8" i="24"/>
  <c r="AD67" i="24"/>
  <c r="AD188" i="24"/>
  <c r="AD161" i="24"/>
  <c r="AD125" i="24"/>
  <c r="AD68" i="24"/>
  <c r="AD252" i="24"/>
  <c r="AD151" i="24"/>
  <c r="AD11" i="24"/>
  <c r="AD28" i="24"/>
  <c r="AD236" i="24"/>
  <c r="AD61" i="24"/>
  <c r="AD120" i="24"/>
  <c r="AD238" i="24"/>
  <c r="AD184" i="24"/>
  <c r="AD32" i="24"/>
  <c r="AD30" i="24"/>
  <c r="AD94" i="24"/>
  <c r="AD204" i="24"/>
  <c r="AD187" i="24"/>
  <c r="AD44" i="24"/>
  <c r="AD139" i="24"/>
  <c r="AD117" i="24"/>
  <c r="AD193" i="24"/>
  <c r="AD190" i="24"/>
  <c r="AG54" i="24"/>
  <c r="AO31" i="25"/>
  <c r="AD279" i="24"/>
  <c r="AD121" i="24"/>
  <c r="AD177" i="24"/>
  <c r="AD130" i="24"/>
  <c r="AD39" i="24"/>
  <c r="AD222" i="24"/>
  <c r="AD221" i="24"/>
  <c r="AD63" i="24"/>
  <c r="AD275" i="24"/>
  <c r="AD176" i="24"/>
  <c r="AD76" i="24"/>
  <c r="AD172" i="24"/>
  <c r="AD116" i="24"/>
  <c r="AD16" i="24"/>
  <c r="AD97" i="24"/>
  <c r="AD40" i="24"/>
  <c r="AD31" i="24"/>
  <c r="AD243" i="24"/>
  <c r="AD266" i="24"/>
  <c r="AD150" i="24"/>
  <c r="AD237" i="24"/>
  <c r="AD134" i="24"/>
  <c r="AD88" i="24"/>
  <c r="AD155" i="24"/>
  <c r="AD199" i="24"/>
  <c r="AD136" i="24"/>
  <c r="AD166" i="24"/>
  <c r="AD132" i="24"/>
  <c r="AD49" i="24"/>
  <c r="AD106" i="24"/>
  <c r="AD248" i="24"/>
  <c r="AD264" i="24"/>
  <c r="AD168" i="24"/>
  <c r="AD206" i="24"/>
  <c r="AD36" i="24"/>
  <c r="AD211" i="24"/>
  <c r="AD13" i="24"/>
  <c r="AD274" i="24"/>
  <c r="AD169" i="24"/>
  <c r="AD103" i="24"/>
  <c r="AD18" i="24"/>
  <c r="AD109" i="24"/>
  <c r="AD272" i="24"/>
  <c r="AD58" i="24"/>
  <c r="AD198" i="24"/>
  <c r="AD85" i="24"/>
  <c r="AD43" i="24"/>
  <c r="AD167" i="24"/>
  <c r="AD6" i="24"/>
  <c r="AD234" i="24"/>
  <c r="AD66" i="24"/>
  <c r="AD47" i="24"/>
  <c r="AD145" i="24"/>
  <c r="AD170" i="24"/>
  <c r="AD29" i="24"/>
  <c r="AD153" i="24"/>
  <c r="AD7" i="26"/>
  <c r="AG74" i="24"/>
  <c r="AG21" i="24"/>
  <c r="AG86" i="24"/>
  <c r="AS155" i="24"/>
  <c r="AS79" i="24"/>
  <c r="AS22" i="24"/>
  <c r="AS218" i="24"/>
  <c r="AS206" i="24"/>
  <c r="AS6" i="24"/>
  <c r="AS228" i="24"/>
  <c r="AS49" i="24"/>
  <c r="AS278" i="24"/>
  <c r="AS17" i="24"/>
  <c r="AS263" i="24"/>
  <c r="AS54" i="24"/>
  <c r="AS233" i="24"/>
  <c r="AS210" i="24"/>
  <c r="AS225" i="24"/>
  <c r="AS230" i="24"/>
  <c r="AS26" i="24"/>
  <c r="AS130" i="24"/>
  <c r="AS46" i="24"/>
  <c r="AS187" i="24"/>
  <c r="AS14" i="24"/>
  <c r="AS246" i="24"/>
  <c r="AS188" i="24"/>
  <c r="AS60" i="24"/>
  <c r="AS62" i="24"/>
  <c r="AS213" i="24"/>
  <c r="AS137" i="24"/>
  <c r="AS149" i="24"/>
  <c r="AS21" i="24"/>
  <c r="AS260" i="24"/>
  <c r="AS193" i="24"/>
  <c r="AS66" i="24"/>
  <c r="AS97" i="24"/>
  <c r="AS277" i="24"/>
  <c r="AG7" i="26"/>
  <c r="AG134" i="24"/>
  <c r="AG8" i="24"/>
  <c r="AG105" i="24"/>
  <c r="AS257" i="24"/>
  <c r="AS125" i="24"/>
  <c r="AS197" i="24"/>
  <c r="AS90" i="24"/>
  <c r="AS214" i="24"/>
  <c r="AS61" i="24"/>
  <c r="AS117" i="24"/>
  <c r="AS88" i="24"/>
  <c r="AS105" i="24"/>
  <c r="AS268" i="24"/>
  <c r="AS96" i="24"/>
  <c r="AS133" i="24"/>
  <c r="AS190" i="24"/>
  <c r="AS153" i="24"/>
  <c r="AS259" i="24"/>
  <c r="AS229" i="24"/>
  <c r="AS250" i="24"/>
  <c r="AS81" i="24"/>
  <c r="AS240" i="24"/>
  <c r="AS280" i="24"/>
  <c r="AS131" i="24"/>
  <c r="AS42" i="24"/>
  <c r="AS267" i="24"/>
  <c r="AS63" i="24"/>
  <c r="AS165" i="24"/>
  <c r="AS43" i="24"/>
  <c r="AS135" i="24"/>
  <c r="AS33" i="24"/>
  <c r="AS120" i="24"/>
  <c r="AS56" i="24"/>
  <c r="AS13" i="24"/>
  <c r="AS121" i="24"/>
  <c r="AS189" i="24"/>
  <c r="AS274" i="24"/>
  <c r="AS103" i="24"/>
  <c r="AS179" i="24"/>
  <c r="AD12" i="26"/>
  <c r="AD10" i="26"/>
  <c r="AD11" i="26"/>
  <c r="AG71" i="24"/>
  <c r="AG18" i="24"/>
  <c r="AG30" i="24"/>
  <c r="AS208" i="24"/>
  <c r="AS245" i="24"/>
  <c r="AS113" i="24"/>
  <c r="AS144" i="24"/>
  <c r="AS25" i="24"/>
  <c r="AS68" i="24"/>
  <c r="AS108" i="24"/>
  <c r="AS237" i="24"/>
  <c r="AS59" i="24"/>
  <c r="AS279" i="24"/>
  <c r="AS235" i="24"/>
  <c r="AS186" i="24"/>
  <c r="AS16" i="24"/>
  <c r="AS32" i="24"/>
  <c r="AS23" i="24"/>
  <c r="AS129" i="24"/>
  <c r="AS11" i="24"/>
  <c r="AS107" i="24"/>
  <c r="AS9" i="24"/>
  <c r="AS160" i="24"/>
  <c r="AS116" i="24"/>
  <c r="AS231" i="24"/>
  <c r="AS123" i="24"/>
  <c r="AS222" i="24"/>
  <c r="AS78" i="24"/>
  <c r="AS196" i="24"/>
  <c r="AS92" i="24"/>
  <c r="AS91" i="24"/>
  <c r="AS7" i="24"/>
  <c r="AS41" i="24"/>
  <c r="AS158" i="24"/>
  <c r="AS265" i="24"/>
  <c r="AS181" i="24"/>
  <c r="AS212" i="24"/>
  <c r="AS167" i="24"/>
  <c r="AS27" i="24"/>
  <c r="AG6" i="26"/>
  <c r="AG159" i="24"/>
  <c r="AG222" i="24"/>
  <c r="AS191" i="24"/>
  <c r="AS251" i="24"/>
  <c r="AS271" i="24"/>
  <c r="AS150" i="24"/>
  <c r="AS39" i="24"/>
  <c r="AS174" i="24"/>
  <c r="AS232" i="24"/>
  <c r="AS57" i="24"/>
  <c r="AS184" i="24"/>
  <c r="AS31" i="24"/>
  <c r="AS199" i="24"/>
  <c r="AS156" i="24"/>
  <c r="AS119" i="24"/>
  <c r="AS52" i="24"/>
  <c r="AS236" i="24"/>
  <c r="AS243" i="24"/>
  <c r="AS170" i="24"/>
  <c r="AS75" i="24"/>
  <c r="AS69" i="24"/>
  <c r="AS24" i="24"/>
  <c r="AS204" i="24"/>
  <c r="AS122" i="24"/>
  <c r="AS254" i="24"/>
  <c r="AS275" i="24"/>
  <c r="AS83" i="24"/>
  <c r="AS217" i="24"/>
  <c r="AS127" i="24"/>
  <c r="AS94" i="24"/>
  <c r="AS183" i="24"/>
  <c r="AS40" i="24"/>
  <c r="AS102" i="24"/>
  <c r="AS247" i="24"/>
  <c r="AS194" i="24"/>
  <c r="AS252" i="24"/>
  <c r="AS98" i="24"/>
  <c r="AS124" i="24"/>
  <c r="AG12" i="26"/>
  <c r="AG177" i="24"/>
  <c r="AG245" i="24"/>
  <c r="AS53" i="24"/>
  <c r="AS209" i="24"/>
  <c r="AS161" i="24"/>
  <c r="AS215" i="24"/>
  <c r="AS126" i="24"/>
  <c r="AS89" i="24"/>
  <c r="AS15" i="24"/>
  <c r="AS58" i="24"/>
  <c r="AS70" i="24"/>
  <c r="AS154" i="24"/>
  <c r="AS20" i="24"/>
  <c r="AS101" i="24"/>
  <c r="AS44" i="24"/>
  <c r="AS138" i="24"/>
  <c r="AS273" i="24"/>
  <c r="AS74" i="24"/>
  <c r="AS134" i="24"/>
  <c r="AS93" i="24"/>
  <c r="AS262" i="24"/>
  <c r="AS51" i="24"/>
  <c r="AS269" i="24"/>
  <c r="AS45" i="24"/>
  <c r="AS163" i="24"/>
  <c r="AS166" i="24"/>
  <c r="AS141" i="24"/>
  <c r="AS128" i="24"/>
  <c r="AS220" i="24"/>
  <c r="AS201" i="24"/>
  <c r="AS136" i="24"/>
  <c r="AS115" i="24"/>
  <c r="AS234" i="24"/>
  <c r="AS256" i="24"/>
  <c r="AS132" i="24"/>
  <c r="AS36" i="24"/>
  <c r="AS65" i="24"/>
  <c r="AG9" i="26"/>
  <c r="AD6" i="26"/>
  <c r="AG279" i="24"/>
  <c r="AG194" i="24"/>
  <c r="AG27" i="24"/>
  <c r="AS203" i="24"/>
  <c r="AS171" i="24"/>
  <c r="AS248" i="24"/>
  <c r="AS99" i="24"/>
  <c r="AS195" i="24"/>
  <c r="AS177" i="24"/>
  <c r="AS253" i="24"/>
  <c r="AS219" i="24"/>
  <c r="AS143" i="24"/>
  <c r="AS28" i="24"/>
  <c r="AS147" i="24"/>
  <c r="AS198" i="24"/>
  <c r="AS19" i="24"/>
  <c r="AS244" i="24"/>
  <c r="AS261" i="24"/>
  <c r="AS176" i="24"/>
  <c r="AS72" i="24"/>
  <c r="AS100" i="24"/>
  <c r="AS205" i="24"/>
  <c r="AS29" i="24"/>
  <c r="AS139" i="24"/>
  <c r="AS8" i="24"/>
  <c r="AS140" i="24"/>
  <c r="AS192" i="24"/>
  <c r="AS37" i="24"/>
  <c r="AS80" i="24"/>
  <c r="AS114" i="24"/>
  <c r="AS272" i="24"/>
  <c r="AS162" i="24"/>
  <c r="AS104" i="24"/>
  <c r="AS241" i="24"/>
  <c r="AS110" i="24"/>
  <c r="AS106" i="24"/>
  <c r="AS221" i="24"/>
  <c r="AS86" i="24"/>
  <c r="AS85" i="24"/>
  <c r="AG11" i="26"/>
  <c r="AS249" i="24"/>
  <c r="AS112" i="24"/>
  <c r="AS71" i="24"/>
  <c r="AS30" i="24"/>
  <c r="AS164" i="24"/>
  <c r="AS34" i="24"/>
  <c r="AS148" i="24"/>
  <c r="AS64" i="24"/>
  <c r="AS223" i="24"/>
  <c r="AS95" i="24"/>
  <c r="AS159" i="24"/>
  <c r="AD8" i="26"/>
  <c r="AG151" i="24"/>
  <c r="AG249" i="24"/>
  <c r="AS111" i="24"/>
  <c r="AS67" i="24"/>
  <c r="AS10" i="24"/>
  <c r="AS224" i="24"/>
  <c r="AS38" i="24"/>
  <c r="AS50" i="24"/>
  <c r="AS172" i="24"/>
  <c r="AS118" i="24"/>
  <c r="AS168" i="24"/>
  <c r="AS146" i="24"/>
  <c r="AS47" i="24"/>
  <c r="AS18" i="24"/>
  <c r="AS145" i="24"/>
  <c r="AS180" i="24"/>
  <c r="AS276" i="24"/>
  <c r="AS182" i="24"/>
  <c r="AS82" i="24"/>
  <c r="AS169" i="24"/>
  <c r="AS255" i="24"/>
  <c r="AS226" i="24"/>
  <c r="AS207" i="24"/>
  <c r="AS227" i="24"/>
  <c r="AS12" i="24"/>
  <c r="AS258" i="24"/>
  <c r="AS173" i="24"/>
  <c r="AS211" i="24"/>
  <c r="AS109" i="24"/>
  <c r="AS157" i="24"/>
  <c r="AS202" i="24"/>
  <c r="AS239" i="24"/>
  <c r="AS73" i="24"/>
  <c r="AG14" i="25"/>
  <c r="AX9" i="26"/>
  <c r="AX11" i="26"/>
  <c r="AX8" i="26"/>
  <c r="AX6" i="26"/>
  <c r="AX7" i="26"/>
  <c r="AX12" i="26"/>
  <c r="AX10" i="26"/>
  <c r="AO32" i="25"/>
  <c r="AO33" i="25" s="1"/>
  <c r="AO19" i="25" s="1"/>
  <c r="AG132" i="24"/>
  <c r="AG171" i="24"/>
  <c r="AG10" i="24"/>
  <c r="AG166" i="24"/>
  <c r="AG182" i="24"/>
  <c r="AG109" i="24"/>
  <c r="AG186" i="24"/>
  <c r="AG123" i="24"/>
  <c r="AG174" i="24"/>
  <c r="AG197" i="24"/>
  <c r="AG58" i="24"/>
  <c r="AG179" i="24"/>
  <c r="AG203" i="24"/>
  <c r="AG32" i="24"/>
  <c r="AG280" i="24"/>
  <c r="AG251" i="24"/>
  <c r="AG248" i="24"/>
  <c r="AG70" i="24"/>
  <c r="AG193" i="24"/>
  <c r="AG138" i="24"/>
  <c r="AG215" i="24"/>
  <c r="AG145" i="24"/>
  <c r="AG92" i="24"/>
  <c r="AG212" i="24"/>
  <c r="AG243" i="24"/>
  <c r="AG147" i="24"/>
  <c r="AG130" i="24"/>
  <c r="AG168" i="24"/>
  <c r="AG236" i="24"/>
  <c r="AG153" i="24"/>
  <c r="AG24" i="24"/>
  <c r="AG198" i="24"/>
  <c r="AG187" i="24"/>
  <c r="AG78" i="24"/>
  <c r="AG162" i="24"/>
  <c r="AG68" i="24"/>
  <c r="AG196" i="24"/>
  <c r="AG221" i="24"/>
  <c r="AG140" i="24"/>
  <c r="AG231" i="24"/>
  <c r="AG23" i="24"/>
  <c r="AG204" i="24"/>
  <c r="AG227" i="24"/>
  <c r="AG95" i="24"/>
  <c r="AG110" i="24"/>
  <c r="AG218" i="24"/>
  <c r="AG46" i="24"/>
  <c r="AG77" i="24"/>
  <c r="AG57" i="24"/>
  <c r="AG44" i="24"/>
  <c r="AG107" i="24"/>
  <c r="AG64" i="24"/>
  <c r="AG258" i="24"/>
  <c r="AG69" i="24"/>
  <c r="AG50" i="24"/>
  <c r="AG60" i="24"/>
  <c r="AG17" i="24"/>
  <c r="AG164" i="24"/>
  <c r="AG63" i="24"/>
  <c r="AG180" i="24"/>
  <c r="AG118" i="24"/>
  <c r="AG91" i="24"/>
  <c r="AG205" i="24"/>
  <c r="AG72" i="24"/>
  <c r="AG278" i="24"/>
  <c r="AG268" i="24"/>
  <c r="AG173" i="24"/>
  <c r="AG116" i="24"/>
  <c r="AG192" i="24"/>
  <c r="AG265" i="24"/>
  <c r="AG127" i="24"/>
  <c r="AG241" i="24"/>
  <c r="AG170" i="24"/>
  <c r="AG272" i="24"/>
  <c r="AG81" i="24"/>
  <c r="AG254" i="24"/>
  <c r="AG262" i="24"/>
  <c r="AG125" i="24"/>
  <c r="AG163" i="24"/>
  <c r="AG252" i="24"/>
  <c r="AG98" i="24"/>
  <c r="AG99" i="24"/>
  <c r="AG124" i="24"/>
  <c r="AG103" i="24"/>
  <c r="AG277" i="24"/>
  <c r="AG131" i="24"/>
  <c r="AG52" i="24"/>
  <c r="AG233" i="24"/>
  <c r="AG43" i="24"/>
  <c r="AG157" i="24"/>
  <c r="AG244" i="24"/>
  <c r="AG273" i="24"/>
  <c r="AG214" i="24"/>
  <c r="AG83" i="24"/>
  <c r="AG223" i="24"/>
  <c r="AG65" i="24"/>
  <c r="AG271" i="24"/>
  <c r="AG208" i="24"/>
  <c r="AG25" i="24"/>
  <c r="AG56" i="24"/>
  <c r="AG139" i="24"/>
  <c r="AG150" i="24"/>
  <c r="AG210" i="24"/>
  <c r="AG217" i="24"/>
  <c r="AG206" i="24"/>
  <c r="AG141" i="24"/>
  <c r="AG269" i="24"/>
  <c r="AG39" i="24"/>
  <c r="AG79" i="24"/>
  <c r="AG67" i="24"/>
  <c r="AG115" i="24"/>
  <c r="AG237" i="24"/>
  <c r="AG195" i="24"/>
  <c r="AG28" i="24"/>
  <c r="AG226" i="24"/>
  <c r="AG33" i="24"/>
  <c r="AG216" i="24"/>
  <c r="AG152" i="24"/>
  <c r="AG188" i="24"/>
  <c r="AG29" i="24"/>
  <c r="AG49" i="24"/>
  <c r="AG61" i="24"/>
  <c r="AG126" i="24"/>
  <c r="AG199" i="24"/>
  <c r="AG100" i="24"/>
  <c r="AG66" i="24"/>
  <c r="AG51" i="24"/>
  <c r="AG87" i="24"/>
  <c r="AG181" i="24"/>
  <c r="AG55" i="24"/>
  <c r="AG255" i="24"/>
  <c r="AG20" i="24"/>
  <c r="AG9" i="24"/>
  <c r="AG253" i="24"/>
  <c r="AG85" i="24"/>
  <c r="AG120" i="24"/>
  <c r="AG184" i="24"/>
  <c r="AG189" i="24"/>
  <c r="AG142" i="24"/>
  <c r="AG185" i="24"/>
  <c r="AG114" i="24"/>
  <c r="AG143" i="24"/>
  <c r="AG264" i="24"/>
  <c r="AG137" i="24"/>
  <c r="AG274" i="24"/>
  <c r="AG73" i="24"/>
  <c r="AG161" i="24"/>
  <c r="AG122" i="24"/>
  <c r="AG117" i="24"/>
  <c r="AG235" i="24"/>
  <c r="AG15" i="24"/>
  <c r="AG26" i="24"/>
  <c r="AG240" i="24"/>
  <c r="AG261" i="24"/>
  <c r="AG201" i="24"/>
  <c r="AG135" i="24"/>
  <c r="AG256" i="24"/>
  <c r="AG31" i="24"/>
  <c r="AG276" i="24"/>
  <c r="AG158" i="24"/>
  <c r="AG154" i="24"/>
  <c r="AG89" i="24"/>
  <c r="AG266" i="24"/>
  <c r="AG230" i="24"/>
  <c r="AG106" i="24"/>
  <c r="AG211" i="24"/>
  <c r="AG14" i="24"/>
  <c r="AG13" i="24"/>
  <c r="AG7" i="24"/>
  <c r="AG232" i="24"/>
  <c r="AG148" i="24"/>
  <c r="AG160" i="24"/>
  <c r="AG238" i="24"/>
  <c r="AG104" i="24"/>
  <c r="AG88" i="24"/>
  <c r="AG133" i="24"/>
  <c r="AG38" i="24"/>
  <c r="AG228" i="24"/>
  <c r="AG12" i="24"/>
  <c r="AG242" i="24"/>
  <c r="AG128" i="24"/>
  <c r="AG59" i="24"/>
  <c r="AG263" i="24"/>
  <c r="AG62" i="24"/>
  <c r="AG239" i="24"/>
  <c r="AG200" i="24"/>
  <c r="AG82" i="24"/>
  <c r="AG90" i="24"/>
  <c r="AG257" i="24"/>
  <c r="AG11" i="24"/>
  <c r="AG34" i="24"/>
  <c r="AG97" i="24"/>
  <c r="AG93" i="24"/>
  <c r="AG45" i="24"/>
  <c r="AG80" i="24"/>
  <c r="AG16" i="24"/>
  <c r="AG183" i="24"/>
  <c r="AG146" i="24"/>
  <c r="AG48" i="24"/>
  <c r="AG94" i="24"/>
  <c r="AG172" i="24"/>
  <c r="AG213" i="24"/>
  <c r="AG165" i="24"/>
  <c r="AG22" i="24"/>
  <c r="AG229" i="24"/>
  <c r="AG270" i="24"/>
  <c r="AG202" i="24"/>
  <c r="AG42" i="24"/>
  <c r="AG47" i="24"/>
  <c r="AG259" i="24"/>
  <c r="AG36" i="24"/>
  <c r="AG267" i="24"/>
  <c r="AG156" i="24"/>
  <c r="AG225" i="24"/>
  <c r="AG247" i="24"/>
  <c r="AG176" i="24"/>
  <c r="AG37" i="24"/>
  <c r="AG260" i="24"/>
  <c r="AG19" i="24"/>
  <c r="AG111" i="24"/>
  <c r="AG220" i="24"/>
  <c r="AG178" i="24"/>
  <c r="AG167" i="24"/>
  <c r="AG112" i="24"/>
  <c r="AG209" i="24"/>
  <c r="AG191" i="24"/>
  <c r="AG144" i="24"/>
  <c r="AG119" i="24"/>
  <c r="AG250" i="24"/>
  <c r="AG40" i="24"/>
  <c r="AG224" i="24"/>
  <c r="AG101" i="24"/>
  <c r="AG275" i="24"/>
  <c r="AG175" i="24"/>
  <c r="AG155" i="24"/>
  <c r="AG75" i="24"/>
  <c r="AG207" i="24"/>
  <c r="AG41" i="24"/>
  <c r="AG246" i="24"/>
  <c r="AG219" i="24"/>
  <c r="AG234" i="24"/>
  <c r="AG102" i="24"/>
  <c r="AG121" i="24"/>
  <c r="AG96" i="24"/>
  <c r="AG129" i="24"/>
  <c r="AG53" i="24"/>
  <c r="AG6" i="24"/>
  <c r="AG108" i="24"/>
  <c r="AG113" i="24"/>
  <c r="AG169" i="24"/>
  <c r="AG136" i="24"/>
  <c r="AG149" i="24"/>
  <c r="AG35" i="24"/>
  <c r="AS31" i="25"/>
  <c r="AS20" i="26"/>
  <c r="AS32" i="25"/>
  <c r="AS33" i="25" s="1"/>
  <c r="AS12" i="25" s="1"/>
  <c r="AK31" i="25"/>
  <c r="AS21" i="26"/>
  <c r="AS22" i="26" s="1"/>
  <c r="AS11" i="26" s="1"/>
  <c r="AK32" i="25"/>
  <c r="AK33" i="25" s="1"/>
  <c r="AK15" i="25" s="1"/>
  <c r="N276" i="24"/>
  <c r="N270" i="24"/>
  <c r="N255" i="24"/>
  <c r="N67" i="24"/>
  <c r="N215" i="24"/>
  <c r="N44" i="24"/>
  <c r="N31" i="24"/>
  <c r="N23" i="24"/>
  <c r="N225" i="24"/>
  <c r="N213" i="24"/>
  <c r="N206" i="24"/>
  <c r="N198" i="24"/>
  <c r="N153" i="24"/>
  <c r="N252" i="24"/>
  <c r="N211" i="24"/>
  <c r="N203" i="24"/>
  <c r="N151" i="24"/>
  <c r="N123" i="24"/>
  <c r="N193" i="24"/>
  <c r="N108" i="24"/>
  <c r="N131" i="24"/>
  <c r="N86" i="24"/>
  <c r="N179" i="24"/>
  <c r="N172" i="24"/>
  <c r="N104" i="24"/>
  <c r="N113" i="24"/>
  <c r="N70" i="24"/>
  <c r="N89" i="24"/>
  <c r="N12" i="24"/>
  <c r="N277" i="24"/>
  <c r="N57" i="24"/>
  <c r="N256" i="24"/>
  <c r="N278" i="24"/>
  <c r="N208" i="24"/>
  <c r="N17" i="24"/>
  <c r="N26" i="24"/>
  <c r="N18" i="24"/>
  <c r="N222" i="24"/>
  <c r="N265" i="24"/>
  <c r="N200" i="24"/>
  <c r="N246" i="24"/>
  <c r="N15" i="24"/>
  <c r="N259" i="24"/>
  <c r="N233" i="24"/>
  <c r="N234" i="24"/>
  <c r="N227" i="24"/>
  <c r="N160" i="24"/>
  <c r="N148" i="24"/>
  <c r="N201" i="24"/>
  <c r="N247" i="24"/>
  <c r="N239" i="24"/>
  <c r="N165" i="24"/>
  <c r="N129" i="24"/>
  <c r="N145" i="24"/>
  <c r="N138" i="24"/>
  <c r="N102" i="24"/>
  <c r="N91" i="24"/>
  <c r="N79" i="24"/>
  <c r="N14" i="24"/>
  <c r="N58" i="24"/>
  <c r="N134" i="24"/>
  <c r="N127" i="24"/>
  <c r="N98" i="24"/>
  <c r="N25" i="24"/>
  <c r="N33" i="24"/>
  <c r="N21" i="24"/>
  <c r="N19" i="24"/>
  <c r="N13" i="24"/>
  <c r="N244" i="24"/>
  <c r="N61" i="24"/>
  <c r="N254" i="24"/>
  <c r="N32" i="24"/>
  <c r="N221" i="24"/>
  <c r="N178" i="24"/>
  <c r="N236" i="24"/>
  <c r="N162" i="24"/>
  <c r="N185" i="24"/>
  <c r="N217" i="24"/>
  <c r="N248" i="24"/>
  <c r="N196" i="24"/>
  <c r="N220" i="24"/>
  <c r="N137" i="24"/>
  <c r="N279" i="24"/>
  <c r="N140" i="24"/>
  <c r="N126" i="24"/>
  <c r="N171" i="24"/>
  <c r="N194" i="24"/>
  <c r="N174" i="24"/>
  <c r="N159" i="24"/>
  <c r="N152" i="24"/>
  <c r="N100" i="24"/>
  <c r="N116" i="24"/>
  <c r="N42" i="24"/>
  <c r="N65" i="24"/>
  <c r="N271" i="24"/>
  <c r="N156" i="24"/>
  <c r="N120" i="24"/>
  <c r="N112" i="24"/>
  <c r="N69" i="24"/>
  <c r="N47" i="24"/>
  <c r="N56" i="24"/>
  <c r="N48" i="24"/>
  <c r="N249" i="24"/>
  <c r="N52" i="24"/>
  <c r="N68" i="24"/>
  <c r="N24" i="24"/>
  <c r="N46" i="24"/>
  <c r="N241" i="24"/>
  <c r="N214" i="24"/>
  <c r="N92" i="24"/>
  <c r="N199" i="24"/>
  <c r="N223" i="24"/>
  <c r="N147" i="24"/>
  <c r="N10" i="24"/>
  <c r="N240" i="24"/>
  <c r="N232" i="24"/>
  <c r="N181" i="24"/>
  <c r="N66" i="24"/>
  <c r="N176" i="24"/>
  <c r="N101" i="24"/>
  <c r="N125" i="24"/>
  <c r="N96" i="24"/>
  <c r="N188" i="24"/>
  <c r="N136" i="24"/>
  <c r="N158" i="24"/>
  <c r="N82" i="24"/>
  <c r="N94" i="24"/>
  <c r="N133" i="24"/>
  <c r="N78" i="24"/>
  <c r="N71" i="24"/>
  <c r="N28" i="24"/>
  <c r="N29" i="24"/>
  <c r="N149" i="24"/>
  <c r="N142" i="24"/>
  <c r="N75" i="24"/>
  <c r="N88" i="24"/>
  <c r="N11" i="24"/>
  <c r="N62" i="24"/>
  <c r="N60" i="24"/>
  <c r="N53" i="24"/>
  <c r="N253" i="24"/>
  <c r="N242" i="24"/>
  <c r="N235" i="24"/>
  <c r="N228" i="24"/>
  <c r="N9" i="24"/>
  <c r="N184" i="24"/>
  <c r="N258" i="24"/>
  <c r="N273" i="24"/>
  <c r="N266" i="24"/>
  <c r="N195" i="24"/>
  <c r="N251" i="24"/>
  <c r="N139" i="24"/>
  <c r="N161" i="24"/>
  <c r="N85" i="24"/>
  <c r="N218" i="24"/>
  <c r="N180" i="24"/>
  <c r="N173" i="24"/>
  <c r="N121" i="24"/>
  <c r="N99" i="24"/>
  <c r="N115" i="24"/>
  <c r="N107" i="24"/>
  <c r="N51" i="24"/>
  <c r="N64" i="24"/>
  <c r="N50" i="24"/>
  <c r="N257" i="24"/>
  <c r="N6" i="24"/>
  <c r="N103" i="24"/>
  <c r="N97" i="24"/>
  <c r="N54" i="24"/>
  <c r="N76" i="24"/>
  <c r="N268" i="24"/>
  <c r="N230" i="24"/>
  <c r="N30" i="24"/>
  <c r="N74" i="24"/>
  <c r="N16" i="24"/>
  <c r="N261" i="24"/>
  <c r="N269" i="24"/>
  <c r="N262" i="24"/>
  <c r="N190" i="24"/>
  <c r="N209" i="24"/>
  <c r="N170" i="24"/>
  <c r="N186" i="24"/>
  <c r="N231" i="24"/>
  <c r="N224" i="24"/>
  <c r="N167" i="24"/>
  <c r="N175" i="24"/>
  <c r="N168" i="24"/>
  <c r="N163" i="24"/>
  <c r="N124" i="24"/>
  <c r="N141" i="24"/>
  <c r="N210" i="24"/>
  <c r="N202" i="24"/>
  <c r="N135" i="24"/>
  <c r="N144" i="24"/>
  <c r="N122" i="24"/>
  <c r="N114" i="24"/>
  <c r="N40" i="24"/>
  <c r="N22" i="24"/>
  <c r="N84" i="24"/>
  <c r="N7" i="24"/>
  <c r="N35" i="24"/>
  <c r="N237" i="24"/>
  <c r="N87" i="24"/>
  <c r="N81" i="24"/>
  <c r="N39" i="24"/>
  <c r="N238" i="24"/>
  <c r="N263" i="24"/>
  <c r="N192" i="24"/>
  <c r="N216" i="24"/>
  <c r="N272" i="24"/>
  <c r="N274" i="24"/>
  <c r="N226" i="24"/>
  <c r="N275" i="24"/>
  <c r="N182" i="24"/>
  <c r="N118" i="24"/>
  <c r="N207" i="24"/>
  <c r="N132" i="24"/>
  <c r="N154" i="24"/>
  <c r="N155" i="24"/>
  <c r="N204" i="24"/>
  <c r="N205" i="24"/>
  <c r="N197" i="24"/>
  <c r="N130" i="24"/>
  <c r="N36" i="24"/>
  <c r="N109" i="24"/>
  <c r="N73" i="24"/>
  <c r="N110" i="24"/>
  <c r="N164" i="24"/>
  <c r="N157" i="24"/>
  <c r="N105" i="24"/>
  <c r="N128" i="24"/>
  <c r="N55" i="24"/>
  <c r="N63" i="24"/>
  <c r="N80" i="24"/>
  <c r="N49" i="24"/>
  <c r="N41" i="24"/>
  <c r="N264" i="24"/>
  <c r="N119" i="24"/>
  <c r="N111" i="24"/>
  <c r="N45" i="24"/>
  <c r="N243" i="24"/>
  <c r="N27" i="24"/>
  <c r="N229" i="24"/>
  <c r="N250" i="24"/>
  <c r="N177" i="24"/>
  <c r="N38" i="24"/>
  <c r="N267" i="24"/>
  <c r="N260" i="24"/>
  <c r="N212" i="24"/>
  <c r="N183" i="24"/>
  <c r="N37" i="24"/>
  <c r="N169" i="24"/>
  <c r="N191" i="24"/>
  <c r="N117" i="24"/>
  <c r="N219" i="24"/>
  <c r="N166" i="24"/>
  <c r="N189" i="24"/>
  <c r="N106" i="24"/>
  <c r="N8" i="24"/>
  <c r="N146" i="24"/>
  <c r="N72" i="24"/>
  <c r="N95" i="24"/>
  <c r="N43" i="24"/>
  <c r="N187" i="24"/>
  <c r="N150" i="24"/>
  <c r="N143" i="24"/>
  <c r="N93" i="24"/>
  <c r="N77" i="24"/>
  <c r="N90" i="24"/>
  <c r="N83" i="24"/>
  <c r="N280" i="24"/>
  <c r="N34" i="24"/>
  <c r="N20" i="24"/>
  <c r="N245" i="24"/>
  <c r="N59" i="24"/>
  <c r="AK21" i="26"/>
  <c r="AK22" i="26" s="1"/>
  <c r="AK9" i="26" s="1"/>
  <c r="AK20" i="26"/>
  <c r="AX58" i="24"/>
  <c r="AX80" i="24"/>
  <c r="AX39" i="24"/>
  <c r="AX199" i="24"/>
  <c r="AX17" i="24"/>
  <c r="AX207" i="24"/>
  <c r="AX278" i="24"/>
  <c r="AX33" i="24"/>
  <c r="AX61" i="24"/>
  <c r="AX152" i="24"/>
  <c r="AX167" i="24"/>
  <c r="AX15" i="24"/>
  <c r="AX243" i="24"/>
  <c r="AX99" i="24"/>
  <c r="AX16" i="24"/>
  <c r="AX120" i="24"/>
  <c r="AX200" i="24"/>
  <c r="AX195" i="24"/>
  <c r="AX193" i="24"/>
  <c r="AX67" i="24"/>
  <c r="AX27" i="24"/>
  <c r="AX11" i="24"/>
  <c r="AX19" i="24"/>
  <c r="AX202" i="24"/>
  <c r="AX21" i="24"/>
  <c r="AX178" i="24"/>
  <c r="AX165" i="24"/>
  <c r="AX22" i="24"/>
  <c r="AX188" i="24"/>
  <c r="AX232" i="24"/>
  <c r="AX272" i="24"/>
  <c r="AX64" i="24"/>
  <c r="AX248" i="24"/>
  <c r="AX105" i="24"/>
  <c r="AX225" i="24"/>
  <c r="AX215" i="24"/>
  <c r="AX53" i="24"/>
  <c r="AX258" i="24"/>
  <c r="AX69" i="24"/>
  <c r="AX214" i="24"/>
  <c r="AX275" i="24"/>
  <c r="AX257" i="24"/>
  <c r="AX52" i="24"/>
  <c r="AX274" i="24"/>
  <c r="AX28" i="24"/>
  <c r="AX190" i="24"/>
  <c r="AX9" i="24"/>
  <c r="AX10" i="24"/>
  <c r="AX78" i="24"/>
  <c r="AX47" i="24"/>
  <c r="AX97" i="24"/>
  <c r="AX85" i="24"/>
  <c r="AX86" i="24"/>
  <c r="AX184" i="24"/>
  <c r="AX66" i="24"/>
  <c r="AX133" i="24"/>
  <c r="AX106" i="24"/>
  <c r="AX180" i="24"/>
  <c r="AX145" i="24"/>
  <c r="AX107" i="24"/>
  <c r="AX175" i="24"/>
  <c r="AX93" i="24"/>
  <c r="AX151" i="24"/>
  <c r="AX236" i="24"/>
  <c r="AX280" i="24"/>
  <c r="AX224" i="24"/>
  <c r="AX252" i="24"/>
  <c r="AX241" i="24"/>
  <c r="AX42" i="24"/>
  <c r="AX74" i="24"/>
  <c r="AX94" i="24"/>
  <c r="AX24" i="24"/>
  <c r="AX267" i="24"/>
  <c r="AX147" i="24"/>
  <c r="AX73" i="24"/>
  <c r="AX91" i="24"/>
  <c r="AX118" i="24"/>
  <c r="AX123" i="24"/>
  <c r="AX206" i="24"/>
  <c r="AX156" i="24"/>
  <c r="AX14" i="24"/>
  <c r="AX238" i="24"/>
  <c r="AX191" i="24"/>
  <c r="AX81" i="24"/>
  <c r="AX51" i="24"/>
  <c r="AX84" i="24"/>
  <c r="AX96" i="24"/>
  <c r="AX198" i="24"/>
  <c r="AX186" i="24"/>
  <c r="AX176" i="24"/>
  <c r="AX269" i="24"/>
  <c r="AX13" i="24"/>
  <c r="AX263" i="24"/>
  <c r="AX245" i="24"/>
  <c r="AX244" i="24"/>
  <c r="AX134" i="24"/>
  <c r="AX149" i="24"/>
  <c r="AX18" i="24"/>
  <c r="AX55" i="24"/>
  <c r="AX76" i="24"/>
  <c r="AX126" i="24"/>
  <c r="AX268" i="24"/>
  <c r="AX173" i="24"/>
  <c r="AX233" i="24"/>
  <c r="AX189" i="24"/>
  <c r="AX79" i="24"/>
  <c r="AX35" i="24"/>
  <c r="AX56" i="24"/>
  <c r="AX240" i="24"/>
  <c r="AX230" i="24"/>
  <c r="AX216" i="24"/>
  <c r="AX179" i="24"/>
  <c r="AX237" i="24"/>
  <c r="AX166" i="24"/>
  <c r="AX144" i="24"/>
  <c r="AX231" i="24"/>
  <c r="AX46" i="24"/>
  <c r="AX159" i="24"/>
  <c r="AX253" i="24"/>
  <c r="AX250" i="24"/>
  <c r="AX122" i="24"/>
  <c r="AX170" i="24"/>
  <c r="AX88" i="24"/>
  <c r="AX218" i="24"/>
  <c r="AX169" i="24"/>
  <c r="AX37" i="24"/>
  <c r="AX12" i="24"/>
  <c r="AX211" i="24"/>
  <c r="AX158" i="24"/>
  <c r="AX92" i="24"/>
  <c r="AX113" i="24"/>
  <c r="AX128" i="24"/>
  <c r="AX234" i="24"/>
  <c r="AX185" i="24"/>
  <c r="AX157" i="24"/>
  <c r="AX20" i="24"/>
  <c r="AX137" i="24"/>
  <c r="AX220" i="24"/>
  <c r="AX271" i="24"/>
  <c r="AX168" i="24"/>
  <c r="AX164" i="24"/>
  <c r="AX264" i="24"/>
  <c r="AX138" i="24"/>
  <c r="AX174" i="24"/>
  <c r="AX71" i="24"/>
  <c r="AX229" i="24"/>
  <c r="AX266" i="24"/>
  <c r="AX131" i="24"/>
  <c r="AX31" i="24"/>
  <c r="AX116" i="24"/>
  <c r="AX197" i="24"/>
  <c r="AX219" i="24"/>
  <c r="AX201" i="24"/>
  <c r="AX60" i="24"/>
  <c r="AX140" i="24"/>
  <c r="AX217" i="24"/>
  <c r="AX75" i="24"/>
  <c r="AX34" i="24"/>
  <c r="AX25" i="24"/>
  <c r="AX161" i="24"/>
  <c r="AX235" i="24"/>
  <c r="AX95" i="24"/>
  <c r="AX182" i="24"/>
  <c r="AX77" i="24"/>
  <c r="AX50" i="24"/>
  <c r="AX68" i="24"/>
  <c r="AX183" i="24"/>
  <c r="AX213" i="24"/>
  <c r="AX227" i="24"/>
  <c r="AX254" i="24"/>
  <c r="AX135" i="24"/>
  <c r="AX148" i="24"/>
  <c r="AX57" i="24"/>
  <c r="AX212" i="24"/>
  <c r="AX89" i="24"/>
  <c r="AX101" i="24"/>
  <c r="AX222" i="24"/>
  <c r="AX163" i="24"/>
  <c r="AX187" i="24"/>
  <c r="AX48" i="24"/>
  <c r="AX209" i="24"/>
  <c r="AX109" i="24"/>
  <c r="AX259" i="24"/>
  <c r="AX203" i="24"/>
  <c r="AX32" i="24"/>
  <c r="AX23" i="24"/>
  <c r="AX154" i="24"/>
  <c r="AX127" i="24"/>
  <c r="AX132" i="24"/>
  <c r="AX115" i="24"/>
  <c r="AX103" i="24"/>
  <c r="AX141" i="24"/>
  <c r="AX111" i="24"/>
  <c r="AX273" i="24"/>
  <c r="AX90" i="24"/>
  <c r="AX223" i="24"/>
  <c r="AX40" i="24"/>
  <c r="AX196" i="24"/>
  <c r="AX70" i="24"/>
  <c r="AX36" i="24"/>
  <c r="AX221" i="24"/>
  <c r="AX8" i="24"/>
  <c r="AX117" i="24"/>
  <c r="AX54" i="24"/>
  <c r="AX256" i="24"/>
  <c r="AX277" i="24"/>
  <c r="AX171" i="24"/>
  <c r="AX45" i="24"/>
  <c r="AX43" i="24"/>
  <c r="AX119" i="24"/>
  <c r="AX249" i="24"/>
  <c r="AX162" i="24"/>
  <c r="AX142" i="24"/>
  <c r="AX247" i="24"/>
  <c r="AX7" i="24"/>
  <c r="AX129" i="24"/>
  <c r="AX208" i="24"/>
  <c r="AX26" i="24"/>
  <c r="AX100" i="24"/>
  <c r="AX136" i="24"/>
  <c r="AX125" i="24"/>
  <c r="AX172" i="24"/>
  <c r="AX108" i="24"/>
  <c r="AX82" i="24"/>
  <c r="AX204" i="24"/>
  <c r="AX194" i="24"/>
  <c r="AX130" i="24"/>
  <c r="AX276" i="24"/>
  <c r="AX228" i="24"/>
  <c r="AX6" i="24"/>
  <c r="AX270" i="24"/>
  <c r="AX87" i="24"/>
  <c r="AX265" i="24"/>
  <c r="AX205" i="24"/>
  <c r="AX242" i="24"/>
  <c r="AX251" i="24"/>
  <c r="AX177" i="24"/>
  <c r="AX104" i="24"/>
  <c r="AX155" i="24"/>
  <c r="AX260" i="24"/>
  <c r="AX59" i="24"/>
  <c r="AX112" i="24"/>
  <c r="AX38" i="24"/>
  <c r="AX98" i="24"/>
  <c r="AX83" i="24"/>
  <c r="AX62" i="24"/>
  <c r="AX239" i="24"/>
  <c r="AX181" i="24"/>
  <c r="AX261" i="24"/>
  <c r="AX255" i="24"/>
  <c r="AX102" i="24"/>
  <c r="AX44" i="24"/>
  <c r="AX226" i="24"/>
  <c r="AX29" i="24"/>
  <c r="AX49" i="24"/>
  <c r="AX65" i="24"/>
  <c r="AX124" i="24"/>
  <c r="AX246" i="24"/>
  <c r="AX139" i="24"/>
  <c r="AX63" i="24"/>
  <c r="AX192" i="24"/>
  <c r="AX114" i="24"/>
  <c r="AX72" i="24"/>
  <c r="AX41" i="24"/>
  <c r="AX160" i="24"/>
  <c r="AX143" i="24"/>
  <c r="AX262" i="24"/>
  <c r="AX110" i="24"/>
  <c r="AX153" i="24"/>
  <c r="AX30" i="24"/>
  <c r="AX121" i="24"/>
  <c r="AX210" i="24"/>
  <c r="AX150" i="24"/>
  <c r="AX146" i="24"/>
  <c r="AX279" i="24"/>
  <c r="AO12" i="26"/>
  <c r="AO9" i="26"/>
  <c r="AO8" i="26"/>
  <c r="AO10" i="26"/>
  <c r="AO6" i="26"/>
  <c r="AO7" i="26"/>
  <c r="AO11" i="26"/>
  <c r="AO7" i="25" l="1"/>
  <c r="AO18" i="25"/>
  <c r="AO14" i="25"/>
  <c r="AS19" i="25"/>
  <c r="AO8" i="25"/>
  <c r="AO10" i="25"/>
  <c r="AO22" i="25"/>
  <c r="AS17" i="25"/>
  <c r="AO15" i="25"/>
  <c r="AO13" i="25"/>
  <c r="AO17" i="25"/>
  <c r="AO12" i="25"/>
  <c r="AO11" i="25"/>
  <c r="AO20" i="25"/>
  <c r="AK21" i="25"/>
  <c r="AT35" i="24"/>
  <c r="AS22" i="25"/>
  <c r="AS15" i="25"/>
  <c r="AK18" i="25"/>
  <c r="AS14" i="25"/>
  <c r="AS11" i="25"/>
  <c r="AS21" i="25"/>
  <c r="AS9" i="25"/>
  <c r="AS13" i="25"/>
  <c r="AS8" i="25"/>
  <c r="AS23" i="25"/>
  <c r="AS20" i="25"/>
  <c r="AS18" i="25"/>
  <c r="AS16" i="25"/>
  <c r="AS10" i="25"/>
  <c r="AS6" i="25"/>
  <c r="AS7" i="25"/>
  <c r="AT216" i="24"/>
  <c r="AT178" i="24"/>
  <c r="AT266" i="24"/>
  <c r="AT242" i="24"/>
  <c r="AT280" i="24"/>
  <c r="AT279" i="24"/>
  <c r="AT270" i="24"/>
  <c r="AT250" i="24"/>
  <c r="AT26" i="24"/>
  <c r="AT222" i="24"/>
  <c r="AT125" i="24"/>
  <c r="AT22" i="24"/>
  <c r="AT76" i="24"/>
  <c r="AT185" i="24"/>
  <c r="AT264" i="24"/>
  <c r="AT238" i="24"/>
  <c r="AT55" i="24"/>
  <c r="AT97" i="24"/>
  <c r="AT189" i="24"/>
  <c r="AT48" i="24"/>
  <c r="AT69" i="24"/>
  <c r="AT17" i="24"/>
  <c r="AT158" i="24"/>
  <c r="AT79" i="24"/>
  <c r="AT23" i="24"/>
  <c r="AT62" i="24"/>
  <c r="AT268" i="24"/>
  <c r="AT152" i="24"/>
  <c r="AT200" i="24"/>
  <c r="AT151" i="24"/>
  <c r="AT269" i="24"/>
  <c r="AT87" i="24"/>
  <c r="AT136" i="24"/>
  <c r="AT153" i="24"/>
  <c r="AT175" i="24"/>
  <c r="AT6" i="24"/>
  <c r="AT195" i="24"/>
  <c r="AT167" i="24"/>
  <c r="AT233" i="24"/>
  <c r="AT84" i="24"/>
  <c r="AT126" i="24"/>
  <c r="AT40" i="24"/>
  <c r="AT51" i="24"/>
  <c r="AT119" i="24"/>
  <c r="AT187" i="24"/>
  <c r="AT122" i="24"/>
  <c r="AT174" i="24"/>
  <c r="AT201" i="24"/>
  <c r="AT208" i="24"/>
  <c r="AT135" i="24"/>
  <c r="AT206" i="24"/>
  <c r="AT85" i="24"/>
  <c r="AT148" i="24"/>
  <c r="AT73" i="24"/>
  <c r="AT258" i="24"/>
  <c r="AT217" i="24"/>
  <c r="AT134" i="24"/>
  <c r="AT68" i="24"/>
  <c r="AT30" i="24"/>
  <c r="AT39" i="24"/>
  <c r="AT86" i="24"/>
  <c r="AT34" i="24"/>
  <c r="AK17" i="25"/>
  <c r="AT46" i="24"/>
  <c r="AT218" i="24"/>
  <c r="AT164" i="24"/>
  <c r="AT121" i="24"/>
  <c r="AT114" i="24"/>
  <c r="AT133" i="24"/>
  <c r="AS9" i="26"/>
  <c r="AT181" i="24"/>
  <c r="AT20" i="24"/>
  <c r="AT183" i="24"/>
  <c r="AT248" i="24"/>
  <c r="AH9" i="25"/>
  <c r="AH8" i="26"/>
  <c r="AT77" i="24"/>
  <c r="AT227" i="24"/>
  <c r="AT215" i="24"/>
  <c r="AT224" i="24"/>
  <c r="AT11" i="24"/>
  <c r="AT262" i="24"/>
  <c r="AT137" i="24"/>
  <c r="AT147" i="24"/>
  <c r="AT205" i="24"/>
  <c r="AT43" i="24"/>
  <c r="AT59" i="24"/>
  <c r="AT50" i="24"/>
  <c r="AT202" i="24"/>
  <c r="AT90" i="24"/>
  <c r="AT65" i="24"/>
  <c r="AT180" i="24"/>
  <c r="AT54" i="24"/>
  <c r="AT220" i="24"/>
  <c r="AT78" i="24"/>
  <c r="AT81" i="24"/>
  <c r="AT159" i="24"/>
  <c r="AT28" i="24"/>
  <c r="AT265" i="24"/>
  <c r="AT228" i="24"/>
  <c r="AT239" i="24"/>
  <c r="AO6" i="25"/>
  <c r="AO9" i="25"/>
  <c r="AO21" i="25"/>
  <c r="AT276" i="24"/>
  <c r="AT165" i="24"/>
  <c r="AO16" i="25"/>
  <c r="AO23" i="25"/>
  <c r="AT99" i="24"/>
  <c r="AT198" i="24"/>
  <c r="AT157" i="24"/>
  <c r="AT91" i="24"/>
  <c r="AT260" i="24"/>
  <c r="AT109" i="24"/>
  <c r="AT27" i="24"/>
  <c r="AT173" i="24"/>
  <c r="AT57" i="24"/>
  <c r="AT103" i="24"/>
  <c r="AT246" i="24"/>
  <c r="AT275" i="24"/>
  <c r="AT186" i="24"/>
  <c r="AT160" i="24"/>
  <c r="AT243" i="24"/>
  <c r="AT117" i="24"/>
  <c r="AT210" i="24"/>
  <c r="AT33" i="24"/>
  <c r="AT144" i="24"/>
  <c r="AT72" i="24"/>
  <c r="AT36" i="24"/>
  <c r="AT106" i="24"/>
  <c r="AH12" i="25"/>
  <c r="AT182" i="24"/>
  <c r="AT232" i="24"/>
  <c r="AT130" i="24"/>
  <c r="AT154" i="24"/>
  <c r="AT29" i="24"/>
  <c r="AT52" i="24"/>
  <c r="AT107" i="24"/>
  <c r="AT149" i="24"/>
  <c r="AT92" i="24"/>
  <c r="AT196" i="24"/>
  <c r="AT14" i="24"/>
  <c r="AT240" i="24"/>
  <c r="AT171" i="24"/>
  <c r="AT211" i="24"/>
  <c r="AT254" i="24"/>
  <c r="AT118" i="24"/>
  <c r="AT89" i="24"/>
  <c r="AT150" i="24"/>
  <c r="AT61" i="24"/>
  <c r="AT272" i="24"/>
  <c r="AT235" i="24"/>
  <c r="AH14" i="25"/>
  <c r="AT21" i="24"/>
  <c r="AT95" i="24"/>
  <c r="AT213" i="24"/>
  <c r="AT129" i="24"/>
  <c r="AT38" i="24"/>
  <c r="AT111" i="24"/>
  <c r="AT197" i="24"/>
  <c r="AT44" i="24"/>
  <c r="AT64" i="24"/>
  <c r="AT245" i="24"/>
  <c r="AT221" i="24"/>
  <c r="AT113" i="24"/>
  <c r="AT172" i="24"/>
  <c r="AT24" i="24"/>
  <c r="AT96" i="24"/>
  <c r="AT100" i="24"/>
  <c r="AT93" i="24"/>
  <c r="AT263" i="24"/>
  <c r="AT145" i="24"/>
  <c r="AT156" i="24"/>
  <c r="AT237" i="24"/>
  <c r="AT13" i="24"/>
  <c r="AT124" i="24"/>
  <c r="AT214" i="24"/>
  <c r="AT94" i="24"/>
  <c r="AT161" i="24"/>
  <c r="AT80" i="24"/>
  <c r="AT236" i="24"/>
  <c r="AT212" i="24"/>
  <c r="AT128" i="24"/>
  <c r="AT12" i="24"/>
  <c r="AT102" i="24"/>
  <c r="AH9" i="26"/>
  <c r="AH16" i="25"/>
  <c r="AK9" i="25"/>
  <c r="AH17" i="25"/>
  <c r="AH23" i="25"/>
  <c r="AH8" i="25"/>
  <c r="AK8" i="25"/>
  <c r="AH7" i="25"/>
  <c r="AH11" i="25"/>
  <c r="AH18" i="25"/>
  <c r="AH22" i="25"/>
  <c r="AH10" i="25"/>
  <c r="AH20" i="25"/>
  <c r="AK10" i="25"/>
  <c r="AH13" i="25"/>
  <c r="AH21" i="25"/>
  <c r="AH6" i="25"/>
  <c r="AH19" i="25"/>
  <c r="AK6" i="25"/>
  <c r="AK19" i="25"/>
  <c r="AH15" i="25"/>
  <c r="AT192" i="24"/>
  <c r="AT83" i="24"/>
  <c r="AT170" i="24"/>
  <c r="AT25" i="24"/>
  <c r="AT179" i="24"/>
  <c r="AT42" i="24"/>
  <c r="AT259" i="24"/>
  <c r="AT230" i="24"/>
  <c r="AT267" i="24"/>
  <c r="AT188" i="24"/>
  <c r="AS10" i="26"/>
  <c r="AK13" i="25"/>
  <c r="AT143" i="24"/>
  <c r="AT241" i="24"/>
  <c r="AT191" i="24"/>
  <c r="AT261" i="24"/>
  <c r="AT278" i="24"/>
  <c r="AT271" i="24"/>
  <c r="AT18" i="24"/>
  <c r="AT71" i="24"/>
  <c r="AT37" i="24"/>
  <c r="AT226" i="24"/>
  <c r="AT132" i="24"/>
  <c r="AT223" i="24"/>
  <c r="AT249" i="24"/>
  <c r="AT104" i="24"/>
  <c r="AT177" i="24"/>
  <c r="AT138" i="24"/>
  <c r="AT15" i="24"/>
  <c r="AT247" i="24"/>
  <c r="AT131" i="24"/>
  <c r="AT166" i="24"/>
  <c r="AT49" i="24"/>
  <c r="AK22" i="25"/>
  <c r="AK20" i="25"/>
  <c r="AT255" i="24"/>
  <c r="AT256" i="24"/>
  <c r="AT141" i="24"/>
  <c r="AT10" i="24"/>
  <c r="AT234" i="24"/>
  <c r="AT203" i="24"/>
  <c r="AT53" i="24"/>
  <c r="AT273" i="24"/>
  <c r="AT146" i="24"/>
  <c r="AT162" i="24"/>
  <c r="AT9" i="24"/>
  <c r="AT274" i="24"/>
  <c r="AT105" i="24"/>
  <c r="AT88" i="24"/>
  <c r="AK12" i="25"/>
  <c r="AK7" i="25"/>
  <c r="AT140" i="24"/>
  <c r="AT112" i="24"/>
  <c r="AT47" i="24"/>
  <c r="AT139" i="24"/>
  <c r="AT257" i="24"/>
  <c r="AT127" i="24"/>
  <c r="AT101" i="24"/>
  <c r="AT190" i="24"/>
  <c r="AS12" i="26"/>
  <c r="AT56" i="24"/>
  <c r="AS8" i="26"/>
  <c r="AK14" i="25"/>
  <c r="AK16" i="25"/>
  <c r="AT74" i="24"/>
  <c r="AT209" i="24"/>
  <c r="AT251" i="24"/>
  <c r="AT199" i="24"/>
  <c r="AT108" i="24"/>
  <c r="AT231" i="24"/>
  <c r="AT219" i="24"/>
  <c r="AT63" i="24"/>
  <c r="AT163" i="24"/>
  <c r="AT60" i="24"/>
  <c r="AT123" i="24"/>
  <c r="AT204" i="24"/>
  <c r="AT252" i="24"/>
  <c r="AT225" i="24"/>
  <c r="AS7" i="26"/>
  <c r="AK23" i="25"/>
  <c r="AS6" i="26"/>
  <c r="AK11" i="25"/>
  <c r="AT194" i="24"/>
  <c r="AT110" i="24"/>
  <c r="AT176" i="24"/>
  <c r="AT155" i="24"/>
  <c r="AT169" i="24"/>
  <c r="AT32" i="24"/>
  <c r="AT41" i="24"/>
  <c r="AT19" i="24"/>
  <c r="AT207" i="24"/>
  <c r="AT277" i="24"/>
  <c r="AT142" i="24"/>
  <c r="AT70" i="24"/>
  <c r="AT75" i="24"/>
  <c r="AT31" i="24"/>
  <c r="AT58" i="24"/>
  <c r="AT229" i="24"/>
  <c r="AT66" i="24"/>
  <c r="AT253" i="24"/>
  <c r="AT98" i="24"/>
  <c r="AT7" i="24"/>
  <c r="AT82" i="24"/>
  <c r="AT116" i="24"/>
  <c r="AT115" i="24"/>
  <c r="AT8" i="24"/>
  <c r="AH12" i="26"/>
  <c r="AH6" i="26"/>
  <c r="AT193" i="24"/>
  <c r="AT168" i="24"/>
  <c r="AT16" i="24"/>
  <c r="AT120" i="24"/>
  <c r="AH150" i="24"/>
  <c r="AT45" i="24"/>
  <c r="AH11" i="26"/>
  <c r="AT184" i="24"/>
  <c r="AT67" i="24"/>
  <c r="AH7" i="26"/>
  <c r="AH43" i="24"/>
  <c r="AT244" i="24"/>
  <c r="AH10" i="26"/>
  <c r="AK6" i="26"/>
  <c r="AH204" i="24"/>
  <c r="AH248" i="24"/>
  <c r="AH85" i="24"/>
  <c r="AH50" i="24"/>
  <c r="AH106" i="24"/>
  <c r="AK11" i="26"/>
  <c r="AH227" i="24"/>
  <c r="AH79" i="24"/>
  <c r="AH247" i="24"/>
  <c r="AH255" i="24"/>
  <c r="AH93" i="24"/>
  <c r="AH180" i="24"/>
  <c r="AH59" i="24"/>
  <c r="AK7" i="26"/>
  <c r="AH221" i="24"/>
  <c r="AH107" i="24"/>
  <c r="AH277" i="24"/>
  <c r="AH153" i="24"/>
  <c r="AK12" i="26"/>
  <c r="AH34" i="24"/>
  <c r="AH38" i="24"/>
  <c r="AH177" i="24"/>
  <c r="AK10" i="26"/>
  <c r="AH215" i="24"/>
  <c r="AH39" i="24"/>
  <c r="AH260" i="24"/>
  <c r="AH113" i="24"/>
  <c r="AH136" i="24"/>
  <c r="AK8" i="26"/>
  <c r="AH162" i="24"/>
  <c r="AH46" i="24"/>
  <c r="AH49" i="24"/>
  <c r="AH61" i="24"/>
  <c r="AH245" i="24"/>
  <c r="AH278" i="24"/>
  <c r="AH75" i="24"/>
  <c r="AH117" i="24"/>
  <c r="AH185" i="24"/>
  <c r="AH235" i="24"/>
  <c r="AH8" i="24"/>
  <c r="AH21" i="24"/>
  <c r="AH253" i="24"/>
  <c r="AH179" i="24"/>
  <c r="AH192" i="24"/>
  <c r="AH218" i="24"/>
  <c r="AH161" i="24"/>
  <c r="AH252" i="24"/>
  <c r="AH257" i="24"/>
  <c r="AH84" i="24"/>
  <c r="AH270" i="24"/>
  <c r="AH33" i="24"/>
  <c r="AH172" i="24"/>
  <c r="AH115" i="24"/>
  <c r="AH164" i="24"/>
  <c r="AH130" i="24"/>
  <c r="AH66" i="24"/>
  <c r="AH108" i="24"/>
  <c r="AH205" i="24"/>
  <c r="AH105" i="24"/>
  <c r="AH216" i="24"/>
  <c r="AH213" i="24"/>
  <c r="AH237" i="24"/>
  <c r="AH83" i="24"/>
  <c r="AH132" i="24"/>
  <c r="AH182" i="24"/>
  <c r="AH174" i="24"/>
  <c r="AH142" i="24"/>
  <c r="AH178" i="24"/>
  <c r="AH240" i="24"/>
  <c r="AH134" i="24"/>
  <c r="AH25" i="24"/>
  <c r="AH140" i="24"/>
  <c r="AH197" i="24"/>
  <c r="AH203" i="24"/>
  <c r="AH265" i="24"/>
  <c r="AH170" i="24"/>
  <c r="AH225" i="24"/>
  <c r="AH7" i="24"/>
  <c r="AH262" i="24"/>
  <c r="AH98" i="24"/>
  <c r="AH212" i="24"/>
  <c r="AH190" i="24"/>
  <c r="AH275" i="24"/>
  <c r="AH149" i="24"/>
  <c r="AH230" i="24"/>
  <c r="AH27" i="24"/>
  <c r="AH54" i="24"/>
  <c r="AH133" i="24"/>
  <c r="AH63" i="24"/>
  <c r="AH168" i="24"/>
  <c r="AH139" i="24"/>
  <c r="AH202" i="24"/>
  <c r="AH167" i="24"/>
  <c r="AH35" i="24"/>
  <c r="AH266" i="24"/>
  <c r="AH242" i="24"/>
  <c r="AH171" i="24"/>
  <c r="AH165" i="24"/>
  <c r="AH195" i="24"/>
  <c r="AH146" i="24"/>
  <c r="AH15" i="24"/>
  <c r="AH56" i="24"/>
  <c r="AH70" i="24"/>
  <c r="AH145" i="24"/>
  <c r="AH80" i="24"/>
  <c r="AH87" i="24"/>
  <c r="AH13" i="24"/>
  <c r="AH127" i="24"/>
  <c r="AH272" i="24"/>
  <c r="AH77" i="24"/>
  <c r="AH64" i="24"/>
  <c r="AH60" i="24"/>
  <c r="AH238" i="24"/>
  <c r="AH206" i="24"/>
  <c r="AH30" i="24"/>
  <c r="AH200" i="24"/>
  <c r="AH125" i="24"/>
  <c r="AH131" i="24"/>
  <c r="AH128" i="24"/>
  <c r="AH76" i="24"/>
  <c r="AH28" i="24"/>
  <c r="AH48" i="24"/>
  <c r="AH20" i="24"/>
  <c r="AH118" i="24"/>
  <c r="AH73" i="24"/>
  <c r="AH250" i="24"/>
  <c r="AH89" i="24"/>
  <c r="AH53" i="24"/>
  <c r="AH31" i="24"/>
  <c r="AH16" i="24"/>
  <c r="AH24" i="24"/>
  <c r="AH101" i="24"/>
  <c r="AH144" i="24"/>
  <c r="AH96" i="24"/>
  <c r="AH135" i="24"/>
  <c r="AH104" i="24"/>
  <c r="AH141" i="24"/>
  <c r="AH268" i="24"/>
  <c r="AH109" i="24"/>
  <c r="AH152" i="24"/>
  <c r="AH176" i="24"/>
  <c r="AH68" i="24"/>
  <c r="AH231" i="24"/>
  <c r="AH32" i="24"/>
  <c r="AH95" i="24"/>
  <c r="AH151" i="24"/>
  <c r="AH99" i="24"/>
  <c r="AH157" i="24"/>
  <c r="AH207" i="24"/>
  <c r="AH97" i="24"/>
  <c r="AH122" i="24"/>
  <c r="AH154" i="24"/>
  <c r="AH219" i="24"/>
  <c r="AH243" i="24"/>
  <c r="AH232" i="24"/>
  <c r="AH82" i="24"/>
  <c r="AH22" i="24"/>
  <c r="AH267" i="24"/>
  <c r="AH234" i="24"/>
  <c r="AH223" i="24"/>
  <c r="AH137" i="24"/>
  <c r="AH10" i="24"/>
  <c r="AH186" i="24"/>
  <c r="AH263" i="24"/>
  <c r="AH18" i="24"/>
  <c r="AH228" i="24"/>
  <c r="AH194" i="24"/>
  <c r="AH55" i="24"/>
  <c r="AH11" i="24"/>
  <c r="AH261" i="24"/>
  <c r="AH269" i="24"/>
  <c r="AH155" i="24"/>
  <c r="AH116" i="24"/>
  <c r="AH241" i="24"/>
  <c r="AH81" i="24"/>
  <c r="AH110" i="24"/>
  <c r="AH57" i="24"/>
  <c r="AH258" i="24"/>
  <c r="AH71" i="24"/>
  <c r="AH156" i="24"/>
  <c r="AH187" i="24"/>
  <c r="AH211" i="24"/>
  <c r="AH163" i="24"/>
  <c r="AH124" i="24"/>
  <c r="AH17" i="24"/>
  <c r="AH274" i="24"/>
  <c r="AH119" i="24"/>
  <c r="AH129" i="24"/>
  <c r="AH256" i="24"/>
  <c r="AH14" i="24"/>
  <c r="AH169" i="24"/>
  <c r="AH62" i="24"/>
  <c r="AH222" i="24"/>
  <c r="AH12" i="24"/>
  <c r="AH273" i="24"/>
  <c r="AH259" i="24"/>
  <c r="AH29" i="24"/>
  <c r="AH220" i="24"/>
  <c r="AH9" i="24"/>
  <c r="AH159" i="24"/>
  <c r="AH65" i="24"/>
  <c r="AH198" i="24"/>
  <c r="AH126" i="24"/>
  <c r="AH42" i="24"/>
  <c r="AH114" i="24"/>
  <c r="AH112" i="24"/>
  <c r="AH120" i="24"/>
  <c r="AH41" i="24"/>
  <c r="AH148" i="24"/>
  <c r="AH173" i="24"/>
  <c r="AH271" i="24"/>
  <c r="AH78" i="24"/>
  <c r="AH23" i="24"/>
  <c r="AH58" i="24"/>
  <c r="AH280" i="24"/>
  <c r="AH193" i="24"/>
  <c r="AH52" i="24"/>
  <c r="AH181" i="24"/>
  <c r="AH74" i="24"/>
  <c r="AH47" i="24"/>
  <c r="AH209" i="24"/>
  <c r="AH184" i="24"/>
  <c r="AH111" i="24"/>
  <c r="AH244" i="24"/>
  <c r="AH175" i="24"/>
  <c r="AH249" i="24"/>
  <c r="AH91" i="24"/>
  <c r="AH210" i="24"/>
  <c r="AH191" i="24"/>
  <c r="AH189" i="24"/>
  <c r="AH19" i="24"/>
  <c r="AH166" i="24"/>
  <c r="AH123" i="24"/>
  <c r="AH6" i="24"/>
  <c r="AH276" i="24"/>
  <c r="AH102" i="24"/>
  <c r="AH88" i="24"/>
  <c r="AH45" i="24"/>
  <c r="AH208" i="24"/>
  <c r="AH196" i="24"/>
  <c r="AH251" i="24"/>
  <c r="AH138" i="24"/>
  <c r="AH246" i="24"/>
  <c r="AH160" i="24"/>
  <c r="AH51" i="24"/>
  <c r="AH254" i="24"/>
  <c r="AH44" i="24"/>
  <c r="AH69" i="24"/>
  <c r="AH37" i="24"/>
  <c r="AH217" i="24"/>
  <c r="AH40" i="24"/>
  <c r="AH143" i="24"/>
  <c r="AH103" i="24"/>
  <c r="AH233" i="24"/>
  <c r="AH92" i="24"/>
  <c r="AH199" i="24"/>
  <c r="AH188" i="24"/>
  <c r="AH147" i="24"/>
  <c r="AH224" i="24"/>
  <c r="AH264" i="24"/>
  <c r="AH158" i="24"/>
  <c r="AH121" i="24"/>
  <c r="AH201" i="24"/>
  <c r="AH214" i="24"/>
  <c r="AH100" i="24"/>
  <c r="AH239" i="24"/>
  <c r="AH183" i="24"/>
  <c r="AH236" i="24"/>
  <c r="AH36" i="24"/>
  <c r="AH90" i="24"/>
  <c r="AH86" i="24"/>
  <c r="AH229" i="24"/>
  <c r="AH226" i="24"/>
  <c r="AH94" i="24"/>
  <c r="AH67" i="24"/>
  <c r="AH26" i="24"/>
  <c r="AH72" i="24"/>
  <c r="AH279" i="24"/>
  <c r="AP11" i="26"/>
  <c r="AP7" i="26"/>
  <c r="AP6" i="26"/>
  <c r="AP10" i="26"/>
  <c r="AP8" i="26"/>
  <c r="AP9" i="26"/>
  <c r="AP12" i="26"/>
  <c r="BL6" i="26" l="1"/>
  <c r="BL9" i="26"/>
  <c r="BL12" i="26"/>
  <c r="BL13" i="25"/>
  <c r="BL11" i="26"/>
  <c r="BL16" i="25"/>
  <c r="BL17" i="25"/>
  <c r="BL10" i="26"/>
  <c r="BL9" i="25"/>
  <c r="BL20" i="25"/>
  <c r="BL7" i="26"/>
  <c r="BL18" i="25"/>
  <c r="BL10" i="25"/>
  <c r="BL8" i="25"/>
  <c r="BL21" i="25"/>
  <c r="BL8" i="26"/>
  <c r="BL14" i="25"/>
  <c r="BL22" i="25"/>
  <c r="BL23" i="25"/>
  <c r="BL6" i="25"/>
  <c r="BL15" i="25"/>
  <c r="BL11" i="25"/>
  <c r="BL12" i="25"/>
  <c r="BL19" i="25"/>
  <c r="BL7" i="25"/>
  <c r="AT15" i="25"/>
  <c r="AT16" i="25"/>
  <c r="AT6" i="25"/>
  <c r="AT23" i="25"/>
  <c r="AT13" i="25"/>
  <c r="AT9" i="25"/>
  <c r="AT17" i="25"/>
  <c r="AT12" i="25"/>
  <c r="AT10" i="25"/>
  <c r="AT21" i="25"/>
  <c r="AT19" i="25"/>
  <c r="AT7" i="25"/>
  <c r="AT22" i="25"/>
  <c r="AT11" i="25"/>
  <c r="AT14" i="25"/>
  <c r="AT18" i="25"/>
  <c r="AT20" i="25"/>
  <c r="AT8" i="25"/>
  <c r="AL15" i="25"/>
  <c r="AL21" i="25"/>
  <c r="AP17" i="25"/>
  <c r="AP20" i="25"/>
  <c r="AP8" i="25"/>
  <c r="AP19" i="25"/>
  <c r="AP6" i="25"/>
  <c r="AL18" i="25"/>
  <c r="AL7" i="25"/>
  <c r="AP22" i="25"/>
  <c r="AP9" i="25"/>
  <c r="AP14" i="25"/>
  <c r="AP13" i="25"/>
  <c r="AP10" i="25"/>
  <c r="AP23" i="25"/>
  <c r="AP15" i="25"/>
  <c r="AP18" i="25"/>
  <c r="AP11" i="25"/>
  <c r="AP21" i="25"/>
  <c r="AP12" i="25"/>
  <c r="AP16" i="25"/>
  <c r="AL13" i="25"/>
  <c r="AL17" i="25"/>
  <c r="AL11" i="25"/>
  <c r="AL22" i="25"/>
  <c r="AL10" i="25"/>
  <c r="AP7" i="25"/>
  <c r="AT9" i="26"/>
  <c r="AT11" i="26"/>
  <c r="AT10" i="26"/>
  <c r="AT7" i="26"/>
  <c r="AT12" i="26"/>
  <c r="AT8" i="26"/>
  <c r="AL9" i="25"/>
  <c r="AL8" i="25"/>
  <c r="AL6" i="25"/>
  <c r="AT6" i="26"/>
  <c r="AL20" i="25"/>
  <c r="AL23" i="25"/>
  <c r="AL16" i="25"/>
  <c r="AL12" i="25"/>
  <c r="AL19" i="25"/>
  <c r="AL14" i="25"/>
  <c r="AL11" i="26"/>
  <c r="AL6" i="26"/>
  <c r="AL8" i="26"/>
  <c r="AL10" i="26"/>
  <c r="AL7" i="26"/>
  <c r="AL12" i="26"/>
  <c r="AL9" i="26"/>
  <c r="BL4" i="26" l="1"/>
  <c r="BM6" i="26" s="1"/>
  <c r="BL4" i="25"/>
  <c r="BM9" i="25" s="1"/>
  <c r="BM11" i="25" l="1"/>
  <c r="BM6" i="25"/>
  <c r="BM13" i="25"/>
  <c r="BM7" i="25"/>
  <c r="BM15" i="25"/>
  <c r="BM10" i="26"/>
  <c r="BM14" i="25"/>
  <c r="BM23" i="25"/>
  <c r="BM8" i="25"/>
  <c r="BM12" i="25"/>
  <c r="BM22" i="25"/>
  <c r="BM7" i="26"/>
  <c r="BM20" i="25"/>
  <c r="BM10" i="25"/>
  <c r="BM11" i="26"/>
  <c r="BM8" i="26"/>
  <c r="BM9" i="26"/>
  <c r="BM12" i="26"/>
  <c r="BM19" i="25"/>
  <c r="BM21" i="25"/>
  <c r="BM17" i="25"/>
  <c r="BM16" i="25"/>
  <c r="BM18" i="25"/>
  <c r="BN9" i="25" l="1"/>
  <c r="BN6" i="26"/>
  <c r="BN13" i="25"/>
  <c r="BN15" i="25"/>
  <c r="BN20" i="25"/>
  <c r="BN7" i="26"/>
  <c r="BN8" i="26"/>
  <c r="BN8" i="25"/>
  <c r="BN6" i="25"/>
  <c r="BN9" i="26"/>
  <c r="BN11" i="25"/>
  <c r="BN7" i="25"/>
  <c r="BN23" i="25"/>
  <c r="BN10" i="26"/>
  <c r="BN14" i="25"/>
  <c r="BN19" i="25"/>
  <c r="BN10" i="25"/>
  <c r="BN16" i="25"/>
  <c r="BN11" i="26"/>
  <c r="BN17" i="25"/>
  <c r="BN22" i="25"/>
  <c r="BN12" i="26"/>
  <c r="BN12" i="25"/>
  <c r="BN21" i="25"/>
  <c r="BN18" i="25"/>
</calcChain>
</file>

<file path=xl/comments1.xml><?xml version="1.0" encoding="utf-8"?>
<comments xmlns="http://schemas.openxmlformats.org/spreadsheetml/2006/main">
  <authors>
    <author>A5701429</author>
  </authors>
  <commentList>
    <comment ref="F90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KAYSERSBERG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LAPOUTROIE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SOULTZMATT</t>
        </r>
      </text>
    </comment>
    <comment ref="F98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PULVERSHEIM</t>
        </r>
      </text>
    </comment>
    <comment ref="F100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LIEPVRE</t>
        </r>
      </text>
    </comment>
  </commentList>
</comments>
</file>

<file path=xl/comments2.xml><?xml version="1.0" encoding="utf-8"?>
<comments xmlns="http://schemas.openxmlformats.org/spreadsheetml/2006/main">
  <authors>
    <author>A5701429</author>
  </authors>
  <commentList>
    <comment ref="F90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KAYSERSBERG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LAPOUTROIE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SOULTZMATT</t>
        </r>
      </text>
    </comment>
    <comment ref="F98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PULVERSHEIM</t>
        </r>
      </text>
    </comment>
    <comment ref="F100" authorId="0" shapeId="0">
      <text>
        <r>
          <rPr>
            <b/>
            <sz val="9"/>
            <color indexed="81"/>
            <rFont val="Tahoma"/>
            <family val="2"/>
          </rPr>
          <t>A5701429:</t>
        </r>
        <r>
          <rPr>
            <sz val="9"/>
            <color indexed="81"/>
            <rFont val="Tahoma"/>
            <family val="2"/>
          </rPr>
          <t xml:space="preserve">
LIEPVRE</t>
        </r>
      </text>
    </comment>
  </commentList>
</comments>
</file>

<file path=xl/sharedStrings.xml><?xml version="1.0" encoding="utf-8"?>
<sst xmlns="http://schemas.openxmlformats.org/spreadsheetml/2006/main" count="6777" uniqueCount="681">
  <si>
    <t>eds</t>
  </si>
  <si>
    <t>Direction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</si>
  <si>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</si>
  <si>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</si>
  <si>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</si>
  <si>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</si>
  <si>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</si>
  <si>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</si>
  <si>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</si>
  <si>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ETP</t>
  </si>
  <si>
    <t>Rang</t>
  </si>
  <si>
    <t>coef</t>
  </si>
  <si>
    <t>% Ecart au 1er</t>
  </si>
  <si>
    <t>Nb / ETP</t>
  </si>
  <si>
    <t>CREDITS</t>
  </si>
  <si>
    <t>Rang CEGEE</t>
  </si>
  <si>
    <t>AUBE HAUTE MARNE</t>
  </si>
  <si>
    <t>BAR SUR AUBE</t>
  </si>
  <si>
    <t>BAR SUR SEINE</t>
  </si>
  <si>
    <t>BRIENNE LE CHÂTEAU</t>
  </si>
  <si>
    <t>CHATEAUVILLAIN</t>
  </si>
  <si>
    <t>CHAUMONT HOTEL DE VILLE</t>
  </si>
  <si>
    <t>CHAUMONT REPUBLIQUE</t>
  </si>
  <si>
    <t>JOINVILLE</t>
  </si>
  <si>
    <t>WASSY</t>
  </si>
  <si>
    <t>BOURBONNE LES BAINS</t>
  </si>
  <si>
    <t>CHALINDREY</t>
  </si>
  <si>
    <t>LANGRES</t>
  </si>
  <si>
    <t>NOGENT EN BASSIGNY</t>
  </si>
  <si>
    <t>ARCIS SUR AUBE</t>
  </si>
  <si>
    <t>NOGENT SUR SEINE</t>
  </si>
  <si>
    <t>ROMILLY ORMES</t>
  </si>
  <si>
    <t>SAINT DIZIER CENTRE</t>
  </si>
  <si>
    <t>SAINT DIZIER EUROPE</t>
  </si>
  <si>
    <t>SAINT ANDRE LES VERGERS</t>
  </si>
  <si>
    <t>SAINT JULIEN LES VILLAS</t>
  </si>
  <si>
    <t>TROYES CHARTREUX</t>
  </si>
  <si>
    <t>AIX EN OTHE</t>
  </si>
  <si>
    <t>SAINTE SAVINE</t>
  </si>
  <si>
    <t>LA CHAPELLE ST LUC</t>
  </si>
  <si>
    <t>TROYES 1er MAI</t>
  </si>
  <si>
    <t>TROYES GAMBETTA</t>
  </si>
  <si>
    <t>TROYES BROSSOLETTE</t>
  </si>
  <si>
    <t>TROYES ZOLA</t>
  </si>
  <si>
    <t>BAS-RHIN</t>
  </si>
  <si>
    <t xml:space="preserve">BRUMATH </t>
  </si>
  <si>
    <t xml:space="preserve">HOERDT </t>
  </si>
  <si>
    <t xml:space="preserve">LA WANTZENAU </t>
  </si>
  <si>
    <t>MUNDOLSHEIM</t>
  </si>
  <si>
    <t xml:space="preserve">REICHSTETT </t>
  </si>
  <si>
    <t>OBERHAUSBERGEN</t>
  </si>
  <si>
    <t>STRASBOURG CRONENBOURG</t>
  </si>
  <si>
    <t xml:space="preserve">STRASBOURG KOENIGSHOFFEN </t>
  </si>
  <si>
    <t xml:space="preserve">STRASBOURG MONTAGNE VERTE </t>
  </si>
  <si>
    <t xml:space="preserve">TRUCHTERSHEIM </t>
  </si>
  <si>
    <t>BISCHWILLER</t>
  </si>
  <si>
    <t xml:space="preserve">HAGUENAU HOUBLON </t>
  </si>
  <si>
    <t>HAGUENAU MUSAU</t>
  </si>
  <si>
    <t xml:space="preserve">SCHWEIGHOUSE SUR MODER </t>
  </si>
  <si>
    <t xml:space="preserve">SOUFFLENHEIM </t>
  </si>
  <si>
    <t>STRASBOURG ANVERS</t>
  </si>
  <si>
    <t xml:space="preserve">STRASBOURG FRANCS BOURGEOIS </t>
  </si>
  <si>
    <t>STRASBOURG HALLES</t>
  </si>
  <si>
    <t>STRASBOURG VOSGES</t>
  </si>
  <si>
    <t xml:space="preserve">FEGERSHEIM </t>
  </si>
  <si>
    <t xml:space="preserve">ILLKIRCH CENTRE </t>
  </si>
  <si>
    <t>LINGOLSHEIM</t>
  </si>
  <si>
    <t xml:space="preserve">BOUXWILLER </t>
  </si>
  <si>
    <t xml:space="preserve">HOCHFELDEN </t>
  </si>
  <si>
    <t xml:space="preserve">INGWILLER </t>
  </si>
  <si>
    <t xml:space="preserve">NIEDERBRONN LES BAINS           </t>
  </si>
  <si>
    <t xml:space="preserve">PFAFFENHOFFEN </t>
  </si>
  <si>
    <t xml:space="preserve">MARLENHEIM </t>
  </si>
  <si>
    <t>MOLSHEIM</t>
  </si>
  <si>
    <t xml:space="preserve">MUTZIG </t>
  </si>
  <si>
    <t xml:space="preserve">SCHIRMECK </t>
  </si>
  <si>
    <t xml:space="preserve">WASSELONNE </t>
  </si>
  <si>
    <t xml:space="preserve">STRASBOURG AUSTERLITZ </t>
  </si>
  <si>
    <t>STRASBOURG DANUBE</t>
  </si>
  <si>
    <t>STRASBOURG ESPLANADE</t>
  </si>
  <si>
    <t>STRASBOURG MEINAU</t>
  </si>
  <si>
    <t>STRASBOURG NEUDORF</t>
  </si>
  <si>
    <t xml:space="preserve">BARR </t>
  </si>
  <si>
    <t xml:space="preserve">BENFELD </t>
  </si>
  <si>
    <t xml:space="preserve">ERSTEIN </t>
  </si>
  <si>
    <t xml:space="preserve">OBERNAI </t>
  </si>
  <si>
    <t xml:space="preserve">ROSHEIM </t>
  </si>
  <si>
    <t xml:space="preserve">BISCHHEIM </t>
  </si>
  <si>
    <t xml:space="preserve">SCHILTIGHEIM CENTRE </t>
  </si>
  <si>
    <t xml:space="preserve">SCHILTIGHEIM KLEBER </t>
  </si>
  <si>
    <t>STRASBOURG ROBERTSAU</t>
  </si>
  <si>
    <t>SARRE UNION</t>
  </si>
  <si>
    <t>SAVERNE</t>
  </si>
  <si>
    <t xml:space="preserve">MARCKOLSHEIM </t>
  </si>
  <si>
    <t xml:space="preserve">SELESTAT CENTRE </t>
  </si>
  <si>
    <t>SELESTAT OUEST</t>
  </si>
  <si>
    <t>VILLE</t>
  </si>
  <si>
    <t xml:space="preserve">SOULTZ SOUS FORETS </t>
  </si>
  <si>
    <t>WISSEMBOURG</t>
  </si>
  <si>
    <t xml:space="preserve">WOERTH </t>
  </si>
  <si>
    <t>HAUT-RHIN</t>
  </si>
  <si>
    <t>COLMAR MARAICHERS</t>
  </si>
  <si>
    <t>COLMAR REPUBLIQUE</t>
  </si>
  <si>
    <t xml:space="preserve">COLMAR VAUBAN </t>
  </si>
  <si>
    <t xml:space="preserve">HORBOURG WIHR </t>
  </si>
  <si>
    <t>MUNTZENHEIM</t>
  </si>
  <si>
    <t xml:space="preserve">NEUF BRISACH </t>
  </si>
  <si>
    <t>RIBEAUVILLE</t>
  </si>
  <si>
    <t xml:space="preserve">ENSISHEIM </t>
  </si>
  <si>
    <t xml:space="preserve">GUEBWILLER </t>
  </si>
  <si>
    <t>ROUFFACH</t>
  </si>
  <si>
    <t xml:space="preserve">SOULTZ </t>
  </si>
  <si>
    <t xml:space="preserve">ILLZACH </t>
  </si>
  <si>
    <t>PFASTATT</t>
  </si>
  <si>
    <t xml:space="preserve">RIEDISHEIM </t>
  </si>
  <si>
    <t xml:space="preserve">RIXHEIM </t>
  </si>
  <si>
    <t xml:space="preserve">WITTENHEIM </t>
  </si>
  <si>
    <t xml:space="preserve">COLMAR SAINT JOSEPH </t>
  </si>
  <si>
    <t xml:space="preserve">COLMAR SAINTE MARIE </t>
  </si>
  <si>
    <t xml:space="preserve">INGERSHEIM </t>
  </si>
  <si>
    <t xml:space="preserve">MUNSTER </t>
  </si>
  <si>
    <t>ORBEY</t>
  </si>
  <si>
    <t xml:space="preserve">SAINTE MARIE AUX MINES </t>
  </si>
  <si>
    <t>WINTZENHEIM</t>
  </si>
  <si>
    <t xml:space="preserve">BRUNSTATT </t>
  </si>
  <si>
    <t xml:space="preserve">MULHOUSE DORNACH </t>
  </si>
  <si>
    <t xml:space="preserve">MULHOUSE REUNION </t>
  </si>
  <si>
    <t>MULHOUSE ROOSEVELT</t>
  </si>
  <si>
    <t>ALTKIRCH</t>
  </si>
  <si>
    <t>SAINT LOUIS</t>
  </si>
  <si>
    <t>SIERENTZ</t>
  </si>
  <si>
    <t xml:space="preserve">CERNAY </t>
  </si>
  <si>
    <t xml:space="preserve">DANNEMARIE </t>
  </si>
  <si>
    <t>MASEVAUX</t>
  </si>
  <si>
    <t>THANN</t>
  </si>
  <si>
    <t>WITTELSHEIM</t>
  </si>
  <si>
    <t>MARNE-ARDENNES</t>
  </si>
  <si>
    <t>CHALONS ROOSEVELT</t>
  </si>
  <si>
    <t>CHALONS VIVIERS</t>
  </si>
  <si>
    <t>FAGNIERES LECLERC</t>
  </si>
  <si>
    <t>MOURMELON suippes</t>
  </si>
  <si>
    <t>SARRY</t>
  </si>
  <si>
    <t>CHARLEVILLE JEAN JAURES</t>
  </si>
  <si>
    <t>CHARLEVILLE NEVERS</t>
  </si>
  <si>
    <t>CHARLEVILLE MEZIERES</t>
  </si>
  <si>
    <t>CHARLEVILLE MOHON</t>
  </si>
  <si>
    <t>VILLERS SEMEUSE CORA</t>
  </si>
  <si>
    <t>AY CHAMPAGNE</t>
  </si>
  <si>
    <t>DAMERY</t>
  </si>
  <si>
    <t>DORMANS</t>
  </si>
  <si>
    <t>EPERNAY VERRON</t>
  </si>
  <si>
    <t>PIERRY LECLERC</t>
  </si>
  <si>
    <t>VERZY</t>
  </si>
  <si>
    <t>REIMS CENTRE VILLE</t>
  </si>
  <si>
    <t>REIMS CHATILLONS</t>
  </si>
  <si>
    <t>REIMS SAINT REMI</t>
  </si>
  <si>
    <t>REIMS SAINTE ANNE</t>
  </si>
  <si>
    <t>REIMS EUROPE</t>
  </si>
  <si>
    <t>REIMS HOTEL DE VILLE</t>
  </si>
  <si>
    <t>REIMS JEAN JAURES</t>
  </si>
  <si>
    <t>REIMS SAINT MARCEAUX</t>
  </si>
  <si>
    <t>BETHENY</t>
  </si>
  <si>
    <t>REIMS SAINT THOMAS</t>
  </si>
  <si>
    <t>RETHEL</t>
  </si>
  <si>
    <t>VOUZIERS</t>
  </si>
  <si>
    <t>GIVET</t>
  </si>
  <si>
    <t>REVIN</t>
  </si>
  <si>
    <t>ROCROI</t>
  </si>
  <si>
    <t>CARIGNAN</t>
  </si>
  <si>
    <t>MOUZON</t>
  </si>
  <si>
    <t>SEDAN LA HALLE</t>
  </si>
  <si>
    <t>VRIGNE AUX BOIS</t>
  </si>
  <si>
    <t>MONTMIRAIL</t>
  </si>
  <si>
    <t>SEZANNE CHAMP BENOIST</t>
  </si>
  <si>
    <t>VERTUS</t>
  </si>
  <si>
    <t>FISMES</t>
  </si>
  <si>
    <t>REIMS HIPPODROME</t>
  </si>
  <si>
    <t>TINQUEUX</t>
  </si>
  <si>
    <t>SAINTE MENEHOULD</t>
  </si>
  <si>
    <t>VITRY LE FRANCOIS</t>
  </si>
  <si>
    <t>MEURTHE ET MOSELLE MEUSE</t>
  </si>
  <si>
    <t>BAR LE DUC</t>
  </si>
  <si>
    <t>LIGNY EN BARROIS</t>
  </si>
  <si>
    <t>REVIGNY SUR ORNAIN</t>
  </si>
  <si>
    <t>COMMERCY</t>
  </si>
  <si>
    <t>SAINT MIHIEL</t>
  </si>
  <si>
    <t>VAUCOULEURS</t>
  </si>
  <si>
    <t>BRIEY CENTRALE</t>
  </si>
  <si>
    <t>JARNY</t>
  </si>
  <si>
    <t>JOEUF MAIRIE</t>
  </si>
  <si>
    <t>PIENNES</t>
  </si>
  <si>
    <t>LONGUYON</t>
  </si>
  <si>
    <t>LONGWY BAS</t>
  </si>
  <si>
    <t>LONGWY HAUT</t>
  </si>
  <si>
    <t>VILLERUPT</t>
  </si>
  <si>
    <t>BACCARAT</t>
  </si>
  <si>
    <t>BAYON</t>
  </si>
  <si>
    <t>BLAINVILLE</t>
  </si>
  <si>
    <t>BLAMONT</t>
  </si>
  <si>
    <t>LUNEVILLE CARNOT</t>
  </si>
  <si>
    <t>LUNEVILLE CHATEAU</t>
  </si>
  <si>
    <t>MONTMEDY</t>
  </si>
  <si>
    <t>STENAY</t>
  </si>
  <si>
    <t>ESSEY LES NANCY</t>
  </si>
  <si>
    <t>NANCY JEAN JAURES</t>
  </si>
  <si>
    <t>NANCY PLACE DOMBASLE</t>
  </si>
  <si>
    <t>NANCY POINT CENTRAL</t>
  </si>
  <si>
    <t>NANCY SAINT SEBASTIEN</t>
  </si>
  <si>
    <t>SAINT MAX</t>
  </si>
  <si>
    <t>TOMBLAINE</t>
  </si>
  <si>
    <t>DIEULOUARD</t>
  </si>
  <si>
    <t>FROUARD</t>
  </si>
  <si>
    <t>PAGNY SUR MOSELLE</t>
  </si>
  <si>
    <t>POMPEY</t>
  </si>
  <si>
    <t>PONT A MOUSSON BREUIL</t>
  </si>
  <si>
    <t>PONT A MOUSSON CENTRALE</t>
  </si>
  <si>
    <t>CHALIGNY NEUVES MAISONS</t>
  </si>
  <si>
    <t>LUDRES</t>
  </si>
  <si>
    <t>TOUL REPUBLIQUE</t>
  </si>
  <si>
    <t>VEZELISE</t>
  </si>
  <si>
    <t>DOMBASLE SUR MEURTHE</t>
  </si>
  <si>
    <t>JARVILLE LA MALGRANGE</t>
  </si>
  <si>
    <t>NANCY ARTEM</t>
  </si>
  <si>
    <t>SAINT NICOLAS DE PORT</t>
  </si>
  <si>
    <t>VANDOEUVRE LES NANCY</t>
  </si>
  <si>
    <t>ETAIN</t>
  </si>
  <si>
    <t>VERDUN CENTRALE</t>
  </si>
  <si>
    <t>VERDUN MAZEL</t>
  </si>
  <si>
    <t>CHAMPIGNEULLES</t>
  </si>
  <si>
    <t>LAXOU ARISTIDE BRIAND</t>
  </si>
  <si>
    <t>LAXOU LA SAPINIERE</t>
  </si>
  <si>
    <t>NANCY PLATEAU DE HAYE</t>
  </si>
  <si>
    <t>NANCY TROIS MAISONS</t>
  </si>
  <si>
    <t>VILLERS GENERAL LECLERC</t>
  </si>
  <si>
    <t>MOSELLE</t>
  </si>
  <si>
    <t>CATTENOM</t>
  </si>
  <si>
    <t>HETTANGE GRANDE</t>
  </si>
  <si>
    <t>SIERCK LES BAINS</t>
  </si>
  <si>
    <t>YUTZ</t>
  </si>
  <si>
    <t>CHATEAU SALINS</t>
  </si>
  <si>
    <t>DIEUZE</t>
  </si>
  <si>
    <t>FAULQUEMONT</t>
  </si>
  <si>
    <t>MORHANGE</t>
  </si>
  <si>
    <t>FAMECK</t>
  </si>
  <si>
    <t>FLORANGE</t>
  </si>
  <si>
    <t>TERVILLE</t>
  </si>
  <si>
    <t>UCKANGE JEANNE D ARC</t>
  </si>
  <si>
    <t>BEHREN LES FORBACH</t>
  </si>
  <si>
    <t>FORBACH CENTRALE</t>
  </si>
  <si>
    <t>STIRING WENDEL</t>
  </si>
  <si>
    <t>BOUSSE</t>
  </si>
  <si>
    <t>BOUZONVILLE</t>
  </si>
  <si>
    <t>GUENANGE</t>
  </si>
  <si>
    <t>HAGONDANGE</t>
  </si>
  <si>
    <t>METZERVISSE</t>
  </si>
  <si>
    <t>AUDUN LE TICHE</t>
  </si>
  <si>
    <t>FONTOY</t>
  </si>
  <si>
    <t>HAYANGE</t>
  </si>
  <si>
    <t>NILVANGE</t>
  </si>
  <si>
    <t>CREUTZWALD</t>
  </si>
  <si>
    <t>MERLEBACH</t>
  </si>
  <si>
    <t>METZ CATHEDRALE</t>
  </si>
  <si>
    <t>METZ MOZART</t>
  </si>
  <si>
    <t>METZ PLAPPEVILLE</t>
  </si>
  <si>
    <t>METZ POMPIDOU</t>
  </si>
  <si>
    <t>METZ REPUBLIQUE</t>
  </si>
  <si>
    <t>METZ SAINT LIVIER</t>
  </si>
  <si>
    <t>WOIPPY BONNE FONTAINE</t>
  </si>
  <si>
    <t>BOULAY</t>
  </si>
  <si>
    <t>METZ HAUT DE BLEMONT</t>
  </si>
  <si>
    <t>METZ SAINT JULIEN</t>
  </si>
  <si>
    <t>METZ SAINT LOUIS</t>
  </si>
  <si>
    <t>METZ SAINT MAXIMIN</t>
  </si>
  <si>
    <t>REMILLY</t>
  </si>
  <si>
    <t>ARS SUR MOSELLE</t>
  </si>
  <si>
    <t>MARLY</t>
  </si>
  <si>
    <t>MONTIGNY CENTRALE</t>
  </si>
  <si>
    <t>MOULINS LES METZ</t>
  </si>
  <si>
    <t>CLOUANGE</t>
  </si>
  <si>
    <t>MAIZIERES LES METZ</t>
  </si>
  <si>
    <t>MARANGE SILVANGE</t>
  </si>
  <si>
    <t>ROMBAS</t>
  </si>
  <si>
    <t>SAINTE MARIE AUX CHENES</t>
  </si>
  <si>
    <t>HOMBOURG HAUT</t>
  </si>
  <si>
    <t>PUTTELANGE AUX LACS</t>
  </si>
  <si>
    <t>SAINT AVOLD</t>
  </si>
  <si>
    <t>VALMONT</t>
  </si>
  <si>
    <t>PHALSBOURG</t>
  </si>
  <si>
    <t>SARREBOURG</t>
  </si>
  <si>
    <t>BITCHE</t>
  </si>
  <si>
    <t>GROSBLIEDERSTROFF</t>
  </si>
  <si>
    <t>NEUNKIRCH</t>
  </si>
  <si>
    <t>SARREGUEMINES CENTRALE</t>
  </si>
  <si>
    <t>THIONVILLE CENTRALE</t>
  </si>
  <si>
    <t>THIONVILLE COTE DES ROSES</t>
  </si>
  <si>
    <t>THIONVILLE LA MILLIAIRE</t>
  </si>
  <si>
    <t>VOSGES</t>
  </si>
  <si>
    <t>CHANTRAINE</t>
  </si>
  <si>
    <t>EPINAL ARISTIDE BRIAND</t>
  </si>
  <si>
    <t>EPINAL AVRINSART</t>
  </si>
  <si>
    <t>EPINAL LEOPOLD BOURG</t>
  </si>
  <si>
    <t>GOLBEY</t>
  </si>
  <si>
    <t>BRUYERES</t>
  </si>
  <si>
    <t>CORNIMONT LA BRESSE</t>
  </si>
  <si>
    <t>GERARDMER</t>
  </si>
  <si>
    <t>GRANGES AUMONTZEY</t>
  </si>
  <si>
    <t>LE THILLOT</t>
  </si>
  <si>
    <t>VAGNEY</t>
  </si>
  <si>
    <t>CHARMES</t>
  </si>
  <si>
    <t>MIRECOURT</t>
  </si>
  <si>
    <t>NOMEXY</t>
  </si>
  <si>
    <t>THAON LES VOSGES</t>
  </si>
  <si>
    <t>MOYENMOUTIER</t>
  </si>
  <si>
    <t>RAMBERVILLERS</t>
  </si>
  <si>
    <t>RAON L ETAPE</t>
  </si>
  <si>
    <t>SENONES</t>
  </si>
  <si>
    <t>DOCELLES</t>
  </si>
  <si>
    <t>ELOYES</t>
  </si>
  <si>
    <t>LE VAL D AJOL</t>
  </si>
  <si>
    <t>REMIREMONT</t>
  </si>
  <si>
    <t>XERTIGNY</t>
  </si>
  <si>
    <t>FRAIZE</t>
  </si>
  <si>
    <t>SAINT DIE</t>
  </si>
  <si>
    <t>SAINT DIE CATHEDRALE</t>
  </si>
  <si>
    <t>CHATENOIS</t>
  </si>
  <si>
    <t>DARNEY</t>
  </si>
  <si>
    <t>NEUFCHATEAU</t>
  </si>
  <si>
    <t>VITTEL</t>
  </si>
  <si>
    <t>Agences</t>
  </si>
  <si>
    <t>Points de vente</t>
  </si>
  <si>
    <t>ETP MOYEN</t>
  </si>
  <si>
    <t>AGENCES</t>
  </si>
  <si>
    <t>EDS SECTEUR</t>
  </si>
  <si>
    <t>PDV</t>
  </si>
  <si>
    <t>EDS AGENCE</t>
  </si>
  <si>
    <t>CE GEE</t>
  </si>
  <si>
    <t>Agence du personnel</t>
  </si>
  <si>
    <t>Mon banquier en ligne</t>
  </si>
  <si>
    <t>STRASBOURG STOCKFELD</t>
  </si>
  <si>
    <t>ESPACE MESANGE</t>
  </si>
  <si>
    <t xml:space="preserve">VENDENHEIM </t>
  </si>
  <si>
    <t>ECKBOLSHEIM</t>
  </si>
  <si>
    <t xml:space="preserve">NIEDERBRONN LES BAINS </t>
  </si>
  <si>
    <t xml:space="preserve">STRASBOURG GARE </t>
  </si>
  <si>
    <t xml:space="preserve">DRUSENHEIM </t>
  </si>
  <si>
    <t>HERRLISHEIM</t>
  </si>
  <si>
    <t xml:space="preserve">REICHSHOFFEN </t>
  </si>
  <si>
    <t xml:space="preserve">GUNDERSHOFFEN </t>
  </si>
  <si>
    <t xml:space="preserve">BETSCHDORF </t>
  </si>
  <si>
    <t>SELTZ</t>
  </si>
  <si>
    <t>LAUTERBOURG</t>
  </si>
  <si>
    <t>DIEMERINGEN</t>
  </si>
  <si>
    <t xml:space="preserve">CHATENOIS </t>
  </si>
  <si>
    <t>KAYSERSBERG</t>
  </si>
  <si>
    <t xml:space="preserve">SOULTZMATT </t>
  </si>
  <si>
    <t>PULVERSHEIM</t>
  </si>
  <si>
    <t>HUNINGUE</t>
  </si>
  <si>
    <t>FERRETTE</t>
  </si>
  <si>
    <t>SEPPOIS LE BAS</t>
  </si>
  <si>
    <t xml:space="preserve">SAINT AMARIN </t>
  </si>
  <si>
    <t>Coefficient des indicateurs</t>
  </si>
  <si>
    <t>EDS</t>
  </si>
  <si>
    <t>AGENCE</t>
  </si>
  <si>
    <t>NO GROUPE</t>
  </si>
  <si>
    <t>groupe</t>
  </si>
  <si>
    <t>UC</t>
  </si>
  <si>
    <t>libelle uc</t>
  </si>
  <si>
    <t xml:space="preserve">EDS </t>
  </si>
  <si>
    <t>EDS PDV</t>
  </si>
  <si>
    <t>POINT DE VENTE</t>
  </si>
  <si>
    <t>Marne Ardennes</t>
  </si>
  <si>
    <t>TROYES 1ER MAI</t>
  </si>
  <si>
    <t>BRIENNE LE CHATEAU</t>
  </si>
  <si>
    <t>SARREGUEMINES</t>
  </si>
  <si>
    <t>NOGENT</t>
  </si>
  <si>
    <t>EPERNAY</t>
  </si>
  <si>
    <t>BRIEY</t>
  </si>
  <si>
    <t>JOEUF</t>
  </si>
  <si>
    <t>TOUL</t>
  </si>
  <si>
    <t>LAXOU SAPINIERE</t>
  </si>
  <si>
    <t>WOIPPY</t>
  </si>
  <si>
    <t>EDS PDV
ORIGINE</t>
  </si>
  <si>
    <t>CONSO</t>
  </si>
  <si>
    <t>IMMO</t>
  </si>
  <si>
    <t>SCHWEIGHOUSE SUR MODER</t>
  </si>
  <si>
    <t>SAINTE MARIE AUX MINES</t>
  </si>
  <si>
    <t>AUBE_HAUTE_MARNE</t>
  </si>
  <si>
    <t>BAS_RHIN</t>
  </si>
  <si>
    <t>MARNE_ARDENNES</t>
  </si>
  <si>
    <t>MEURTHE_ET_MOSELLE_MEUSE</t>
  </si>
  <si>
    <t>Multimédia</t>
  </si>
  <si>
    <t>FEGERSHEIM</t>
  </si>
  <si>
    <t>OSTWALD</t>
  </si>
  <si>
    <t>BISCHHEIM</t>
  </si>
  <si>
    <t>BRUMATH</t>
  </si>
  <si>
    <t>TRUCHTERSHEIM</t>
  </si>
  <si>
    <t>VENDENHEIM</t>
  </si>
  <si>
    <t>REICHSTETT</t>
  </si>
  <si>
    <t>HOERDT</t>
  </si>
  <si>
    <t>DRUSENHEIM</t>
  </si>
  <si>
    <t>WEITBRUCH</t>
  </si>
  <si>
    <t>NIEDERBRONN-LES-BAINS</t>
  </si>
  <si>
    <t>PFAFFENHOFFEN</t>
  </si>
  <si>
    <t>REICHSHOFFEN</t>
  </si>
  <si>
    <t>GUNDERSHOFFEN</t>
  </si>
  <si>
    <t>SOUFFLENHEIM</t>
  </si>
  <si>
    <t>BETSCHDORF</t>
  </si>
  <si>
    <t>WOERTH</t>
  </si>
  <si>
    <t>BOUXWILLER</t>
  </si>
  <si>
    <t>INGWILLER</t>
  </si>
  <si>
    <t>HOCHFELDEN</t>
  </si>
  <si>
    <t>MARMOUTIER</t>
  </si>
  <si>
    <t>ERSTEIN</t>
  </si>
  <si>
    <t>MARCKOLSHEIM</t>
  </si>
  <si>
    <t>BENFELD</t>
  </si>
  <si>
    <t>BARR</t>
  </si>
  <si>
    <t>SCHIRMECK</t>
  </si>
  <si>
    <t>MUTZIG</t>
  </si>
  <si>
    <t>ROSHEIM</t>
  </si>
  <si>
    <t>MARLENHEIM</t>
  </si>
  <si>
    <t>OBERNAI</t>
  </si>
  <si>
    <t>WASSELONNE</t>
  </si>
  <si>
    <t>BANQUE_DU_DIRIGEANT</t>
  </si>
  <si>
    <t>INGERSHEIM</t>
  </si>
  <si>
    <t>MUNSTER</t>
  </si>
  <si>
    <t>SOULTZ</t>
  </si>
  <si>
    <t>GUEBWILLER</t>
  </si>
  <si>
    <t>ENSISHEIM</t>
  </si>
  <si>
    <t>LAPOUTROIE</t>
  </si>
  <si>
    <t>SOULTZMATT</t>
  </si>
  <si>
    <t>NEUF-BRISACH</t>
  </si>
  <si>
    <t>SAINTE-MARIE-AUX-MINES</t>
  </si>
  <si>
    <t>LIEPVRE</t>
  </si>
  <si>
    <t>SAINT-LOUIS</t>
  </si>
  <si>
    <t>RIEDISHEIM</t>
  </si>
  <si>
    <t>WITTENHEIM</t>
  </si>
  <si>
    <t>ILLZACH</t>
  </si>
  <si>
    <t>RIXHEIM</t>
  </si>
  <si>
    <t>BRUNSTATT</t>
  </si>
  <si>
    <t>SEPPOIS-LE-BAS</t>
  </si>
  <si>
    <t>DANNEMARIE</t>
  </si>
  <si>
    <t>CERNAY</t>
  </si>
  <si>
    <t>SAINT-AMARIN</t>
  </si>
  <si>
    <t>SUIPPES</t>
  </si>
  <si>
    <t>ILLKIRCH CENTRE</t>
  </si>
  <si>
    <t>ILLKIRCH NORD</t>
  </si>
  <si>
    <t>AGENCE DU PERSONNEL</t>
  </si>
  <si>
    <t>STRASBOURG AUSTERLITZ</t>
  </si>
  <si>
    <t>SCHILTIGHEIM CENTRE</t>
  </si>
  <si>
    <t>SCHILTIGHEIM KLEBER</t>
  </si>
  <si>
    <t>LA WANTZENAU</t>
  </si>
  <si>
    <t>STRASBOURG FRANCS BOURGEOIS</t>
  </si>
  <si>
    <t>STRASBOURG KOENIGSHOFFEN</t>
  </si>
  <si>
    <t>STRASBOURG GARE</t>
  </si>
  <si>
    <t>STRASBOURG MONTAGNE VERTE</t>
  </si>
  <si>
    <t>HAGUENAU HOUBLON</t>
  </si>
  <si>
    <t>NIEDERBRONN LES BAINS</t>
  </si>
  <si>
    <t>SOULTZ SOUS FORETS</t>
  </si>
  <si>
    <t>WINGEN SUR MODER</t>
  </si>
  <si>
    <t>SEDAN</t>
  </si>
  <si>
    <t>SELESTAT CENTRE</t>
  </si>
  <si>
    <t>COLMAR SAINT JOSEPH</t>
  </si>
  <si>
    <t>COLMAR SAINTE MARIE</t>
  </si>
  <si>
    <t>COLMAR VAUBAN</t>
  </si>
  <si>
    <t>HORBOURG WIHR</t>
  </si>
  <si>
    <t>NEUF BRISACH</t>
  </si>
  <si>
    <t>MULHOUSE REUNION</t>
  </si>
  <si>
    <t>MULHOUSE DORNACH</t>
  </si>
  <si>
    <t>SAINT AMARIN</t>
  </si>
  <si>
    <t>MOURMELON LE GRAND</t>
  </si>
  <si>
    <t>SEZANNE</t>
  </si>
  <si>
    <t>ROMILLY SUR SEINE</t>
  </si>
  <si>
    <t>CHATENOIS VOSGES</t>
  </si>
  <si>
    <t>METZ SARRE</t>
  </si>
  <si>
    <t>SAINT JULIEN LES METZ</t>
  </si>
  <si>
    <t>MONTIGNY LES METZ</t>
  </si>
  <si>
    <t>UCKANGE</t>
  </si>
  <si>
    <t>BANQUE DU DIRIGEANT</t>
  </si>
  <si>
    <t>MON BANQUIER EN LIGNE</t>
  </si>
  <si>
    <t>EDS DIRCO</t>
  </si>
  <si>
    <t>CEGEE</t>
  </si>
  <si>
    <t>Id_Agence</t>
  </si>
  <si>
    <t>Lib_Agence</t>
  </si>
  <si>
    <t>Moyenne ecart au 1er</t>
  </si>
  <si>
    <t>HAGUENAU</t>
  </si>
  <si>
    <t>COLMAR</t>
  </si>
  <si>
    <t>SELESTAT</t>
  </si>
  <si>
    <t>Accueil</t>
  </si>
  <si>
    <t>REAL</t>
  </si>
  <si>
    <t>Total général</t>
  </si>
  <si>
    <t>ENGG_IMMO</t>
  </si>
  <si>
    <t>DIRECTION COMMERCIALE</t>
  </si>
  <si>
    <t>Excédent de collecte par ETP 
yc DAV</t>
  </si>
  <si>
    <t>Engagements crédit conso par ETP
(hors clients note octroi à 9 et DRC complet)</t>
  </si>
  <si>
    <t>Ventes brutes IARD prevoyance Part et Pro 
(si DRC complet) par ETP</t>
  </si>
  <si>
    <t>Evolution des Bpe+JBPe 
par ETP</t>
  </si>
  <si>
    <t>PNB sur activité nouvelle
par ETP</t>
  </si>
  <si>
    <t>Plafond écart:au 1er</t>
  </si>
  <si>
    <t>Maximum ratio Agence</t>
  </si>
  <si>
    <t>Minimum ratio Agence</t>
  </si>
  <si>
    <t>Ecart Min-Max</t>
  </si>
  <si>
    <t>Ecart au 1er Max Agence</t>
  </si>
  <si>
    <t>Plafonnement Agence</t>
  </si>
  <si>
    <t>MON AGENCE</t>
  </si>
  <si>
    <t>SAISONNALITE</t>
  </si>
  <si>
    <t>Arrêté</t>
  </si>
  <si>
    <t>eds pnb</t>
  </si>
  <si>
    <t>Territoire</t>
  </si>
  <si>
    <t>CHAUMONT</t>
  </si>
  <si>
    <t>TROYES</t>
  </si>
  <si>
    <t>STRASBOURG</t>
  </si>
  <si>
    <t>MULHOUSE</t>
  </si>
  <si>
    <t>CHALONS EN CHAMPAGNE</t>
  </si>
  <si>
    <t>REIMS</t>
  </si>
  <si>
    <t>NANCY</t>
  </si>
  <si>
    <t>PONT A MOUSSON</t>
  </si>
  <si>
    <t>VERDUN</t>
  </si>
  <si>
    <t>METZ</t>
  </si>
  <si>
    <t>MOSELLE EST</t>
  </si>
  <si>
    <t>MOSELLE NORD</t>
  </si>
  <si>
    <t>EPINAL</t>
  </si>
  <si>
    <t>Territoires</t>
  </si>
  <si>
    <t>TERRITOIRES</t>
  </si>
  <si>
    <t>PNB</t>
  </si>
  <si>
    <t>MBL</t>
  </si>
  <si>
    <t>Id_UC</t>
  </si>
  <si>
    <t>Id_groupe</t>
  </si>
  <si>
    <t>MOURMELON SUIPPES</t>
  </si>
  <si>
    <t>Territoire_CHARLEVILLE_MEZIERES</t>
  </si>
  <si>
    <t>Territoire_CHALONS_EN_CHAMPAGNE</t>
  </si>
  <si>
    <t>Territoire_REIMS</t>
  </si>
  <si>
    <t>Territoire_TROYES</t>
  </si>
  <si>
    <t>Territoire_CHAUMONT</t>
  </si>
  <si>
    <t>Territoire_SAINT_DIE</t>
  </si>
  <si>
    <t>Territoire_EPINAL</t>
  </si>
  <si>
    <t>Territoire_NANCY</t>
  </si>
  <si>
    <t>Territoire_PONT_A_MOUSSON</t>
  </si>
  <si>
    <t>Territoire_VERDUN</t>
  </si>
  <si>
    <t>Territoire_METZ</t>
  </si>
  <si>
    <t>Territoire_MOSELLE_NORD</t>
  </si>
  <si>
    <t>Territoire_MOSELLE_EST</t>
  </si>
  <si>
    <t>Territoire_STRASBOURG</t>
  </si>
  <si>
    <t>Territoire_SELESTAT</t>
  </si>
  <si>
    <t>Territoire_HAGUENAU</t>
  </si>
  <si>
    <t>Territoire_COLMAR</t>
  </si>
  <si>
    <t>Territoire_MULHOUSE</t>
  </si>
  <si>
    <t>HAUT_RHIN</t>
  </si>
  <si>
    <t>BANQUE_DIRIGEANT</t>
  </si>
  <si>
    <t>Total CEGEE 
Directions Régionales</t>
  </si>
  <si>
    <t xml:space="preserve"> suippes</t>
  </si>
  <si>
    <t xml:space="preserve">MOURMELON </t>
  </si>
  <si>
    <t>Mon agence</t>
  </si>
  <si>
    <t>BANCARISATION</t>
  </si>
  <si>
    <t>PNB / ETP</t>
  </si>
  <si>
    <t>REAL / ETP</t>
  </si>
  <si>
    <t>Id_PV</t>
  </si>
  <si>
    <t>Lib_PV</t>
  </si>
  <si>
    <t>DATE_CHARG</t>
  </si>
  <si>
    <t>CARTE_PLAT_DD</t>
  </si>
  <si>
    <t>CARTE_INF_DD</t>
  </si>
  <si>
    <t>TOT_ENGG_CONSO</t>
  </si>
  <si>
    <t>ENGG_CONSO_HORS_RENOUV</t>
  </si>
  <si>
    <t>MT_CRED_RENOUV</t>
  </si>
  <si>
    <t>MTT_VERS_CR_PRJ</t>
  </si>
  <si>
    <t>Tx marg conso BDD</t>
  </si>
  <si>
    <t>DVMA Conso BDD</t>
  </si>
  <si>
    <t>Marge</t>
  </si>
  <si>
    <t>taux de pénétration DES PRET CONSO BDD</t>
  </si>
  <si>
    <t>QUOTITE ASSUREE CONSO
BDD</t>
  </si>
  <si>
    <t>PNB CNP CONSO
BDD</t>
  </si>
  <si>
    <t xml:space="preserve">FDD CONSO MARCHE BDD
</t>
  </si>
  <si>
    <t>Tx marg Revolving</t>
  </si>
  <si>
    <t>DVMA Revolving</t>
  </si>
  <si>
    <t>Tx marg immo BDD</t>
  </si>
  <si>
    <t>DVMA Immo BDD</t>
  </si>
  <si>
    <t>taux de pénétration DES PRET IMMO</t>
  </si>
  <si>
    <t>QUOTITE ASSUREE IMMO</t>
  </si>
  <si>
    <t>PNB CNP IMMO BDD</t>
  </si>
  <si>
    <t>FDD Immo BDD</t>
  </si>
  <si>
    <t>CAUTION Immo BDD</t>
  </si>
  <si>
    <t>IZICART_DD_PREM</t>
  </si>
  <si>
    <t>IZICART_DD_PLAT</t>
  </si>
  <si>
    <t>CARTES_PREM_DD</t>
  </si>
  <si>
    <t>VN_MRH</t>
  </si>
  <si>
    <t>VN_AUTO</t>
  </si>
  <si>
    <t>VN_GAV</t>
  </si>
  <si>
    <t>VN_SANTE</t>
  </si>
  <si>
    <t>VN_SECURFAMILLE</t>
  </si>
  <si>
    <t>VN_SECURURGENCE</t>
  </si>
  <si>
    <t>VN_PJ</t>
  </si>
  <si>
    <t>VN_ASSIST_VIE</t>
  </si>
  <si>
    <t>VN_ESO</t>
  </si>
  <si>
    <t>VN_PREV_DU_LOC</t>
  </si>
  <si>
    <t>Pondérateur Immo</t>
  </si>
  <si>
    <t>SCHILTIGHEIM  KLEBER</t>
  </si>
  <si>
    <t>COLMAR SAINT-JOSEPH</t>
  </si>
  <si>
    <t>COLMAR SAINTE-MARIE</t>
  </si>
  <si>
    <t>CORNIMONT-LA BRESSE</t>
  </si>
  <si>
    <t>GRANGES-AUMONTZEY</t>
  </si>
  <si>
    <t>RAON L'ETAPE</t>
  </si>
  <si>
    <t>TROYES PREMIER MAI</t>
  </si>
  <si>
    <t>LA CHAPELLE SAINT LUC</t>
  </si>
  <si>
    <t>CHALIGNY-NEUVES MAISONS</t>
  </si>
  <si>
    <t>MARANGE-SILVANGE</t>
  </si>
  <si>
    <t>LE VAL D'AJOL</t>
  </si>
  <si>
    <t xml:space="preserve">agence </t>
  </si>
  <si>
    <t>pdv</t>
  </si>
  <si>
    <t>Espace Mesange</t>
  </si>
  <si>
    <t>Suippes</t>
  </si>
  <si>
    <t>volumes conso BDD</t>
  </si>
  <si>
    <t>volumes immo BDD</t>
  </si>
  <si>
    <t>CODE AGENCE MYSYS</t>
  </si>
  <si>
    <t>Comm apporteurs d'affaires BDD</t>
  </si>
  <si>
    <t>PNB comm immobilières</t>
  </si>
  <si>
    <t>colonneMC</t>
  </si>
  <si>
    <t>DR</t>
  </si>
  <si>
    <t>EXPERT CREDIT IMMO</t>
  </si>
  <si>
    <t>EXPERT DIRECT</t>
  </si>
  <si>
    <t>MULTIMEDIA</t>
  </si>
  <si>
    <t>Indiquer Date d'arrêté</t>
  </si>
  <si>
    <t>LAXOU BOUFFLERS</t>
  </si>
  <si>
    <t>Bancarisation</t>
  </si>
  <si>
    <t>Ventes sur client non détenteur de l’univers</t>
  </si>
  <si>
    <t>rech</t>
  </si>
  <si>
    <t>CARTES_PREM_DI</t>
  </si>
  <si>
    <t>VB_CLI_NN_EQUIP_BANCA</t>
  </si>
  <si>
    <t>VB_CLI_NN_EQUIP_IARD_PREV</t>
  </si>
  <si>
    <t>VB_CLI_NN_EQUIP_CREDITS</t>
  </si>
  <si>
    <t>Pondération</t>
  </si>
  <si>
    <t>VN_BANCA</t>
  </si>
  <si>
    <t>VN_IARDPREV</t>
  </si>
  <si>
    <t>VOLUME CRD PERS</t>
  </si>
  <si>
    <t>VOLUME RENOUV</t>
  </si>
  <si>
    <t>MNI</t>
  </si>
  <si>
    <t>MNI
PERS+RENOU</t>
  </si>
  <si>
    <t>ADE</t>
  </si>
  <si>
    <t>FRAIS DOSSIER</t>
  </si>
  <si>
    <t>TOTAL PNB</t>
  </si>
  <si>
    <t>PONDER RICHESSE</t>
  </si>
  <si>
    <t xml:space="preserve">VOLUME </t>
  </si>
  <si>
    <t>CAUTION</t>
  </si>
  <si>
    <t>APPORTEUR AFFAIRE</t>
  </si>
  <si>
    <t>COMMISSION IMMO</t>
  </si>
  <si>
    <t>CREDIT</t>
  </si>
  <si>
    <t>IARD PREV</t>
  </si>
  <si>
    <t>Evolution nb clients Premium</t>
  </si>
  <si>
    <t>Ventes nettes produits pondérés (cartes 1er, Platinum, Infinite)</t>
  </si>
  <si>
    <t>Ventes sur Clients PREMIUM non détenteurs</t>
  </si>
  <si>
    <t>Ventes nettes produits pondérés (idem Gd Public)</t>
  </si>
  <si>
    <t>Ventes nettes produits</t>
  </si>
  <si>
    <t>Taux d'UC Assurance Vie</t>
  </si>
  <si>
    <t>CLIENTS</t>
  </si>
  <si>
    <t>ASSURANCE VIE</t>
  </si>
  <si>
    <t>BAROMETRE PREMIUM - DIRECTIONS REGIONALES</t>
  </si>
  <si>
    <t>IARD PREVOYANCE</t>
  </si>
  <si>
    <t>TOTAL PREMIUM</t>
  </si>
  <si>
    <t>Nb</t>
  </si>
  <si>
    <t>Tx UC</t>
  </si>
  <si>
    <t>BAROMETRE PREMIUM - TERRITOIRES</t>
  </si>
  <si>
    <t>Clients</t>
  </si>
  <si>
    <t>Evolution Nbre CLIENTS PREMIUM</t>
  </si>
  <si>
    <t>IARD &amp; Prév.</t>
  </si>
  <si>
    <t>Crédits</t>
  </si>
  <si>
    <t>Assurance Vie</t>
  </si>
  <si>
    <t>ASS_VIE</t>
  </si>
  <si>
    <t>VB_CLI_NN_EQUIP_ASS_VIE</t>
  </si>
  <si>
    <t>EVOL_NB_CLI_PREM</t>
  </si>
  <si>
    <t>table SRES5 PILCOM BAROMETRE 2021 PREM</t>
  </si>
  <si>
    <t>% PREMIUM</t>
  </si>
  <si>
    <t>IZICART_DI_PREM</t>
  </si>
  <si>
    <t>CA_ASS_VIE</t>
  </si>
  <si>
    <t>CA_UC</t>
  </si>
  <si>
    <t>CELLULE M6</t>
  </si>
  <si>
    <t>SI(M$33="NON";(M$29-L6)/ABS(M$29);(M$29-L6)/M$31*M$27)</t>
  </si>
  <si>
    <t>SI(M$22="NON";(M$18-L6)/ABS(M$18);(M$18-L6)/M$20*M$16)</t>
  </si>
  <si>
    <t>Direction régionale</t>
  </si>
  <si>
    <t>Evolution nb relations PREMIUM</t>
  </si>
  <si>
    <t>VN pondérées sur clients PREMIUM</t>
  </si>
  <si>
    <t>Ventes sur clients PREMIUM non détenteurs de l'univers</t>
  </si>
  <si>
    <t>PNB crédit conso immo sur clients PREMIUM</t>
  </si>
  <si>
    <t>Taux d'UC sur CA Assurance Vie sur clients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</si>
</sst>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_-* #,##0.00\ _€_-;\-* #,##0.00\ _€_-;_-* &quot;-&quot;??\ _€_-;_-@_-"/>
    <numFmt numFmtId="165" formatCode="[$-40C]d\-mmm\-yyyy;@"/>
    <numFmt numFmtId="166" formatCode="0.0"/>
    <numFmt numFmtId="167" formatCode="00000"/>
    <numFmt numFmtId="168" formatCode="0.0%"/>
    <numFmt numFmtId="169" formatCode="_-* #,##0\ _F_-;\-* #,##0\ _F_-;_-* &quot;-&quot;??\ _F_-;_-@_-"/>
    <numFmt numFmtId="170" formatCode="#,##0.00_ ;\-#,##0.00\ "/>
    <numFmt numFmtId="171" formatCode="_-* #,##0\ _€_-;\-* #,##0\ _€_-;_-* &quot;-&quot;??\ _€_-;_-@_-"/>
    <numFmt numFmtId="172" formatCode="_-* #,##0.0\ _€_-;\-* #,##0.0\ _€_-;_-* &quot;-&quot;??\ _€_-;_-@_-"/>
    <numFmt numFmtId="173" formatCode="#,##0.00_ ;[Red]\-#,##0.00\ "/>
    <numFmt numFmtId="174" formatCode="_-* #,##0.000\ _€_-;\-* #,##0.000\ _€_-;_-* &quot;-&quot;??\ _€_-;_-@_-"/>
    <numFmt numFmtId="175" formatCode="0.00000%"/>
    <numFmt numFmtId="176" formatCode="#,##0.0000"/>
    <numFmt numFmtId="177" formatCode="#,##0.0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Garamond"/>
      <family val="1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9"/>
      <color rgb="FFFFFF0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FF000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Arial"/>
    </font>
    <font>
      <sz val="11"/>
      <color indexed="8"/>
      <name val="Calibri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0000"/>
        <bgColor indexed="0"/>
      </patternFill>
    </fill>
    <fill>
      <patternFill patternType="solid">
        <fgColor theme="4" tint="0.79998168889431442"/>
        <bgColor indexed="64"/>
      </patternFill>
    </fill>
  </fills>
  <borders count="50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BFBFBF"/>
      </top>
      <bottom style="medium">
        <color rgb="FF000000"/>
      </bottom>
      <diagonal/>
    </border>
    <border>
      <left style="medium">
        <color rgb="FF000000"/>
      </left>
      <right/>
      <top style="medium">
        <color rgb="FFBFBFBF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BFBFBF"/>
      </bottom>
      <diagonal/>
    </border>
    <border>
      <left style="medium">
        <color rgb="FF000000"/>
      </left>
      <right/>
      <top style="medium">
        <color rgb="FF000000"/>
      </top>
      <bottom style="medium">
        <color rgb="FFBFBFBF"/>
      </bottom>
      <diagonal/>
    </border>
    <border>
      <left/>
      <right style="medium">
        <color rgb="FF000000"/>
      </right>
      <top style="medium">
        <color rgb="FFBFBFBF"/>
      </top>
      <bottom style="medium">
        <color rgb="FFBFBFBF"/>
      </bottom>
      <diagonal/>
    </border>
    <border>
      <left style="medium">
        <color rgb="FF000000"/>
      </left>
      <right/>
      <top style="medium">
        <color rgb="FFBFBFBF"/>
      </top>
      <bottom style="medium">
        <color rgb="FFBFBFBF"/>
      </bottom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</borders>
  <cellStyleXfs count="21">
    <xf numFmtId="0" fontId="0" fillId="0" borderId="0"/>
    <xf numFmtId="0" fontId="2" fillId="0" borderId="0"/>
    <xf numFmtId="0" fontId="7" fillId="0" borderId="0"/>
    <xf numFmtId="0" fontId="15" fillId="0" borderId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0" fillId="0" borderId="0"/>
    <xf numFmtId="0" fontId="21" fillId="0" borderId="0" applyNumberFormat="0" applyFill="0" applyBorder="0" applyAlignment="0" applyProtection="0"/>
    <xf numFmtId="0" fontId="15" fillId="0" borderId="0"/>
    <xf numFmtId="0" fontId="7" fillId="0" borderId="0"/>
    <xf numFmtId="0" fontId="25" fillId="0" borderId="0"/>
    <xf numFmtId="0" fontId="24" fillId="0" borderId="0"/>
    <xf numFmtId="0" fontId="15" fillId="0" borderId="0"/>
    <xf numFmtId="0" fontId="33" fillId="0" borderId="0"/>
    <xf numFmtId="0" fontId="34" fillId="0" borderId="0"/>
    <xf numFmtId="0" fontId="35" fillId="0" borderId="0"/>
    <xf numFmtId="0" fontId="36" fillId="0" borderId="0"/>
    <xf numFmtId="0" fontId="37" fillId="0" borderId="0"/>
    <xf numFmtId="0" fontId="40" fillId="0" borderId="0"/>
    <xf numFmtId="0" fontId="20" fillId="0" borderId="0"/>
  </cellStyleXfs>
  <cellXfs count="30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1" fontId="3" fillId="3" borderId="1" xfId="1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2" borderId="4" xfId="0" applyFont="1" applyFill="1" applyBorder="1" applyAlignment="1">
      <alignment horizontal="center"/>
    </xf>
    <xf numFmtId="0" fontId="4" fillId="3" borderId="4" xfId="0" applyFont="1" applyFill="1" applyBorder="1"/>
    <xf numFmtId="1" fontId="3" fillId="3" borderId="6" xfId="1" applyNumberFormat="1" applyFont="1" applyFill="1" applyBorder="1" applyAlignment="1" applyProtection="1">
      <alignment horizontal="center" vertical="center" wrapText="1"/>
    </xf>
    <xf numFmtId="1" fontId="4" fillId="0" borderId="3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5" fillId="4" borderId="6" xfId="1" applyNumberFormat="1" applyFont="1" applyFill="1" applyBorder="1" applyAlignment="1" applyProtection="1">
      <alignment horizontal="center" vertical="center" wrapText="1"/>
    </xf>
    <xf numFmtId="3" fontId="3" fillId="3" borderId="8" xfId="0" applyNumberFormat="1" applyFont="1" applyFill="1" applyBorder="1" applyAlignment="1">
      <alignment horizontal="center" vertical="center" wrapText="1"/>
    </xf>
    <xf numFmtId="3" fontId="3" fillId="3" borderId="7" xfId="0" applyNumberFormat="1" applyFont="1" applyFill="1" applyBorder="1" applyAlignment="1">
      <alignment horizontal="center" vertical="center" wrapText="1"/>
    </xf>
    <xf numFmtId="1" fontId="3" fillId="3" borderId="9" xfId="0" applyNumberFormat="1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3" fontId="3" fillId="4" borderId="8" xfId="0" applyNumberFormat="1" applyFont="1" applyFill="1" applyBorder="1" applyAlignment="1">
      <alignment horizontal="center" vertical="center" wrapText="1"/>
    </xf>
    <xf numFmtId="166" fontId="3" fillId="4" borderId="7" xfId="0" applyNumberFormat="1" applyFont="1" applyFill="1" applyBorder="1" applyAlignment="1">
      <alignment horizontal="center" vertical="center" wrapText="1"/>
    </xf>
    <xf numFmtId="1" fontId="3" fillId="4" borderId="9" xfId="0" applyNumberFormat="1" applyFont="1" applyFill="1" applyBorder="1" applyAlignment="1">
      <alignment horizontal="center" vertical="center" wrapText="1"/>
    </xf>
    <xf numFmtId="0" fontId="8" fillId="5" borderId="19" xfId="2" applyFont="1" applyFill="1" applyBorder="1" applyAlignment="1">
      <alignment vertical="center"/>
    </xf>
    <xf numFmtId="0" fontId="8" fillId="5" borderId="20" xfId="2" applyFont="1" applyFill="1" applyBorder="1" applyAlignment="1">
      <alignment horizontal="center" vertical="center" wrapText="1"/>
    </xf>
    <xf numFmtId="9" fontId="8" fillId="5" borderId="21" xfId="2" applyNumberFormat="1" applyFont="1" applyFill="1" applyBorder="1" applyAlignment="1">
      <alignment horizontal="center" vertical="center" wrapText="1"/>
    </xf>
    <xf numFmtId="0" fontId="8" fillId="5" borderId="19" xfId="2" applyFont="1" applyFill="1" applyBorder="1" applyAlignment="1">
      <alignment horizontal="center" vertical="center" wrapText="1"/>
    </xf>
    <xf numFmtId="0" fontId="9" fillId="0" borderId="0" xfId="0" applyFont="1"/>
    <xf numFmtId="2" fontId="0" fillId="0" borderId="0" xfId="0" applyNumberFormat="1"/>
    <xf numFmtId="166" fontId="0" fillId="0" borderId="0" xfId="0" applyNumberFormat="1"/>
    <xf numFmtId="1" fontId="3" fillId="2" borderId="1" xfId="1" applyNumberFormat="1" applyFont="1" applyFill="1" applyBorder="1" applyAlignment="1" applyProtection="1">
      <alignment horizontal="center" vertical="center" wrapText="1"/>
    </xf>
    <xf numFmtId="1" fontId="3" fillId="2" borderId="6" xfId="1" applyNumberFormat="1" applyFont="1" applyFill="1" applyBorder="1" applyAlignment="1" applyProtection="1">
      <alignment horizontal="center" vertical="center" wrapText="1"/>
    </xf>
    <xf numFmtId="1" fontId="4" fillId="2" borderId="2" xfId="0" applyNumberFormat="1" applyFont="1" applyFill="1" applyBorder="1" applyAlignment="1">
      <alignment horizontal="center"/>
    </xf>
    <xf numFmtId="166" fontId="4" fillId="2" borderId="2" xfId="0" applyNumberFormat="1" applyFont="1" applyFill="1" applyBorder="1" applyAlignment="1">
      <alignment horizontal="center"/>
    </xf>
    <xf numFmtId="1" fontId="5" fillId="2" borderId="6" xfId="1" applyNumberFormat="1" applyFont="1" applyFill="1" applyBorder="1" applyAlignment="1" applyProtection="1">
      <alignment horizontal="left" vertical="center" wrapText="1"/>
    </xf>
    <xf numFmtId="4" fontId="5" fillId="2" borderId="6" xfId="1" applyNumberFormat="1" applyFont="1" applyFill="1" applyBorder="1" applyAlignment="1" applyProtection="1">
      <alignment horizontal="center" vertical="center" wrapText="1"/>
    </xf>
    <xf numFmtId="1" fontId="0" fillId="0" borderId="0" xfId="0" applyNumberFormat="1"/>
    <xf numFmtId="0" fontId="11" fillId="0" borderId="0" xfId="0" applyFont="1"/>
    <xf numFmtId="0" fontId="12" fillId="7" borderId="22" xfId="0" applyFont="1" applyFill="1" applyBorder="1" applyAlignment="1">
      <alignment horizontal="center" vertical="center" wrapText="1"/>
    </xf>
    <xf numFmtId="0" fontId="12" fillId="8" borderId="23" xfId="0" applyFont="1" applyFill="1" applyBorder="1" applyAlignment="1">
      <alignment horizontal="center" vertical="center" wrapText="1"/>
    </xf>
    <xf numFmtId="0" fontId="12" fillId="8" borderId="24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vertical="center"/>
    </xf>
    <xf numFmtId="0" fontId="13" fillId="0" borderId="25" xfId="0" applyFont="1" applyFill="1" applyBorder="1" applyAlignment="1">
      <alignment vertical="center"/>
    </xf>
    <xf numFmtId="0" fontId="13" fillId="0" borderId="25" xfId="0" applyFont="1" applyFill="1" applyBorder="1" applyAlignment="1">
      <alignment horizontal="left" vertical="center"/>
    </xf>
    <xf numFmtId="167" fontId="13" fillId="0" borderId="25" xfId="0" applyNumberFormat="1" applyFont="1" applyFill="1" applyBorder="1" applyAlignment="1">
      <alignment horizontal="left" vertical="center"/>
    </xf>
    <xf numFmtId="0" fontId="13" fillId="0" borderId="25" xfId="0" applyNumberFormat="1" applyFont="1" applyFill="1" applyBorder="1" applyAlignment="1">
      <alignment horizontal="center" vertical="center"/>
    </xf>
    <xf numFmtId="0" fontId="12" fillId="10" borderId="23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2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0" fontId="0" fillId="6" borderId="0" xfId="0" applyFill="1"/>
    <xf numFmtId="0" fontId="1" fillId="0" borderId="0" xfId="0" applyFont="1"/>
    <xf numFmtId="3" fontId="0" fillId="0" borderId="6" xfId="0" applyNumberFormat="1" applyBorder="1"/>
    <xf numFmtId="1" fontId="4" fillId="3" borderId="2" xfId="0" applyNumberFormat="1" applyFont="1" applyFill="1" applyBorder="1"/>
    <xf numFmtId="1" fontId="4" fillId="3" borderId="2" xfId="0" applyNumberFormat="1" applyFont="1" applyFill="1" applyBorder="1" applyAlignment="1">
      <alignment horizontal="center"/>
    </xf>
    <xf numFmtId="1" fontId="4" fillId="2" borderId="3" xfId="0" applyNumberFormat="1" applyFont="1" applyFill="1" applyBorder="1" applyAlignment="1">
      <alignment horizontal="center"/>
    </xf>
    <xf numFmtId="1" fontId="4" fillId="3" borderId="3" xfId="0" applyNumberFormat="1" applyFont="1" applyFill="1" applyBorder="1"/>
    <xf numFmtId="1" fontId="4" fillId="2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/>
    <xf numFmtId="0" fontId="12" fillId="13" borderId="0" xfId="0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2" fontId="0" fillId="0" borderId="6" xfId="0" applyNumberFormat="1" applyBorder="1"/>
    <xf numFmtId="9" fontId="0" fillId="0" borderId="6" xfId="6" applyFont="1" applyBorder="1"/>
    <xf numFmtId="0" fontId="0" fillId="0" borderId="0" xfId="0" applyFill="1"/>
    <xf numFmtId="0" fontId="12" fillId="13" borderId="27" xfId="0" applyFont="1" applyFill="1" applyBorder="1" applyAlignment="1">
      <alignment horizontal="center" vertical="center" wrapText="1"/>
    </xf>
    <xf numFmtId="0" fontId="0" fillId="0" borderId="0" xfId="0" applyBorder="1"/>
    <xf numFmtId="0" fontId="0" fillId="12" borderId="0" xfId="0" applyFill="1" applyBorder="1"/>
    <xf numFmtId="0" fontId="0" fillId="3" borderId="0" xfId="0" applyFill="1" applyBorder="1"/>
    <xf numFmtId="0" fontId="7" fillId="3" borderId="0" xfId="0" applyFont="1" applyFill="1" applyBorder="1"/>
    <xf numFmtId="0" fontId="18" fillId="16" borderId="0" xfId="0" applyFont="1" applyFill="1" applyBorder="1"/>
    <xf numFmtId="2" fontId="8" fillId="5" borderId="19" xfId="2" applyNumberFormat="1" applyFont="1" applyFill="1" applyBorder="1" applyAlignment="1">
      <alignment vertical="center"/>
    </xf>
    <xf numFmtId="9" fontId="8" fillId="5" borderId="19" xfId="2" applyNumberFormat="1" applyFont="1" applyFill="1" applyBorder="1" applyAlignment="1">
      <alignment vertical="center"/>
    </xf>
    <xf numFmtId="9" fontId="8" fillId="5" borderId="19" xfId="2" applyNumberFormat="1" applyFont="1" applyFill="1" applyBorder="1" applyAlignment="1">
      <alignment horizontal="center" vertical="center" wrapText="1"/>
    </xf>
    <xf numFmtId="9" fontId="0" fillId="0" borderId="6" xfId="0" applyNumberFormat="1" applyBorder="1"/>
    <xf numFmtId="9" fontId="0" fillId="2" borderId="14" xfId="6" applyFont="1" applyFill="1" applyBorder="1"/>
    <xf numFmtId="9" fontId="0" fillId="2" borderId="17" xfId="6" applyFont="1" applyFill="1" applyBorder="1"/>
    <xf numFmtId="9" fontId="0" fillId="2" borderId="13" xfId="6" applyFont="1" applyFill="1" applyBorder="1"/>
    <xf numFmtId="9" fontId="0" fillId="2" borderId="16" xfId="6" applyFont="1" applyFill="1" applyBorder="1"/>
    <xf numFmtId="0" fontId="22" fillId="11" borderId="0" xfId="8" applyFont="1" applyFill="1" applyAlignment="1">
      <alignment horizontal="center" vertical="center"/>
    </xf>
    <xf numFmtId="166" fontId="4" fillId="0" borderId="3" xfId="0" applyNumberFormat="1" applyFont="1" applyFill="1" applyBorder="1" applyAlignment="1">
      <alignment horizontal="center"/>
    </xf>
    <xf numFmtId="166" fontId="4" fillId="0" borderId="4" xfId="0" applyNumberFormat="1" applyFont="1" applyFill="1" applyBorder="1" applyAlignment="1">
      <alignment horizontal="center"/>
    </xf>
    <xf numFmtId="4" fontId="0" fillId="0" borderId="6" xfId="0" applyNumberFormat="1" applyBorder="1"/>
    <xf numFmtId="0" fontId="23" fillId="8" borderId="24" xfId="0" applyFont="1" applyFill="1" applyBorder="1" applyAlignment="1">
      <alignment horizontal="center" vertical="center" wrapText="1"/>
    </xf>
    <xf numFmtId="0" fontId="23" fillId="8" borderId="23" xfId="0" applyFont="1" applyFill="1" applyBorder="1" applyAlignment="1">
      <alignment horizontal="center" vertical="center" wrapText="1"/>
    </xf>
    <xf numFmtId="3" fontId="3" fillId="4" borderId="7" xfId="0" applyNumberFormat="1" applyFont="1" applyFill="1" applyBorder="1" applyAlignment="1">
      <alignment horizontal="center" vertical="center" wrapText="1"/>
    </xf>
    <xf numFmtId="0" fontId="16" fillId="0" borderId="0" xfId="0" applyFont="1"/>
    <xf numFmtId="9" fontId="16" fillId="18" borderId="28" xfId="0" applyNumberFormat="1" applyFont="1" applyFill="1" applyBorder="1" applyAlignment="1"/>
    <xf numFmtId="0" fontId="16" fillId="19" borderId="28" xfId="0" applyFont="1" applyFill="1" applyBorder="1" applyAlignment="1"/>
    <xf numFmtId="0" fontId="16" fillId="19" borderId="30" xfId="0" applyFont="1" applyFill="1" applyBorder="1" applyAlignment="1"/>
    <xf numFmtId="9" fontId="16" fillId="18" borderId="25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70" fontId="16" fillId="19" borderId="25" xfId="4" applyNumberFormat="1" applyFont="1" applyFill="1" applyBorder="1" applyAlignment="1">
      <alignment horizontal="center"/>
    </xf>
    <xf numFmtId="9" fontId="16" fillId="19" borderId="25" xfId="5" applyFont="1" applyFill="1" applyBorder="1" applyAlignment="1">
      <alignment horizontal="center"/>
    </xf>
    <xf numFmtId="0" fontId="0" fillId="0" borderId="0" xfId="0" applyAlignment="1">
      <alignment wrapText="1"/>
    </xf>
    <xf numFmtId="9" fontId="0" fillId="0" borderId="0" xfId="6" applyFon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center"/>
    </xf>
    <xf numFmtId="166" fontId="9" fillId="0" borderId="0" xfId="0" applyNumberFormat="1" applyFont="1"/>
    <xf numFmtId="0" fontId="1" fillId="6" borderId="0" xfId="0" applyFont="1" applyFill="1"/>
    <xf numFmtId="0" fontId="0" fillId="6" borderId="0" xfId="0" applyFill="1" applyBorder="1"/>
    <xf numFmtId="1" fontId="9" fillId="2" borderId="3" xfId="0" applyNumberFormat="1" applyFont="1" applyFill="1" applyBorder="1" applyAlignment="1">
      <alignment horizontal="center"/>
    </xf>
    <xf numFmtId="1" fontId="9" fillId="3" borderId="3" xfId="0" applyNumberFormat="1" applyFont="1" applyFill="1" applyBorder="1"/>
    <xf numFmtId="1" fontId="9" fillId="3" borderId="2" xfId="0" applyNumberFormat="1" applyFont="1" applyFill="1" applyBorder="1" applyAlignment="1">
      <alignment horizontal="center"/>
    </xf>
    <xf numFmtId="166" fontId="9" fillId="2" borderId="2" xfId="0" applyNumberFormat="1" applyFont="1" applyFill="1" applyBorder="1" applyAlignment="1">
      <alignment horizontal="center"/>
    </xf>
    <xf numFmtId="1" fontId="9" fillId="2" borderId="4" xfId="0" applyNumberFormat="1" applyFont="1" applyFill="1" applyBorder="1" applyAlignment="1">
      <alignment horizontal="center"/>
    </xf>
    <xf numFmtId="1" fontId="9" fillId="3" borderId="4" xfId="0" applyNumberFormat="1" applyFont="1" applyFill="1" applyBorder="1"/>
    <xf numFmtId="0" fontId="13" fillId="0" borderId="29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vertical="center"/>
    </xf>
    <xf numFmtId="0" fontId="13" fillId="0" borderId="29" xfId="0" applyFont="1" applyFill="1" applyBorder="1" applyAlignment="1">
      <alignment vertical="center"/>
    </xf>
    <xf numFmtId="0" fontId="0" fillId="0" borderId="31" xfId="0" applyBorder="1"/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7" fillId="0" borderId="0" xfId="0" applyFont="1"/>
    <xf numFmtId="0" fontId="18" fillId="0" borderId="0" xfId="0" applyFont="1" applyFill="1" applyBorder="1"/>
    <xf numFmtId="0" fontId="18" fillId="3" borderId="0" xfId="0" applyFont="1" applyFill="1" applyBorder="1"/>
    <xf numFmtId="169" fontId="18" fillId="9" borderId="0" xfId="4" applyNumberFormat="1" applyFont="1" applyFill="1" applyBorder="1" applyAlignment="1">
      <alignment horizontal="left" vertical="center" wrapText="1"/>
    </xf>
    <xf numFmtId="0" fontId="26" fillId="0" borderId="0" xfId="0" applyFont="1" applyBorder="1"/>
    <xf numFmtId="0" fontId="0" fillId="12" borderId="0" xfId="0" applyFill="1"/>
    <xf numFmtId="0" fontId="7" fillId="12" borderId="0" xfId="0" applyFont="1" applyFill="1" applyBorder="1"/>
    <xf numFmtId="0" fontId="7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3" fontId="18" fillId="0" borderId="0" xfId="0" applyNumberFormat="1" applyFont="1" applyFill="1" applyBorder="1"/>
    <xf numFmtId="3" fontId="7" fillId="0" borderId="0" xfId="0" applyNumberFormat="1" applyFont="1" applyFill="1" applyBorder="1"/>
    <xf numFmtId="171" fontId="0" fillId="12" borderId="0" xfId="4" applyNumberFormat="1" applyFont="1" applyFill="1"/>
    <xf numFmtId="171" fontId="0" fillId="3" borderId="0" xfId="4" applyNumberFormat="1" applyFont="1" applyFill="1"/>
    <xf numFmtId="171" fontId="18" fillId="16" borderId="0" xfId="4" applyNumberFormat="1" applyFont="1" applyFill="1"/>
    <xf numFmtId="2" fontId="0" fillId="2" borderId="14" xfId="0" applyNumberFormat="1" applyFill="1" applyBorder="1"/>
    <xf numFmtId="2" fontId="0" fillId="2" borderId="17" xfId="0" applyNumberFormat="1" applyFill="1" applyBorder="1"/>
    <xf numFmtId="166" fontId="0" fillId="0" borderId="6" xfId="6" applyNumberFormat="1" applyFont="1" applyBorder="1"/>
    <xf numFmtId="2" fontId="0" fillId="0" borderId="6" xfId="6" applyNumberFormat="1" applyFont="1" applyBorder="1"/>
    <xf numFmtId="0" fontId="0" fillId="3" borderId="0" xfId="0" applyFill="1"/>
    <xf numFmtId="0" fontId="26" fillId="3" borderId="0" xfId="0" applyFont="1" applyFill="1" applyBorder="1"/>
    <xf numFmtId="171" fontId="29" fillId="0" borderId="0" xfId="0" applyNumberFormat="1" applyFont="1" applyFill="1" applyBorder="1" applyAlignment="1">
      <alignment horizontal="center"/>
    </xf>
    <xf numFmtId="171" fontId="0" fillId="0" borderId="0" xfId="0" applyNumberFormat="1" applyFill="1" applyBorder="1"/>
    <xf numFmtId="4" fontId="0" fillId="0" borderId="0" xfId="0" applyNumberFormat="1" applyFill="1" applyBorder="1"/>
    <xf numFmtId="10" fontId="18" fillId="20" borderId="0" xfId="5" applyNumberFormat="1" applyFont="1" applyFill="1" applyBorder="1" applyAlignment="1">
      <alignment vertical="center" wrapText="1"/>
    </xf>
    <xf numFmtId="10" fontId="0" fillId="0" borderId="0" xfId="5" applyNumberFormat="1" applyFont="1" applyAlignment="1"/>
    <xf numFmtId="164" fontId="0" fillId="0" borderId="0" xfId="4" applyFont="1" applyAlignment="1"/>
    <xf numFmtId="10" fontId="0" fillId="0" borderId="0" xfId="5" applyNumberFormat="1" applyFont="1" applyFill="1" applyBorder="1"/>
    <xf numFmtId="168" fontId="0" fillId="0" borderId="0" xfId="5" applyNumberFormat="1" applyFont="1" applyFill="1" applyBorder="1"/>
    <xf numFmtId="168" fontId="18" fillId="0" borderId="0" xfId="5" applyNumberFormat="1" applyFont="1" applyFill="1" applyBorder="1"/>
    <xf numFmtId="171" fontId="0" fillId="0" borderId="0" xfId="4" applyNumberFormat="1" applyFont="1" applyAlignment="1"/>
    <xf numFmtId="10" fontId="7" fillId="0" borderId="0" xfId="5" applyNumberFormat="1" applyFont="1" applyFill="1" applyBorder="1"/>
    <xf numFmtId="1" fontId="7" fillId="0" borderId="0" xfId="4" applyNumberFormat="1" applyFont="1" applyFill="1" applyBorder="1"/>
    <xf numFmtId="10" fontId="0" fillId="3" borderId="0" xfId="5" applyNumberFormat="1" applyFont="1" applyFill="1" applyAlignment="1"/>
    <xf numFmtId="164" fontId="0" fillId="3" borderId="0" xfId="4" applyFont="1" applyFill="1" applyAlignment="1"/>
    <xf numFmtId="171" fontId="0" fillId="3" borderId="0" xfId="4" applyNumberFormat="1" applyFont="1" applyFill="1" applyAlignment="1"/>
    <xf numFmtId="10" fontId="7" fillId="3" borderId="0" xfId="5" applyNumberFormat="1" applyFont="1" applyFill="1" applyBorder="1"/>
    <xf numFmtId="1" fontId="7" fillId="3" borderId="0" xfId="4" applyNumberFormat="1" applyFont="1" applyFill="1" applyBorder="1"/>
    <xf numFmtId="10" fontId="0" fillId="0" borderId="0" xfId="5" applyNumberFormat="1" applyFont="1" applyFill="1" applyAlignment="1"/>
    <xf numFmtId="164" fontId="0" fillId="0" borderId="0" xfId="4" applyFont="1" applyFill="1" applyAlignment="1"/>
    <xf numFmtId="171" fontId="0" fillId="0" borderId="0" xfId="4" applyNumberFormat="1" applyFont="1" applyFill="1" applyAlignment="1"/>
    <xf numFmtId="10" fontId="0" fillId="12" borderId="0" xfId="5" applyNumberFormat="1" applyFont="1" applyFill="1" applyAlignment="1"/>
    <xf numFmtId="164" fontId="0" fillId="12" borderId="0" xfId="4" applyFont="1" applyFill="1" applyAlignment="1"/>
    <xf numFmtId="10" fontId="7" fillId="12" borderId="0" xfId="5" applyNumberFormat="1" applyFont="1" applyFill="1" applyBorder="1"/>
    <xf numFmtId="168" fontId="7" fillId="12" borderId="0" xfId="5" applyNumberFormat="1" applyFont="1" applyFill="1" applyBorder="1"/>
    <xf numFmtId="171" fontId="7" fillId="12" borderId="0" xfId="4" applyNumberFormat="1" applyFont="1" applyFill="1" applyBorder="1"/>
    <xf numFmtId="164" fontId="7" fillId="12" borderId="0" xfId="4" applyFont="1" applyFill="1" applyBorder="1"/>
    <xf numFmtId="172" fontId="7" fillId="12" borderId="0" xfId="4" applyNumberFormat="1" applyFont="1" applyFill="1" applyBorder="1"/>
    <xf numFmtId="168" fontId="7" fillId="3" borderId="0" xfId="5" applyNumberFormat="1" applyFont="1" applyFill="1" applyBorder="1"/>
    <xf numFmtId="171" fontId="7" fillId="3" borderId="0" xfId="4" applyNumberFormat="1" applyFont="1" applyFill="1" applyBorder="1"/>
    <xf numFmtId="172" fontId="7" fillId="3" borderId="0" xfId="4" applyNumberFormat="1" applyFont="1" applyFill="1" applyBorder="1"/>
    <xf numFmtId="164" fontId="7" fillId="3" borderId="0" xfId="4" applyFont="1" applyFill="1" applyBorder="1"/>
    <xf numFmtId="10" fontId="18" fillId="16" borderId="0" xfId="5" applyNumberFormat="1" applyFont="1" applyFill="1" applyAlignment="1"/>
    <xf numFmtId="164" fontId="18" fillId="16" borderId="0" xfId="4" applyFont="1" applyFill="1" applyAlignment="1"/>
    <xf numFmtId="10" fontId="18" fillId="16" borderId="0" xfId="5" applyNumberFormat="1" applyFont="1" applyFill="1" applyBorder="1"/>
    <xf numFmtId="168" fontId="18" fillId="16" borderId="0" xfId="5" applyNumberFormat="1" applyFont="1" applyFill="1" applyBorder="1"/>
    <xf numFmtId="171" fontId="18" fillId="16" borderId="0" xfId="4" applyNumberFormat="1" applyFont="1" applyFill="1" applyBorder="1"/>
    <xf numFmtId="3" fontId="18" fillId="16" borderId="0" xfId="0" applyNumberFormat="1" applyFont="1" applyFill="1" applyBorder="1"/>
    <xf numFmtId="0" fontId="7" fillId="0" borderId="0" xfId="0" applyFont="1" applyFill="1" applyBorder="1" applyAlignment="1">
      <alignment horizontal="center"/>
    </xf>
    <xf numFmtId="164" fontId="0" fillId="0" borderId="0" xfId="4" applyFont="1" applyFill="1" applyBorder="1"/>
    <xf numFmtId="3" fontId="18" fillId="0" borderId="0" xfId="5" applyNumberFormat="1" applyFont="1" applyFill="1" applyBorder="1"/>
    <xf numFmtId="0" fontId="7" fillId="0" borderId="0" xfId="0" applyFont="1" applyFill="1" applyBorder="1"/>
    <xf numFmtId="171" fontId="18" fillId="20" borderId="0" xfId="4" applyNumberFormat="1" applyFont="1" applyFill="1" applyBorder="1" applyAlignment="1">
      <alignment vertical="center" wrapText="1"/>
    </xf>
    <xf numFmtId="164" fontId="0" fillId="0" borderId="0" xfId="0" applyNumberFormat="1"/>
    <xf numFmtId="169" fontId="18" fillId="21" borderId="0" xfId="4" applyNumberFormat="1" applyFont="1" applyFill="1" applyBorder="1" applyAlignment="1">
      <alignment horizontal="center" vertical="center" wrapText="1"/>
    </xf>
    <xf numFmtId="0" fontId="0" fillId="0" borderId="6" xfId="6" applyNumberFormat="1" applyFont="1" applyBorder="1"/>
    <xf numFmtId="10" fontId="18" fillId="11" borderId="0" xfId="5" applyNumberFormat="1" applyFont="1" applyFill="1" applyBorder="1" applyAlignment="1">
      <alignment vertical="center" wrapText="1"/>
    </xf>
    <xf numFmtId="171" fontId="18" fillId="11" borderId="0" xfId="4" applyNumberFormat="1" applyFont="1" applyFill="1" applyBorder="1" applyAlignment="1">
      <alignment vertical="center" wrapText="1"/>
    </xf>
    <xf numFmtId="172" fontId="18" fillId="11" borderId="0" xfId="4" applyNumberFormat="1" applyFont="1" applyFill="1" applyBorder="1" applyAlignment="1">
      <alignment vertical="center" wrapText="1"/>
    </xf>
    <xf numFmtId="10" fontId="0" fillId="0" borderId="0" xfId="4" applyNumberFormat="1" applyFont="1" applyFill="1" applyBorder="1"/>
    <xf numFmtId="168" fontId="0" fillId="0" borderId="0" xfId="4" applyNumberFormat="1" applyFont="1" applyFill="1" applyBorder="1"/>
    <xf numFmtId="173" fontId="30" fillId="8" borderId="0" xfId="0" applyNumberFormat="1" applyFont="1" applyFill="1" applyBorder="1"/>
    <xf numFmtId="172" fontId="0" fillId="0" borderId="0" xfId="4" applyNumberFormat="1" applyFont="1" applyAlignment="1"/>
    <xf numFmtId="171" fontId="0" fillId="0" borderId="0" xfId="4" applyNumberFormat="1" applyFont="1" applyFill="1" applyBorder="1"/>
    <xf numFmtId="172" fontId="0" fillId="3" borderId="0" xfId="4" applyNumberFormat="1" applyFont="1" applyFill="1" applyAlignment="1"/>
    <xf numFmtId="172" fontId="0" fillId="0" borderId="0" xfId="4" applyNumberFormat="1" applyFont="1" applyFill="1" applyAlignment="1"/>
    <xf numFmtId="10" fontId="0" fillId="12" borderId="0" xfId="4" applyNumberFormat="1" applyFont="1" applyFill="1" applyBorder="1"/>
    <xf numFmtId="1" fontId="0" fillId="12" borderId="0" xfId="4" applyNumberFormat="1" applyFont="1" applyFill="1" applyBorder="1"/>
    <xf numFmtId="10" fontId="0" fillId="3" borderId="0" xfId="5" applyNumberFormat="1" applyFont="1" applyFill="1" applyBorder="1"/>
    <xf numFmtId="3" fontId="0" fillId="3" borderId="0" xfId="4" applyNumberFormat="1" applyFont="1" applyFill="1" applyBorder="1"/>
    <xf numFmtId="174" fontId="18" fillId="16" borderId="0" xfId="4" applyNumberFormat="1" applyFont="1" applyFill="1" applyAlignment="1"/>
    <xf numFmtId="175" fontId="0" fillId="0" borderId="0" xfId="5" applyNumberFormat="1" applyFont="1" applyFill="1" applyBorder="1"/>
    <xf numFmtId="0" fontId="29" fillId="0" borderId="0" xfId="0" applyFont="1" applyFill="1" applyBorder="1" applyAlignment="1">
      <alignment horizontal="center"/>
    </xf>
    <xf numFmtId="3" fontId="18" fillId="0" borderId="0" xfId="4" applyNumberFormat="1" applyFont="1" applyFill="1" applyBorder="1"/>
    <xf numFmtId="176" fontId="0" fillId="0" borderId="0" xfId="0" applyNumberFormat="1" applyFill="1" applyBorder="1"/>
    <xf numFmtId="3" fontId="7" fillId="0" borderId="0" xfId="0" applyNumberFormat="1" applyFont="1" applyFill="1" applyBorder="1" applyAlignment="1">
      <alignment horizontal="center"/>
    </xf>
    <xf numFmtId="165" fontId="9" fillId="2" borderId="0" xfId="0" applyNumberFormat="1" applyFont="1" applyFill="1" applyAlignment="1"/>
    <xf numFmtId="2" fontId="31" fillId="8" borderId="32" xfId="0" applyNumberFormat="1" applyFont="1" applyFill="1" applyBorder="1" applyAlignment="1">
      <alignment horizontal="center" vertical="center" wrapText="1"/>
    </xf>
    <xf numFmtId="2" fontId="0" fillId="0" borderId="33" xfId="0" applyNumberFormat="1" applyBorder="1" applyAlignment="1">
      <alignment horizontal="center"/>
    </xf>
    <xf numFmtId="2" fontId="0" fillId="0" borderId="34" xfId="0" applyNumberFormat="1" applyBorder="1" applyAlignment="1">
      <alignment horizontal="center"/>
    </xf>
    <xf numFmtId="10" fontId="18" fillId="6" borderId="0" xfId="5" applyNumberFormat="1" applyFont="1" applyFill="1" applyBorder="1" applyAlignment="1">
      <alignment horizontal="center" vertical="center" wrapText="1"/>
    </xf>
    <xf numFmtId="1" fontId="5" fillId="4" borderId="1" xfId="1" applyNumberFormat="1" applyFont="1" applyFill="1" applyBorder="1" applyAlignment="1" applyProtection="1">
      <alignment vertical="center" wrapText="1"/>
    </xf>
    <xf numFmtId="1" fontId="5" fillId="4" borderId="5" xfId="1" applyNumberFormat="1" applyFont="1" applyFill="1" applyBorder="1" applyAlignment="1" applyProtection="1">
      <alignment vertical="center" wrapText="1"/>
    </xf>
    <xf numFmtId="0" fontId="4" fillId="0" borderId="2" xfId="0" applyFont="1" applyFill="1" applyBorder="1"/>
    <xf numFmtId="0" fontId="4" fillId="0" borderId="3" xfId="0" applyFont="1" applyFill="1" applyBorder="1"/>
    <xf numFmtId="0" fontId="4" fillId="0" borderId="4" xfId="0" applyFont="1" applyFill="1" applyBorder="1"/>
    <xf numFmtId="3" fontId="7" fillId="3" borderId="0" xfId="0" applyNumberFormat="1" applyFont="1" applyFill="1" applyBorder="1" applyAlignment="1">
      <alignment horizontal="center"/>
    </xf>
    <xf numFmtId="0" fontId="7" fillId="22" borderId="0" xfId="0" applyFont="1" applyFill="1" applyBorder="1" applyAlignment="1">
      <alignment horizontal="center" wrapText="1"/>
    </xf>
    <xf numFmtId="177" fontId="0" fillId="0" borderId="0" xfId="0" applyNumberFormat="1"/>
    <xf numFmtId="0" fontId="18" fillId="6" borderId="0" xfId="0" applyFont="1" applyFill="1" applyBorder="1"/>
    <xf numFmtId="165" fontId="9" fillId="2" borderId="0" xfId="0" applyNumberFormat="1" applyFont="1" applyFill="1" applyAlignment="1">
      <alignment horizontal="center"/>
    </xf>
    <xf numFmtId="0" fontId="13" fillId="24" borderId="25" xfId="0" applyFont="1" applyFill="1" applyBorder="1" applyAlignment="1">
      <alignment horizontal="center" vertical="center"/>
    </xf>
    <xf numFmtId="0" fontId="13" fillId="24" borderId="25" xfId="0" applyFont="1" applyFill="1" applyBorder="1" applyAlignment="1">
      <alignment vertical="center"/>
    </xf>
    <xf numFmtId="0" fontId="13" fillId="25" borderId="25" xfId="0" applyFont="1" applyFill="1" applyBorder="1" applyAlignment="1">
      <alignment horizontal="center" vertical="center"/>
    </xf>
    <xf numFmtId="0" fontId="13" fillId="25" borderId="25" xfId="0" applyFont="1" applyFill="1" applyBorder="1" applyAlignment="1">
      <alignment vertical="center"/>
    </xf>
    <xf numFmtId="4" fontId="0" fillId="0" borderId="6" xfId="0" applyNumberFormat="1" applyFill="1" applyBorder="1"/>
    <xf numFmtId="0" fontId="0" fillId="0" borderId="6" xfId="0" applyFill="1" applyBorder="1"/>
    <xf numFmtId="2" fontId="0" fillId="0" borderId="6" xfId="0" applyNumberFormat="1" applyFill="1" applyBorder="1"/>
    <xf numFmtId="9" fontId="0" fillId="0" borderId="6" xfId="6" applyFont="1" applyFill="1" applyBorder="1"/>
    <xf numFmtId="0" fontId="19" fillId="0" borderId="36" xfId="12" applyFont="1" applyFill="1" applyBorder="1" applyAlignment="1">
      <alignment horizontal="right" wrapText="1"/>
    </xf>
    <xf numFmtId="0" fontId="19" fillId="3" borderId="36" xfId="12" applyFont="1" applyFill="1" applyBorder="1" applyAlignment="1">
      <alignment horizontal="right" wrapText="1"/>
    </xf>
    <xf numFmtId="0" fontId="19" fillId="0" borderId="37" xfId="12" applyFont="1" applyFill="1" applyBorder="1" applyAlignment="1">
      <alignment horizontal="right" wrapText="1"/>
    </xf>
    <xf numFmtId="0" fontId="7" fillId="0" borderId="0" xfId="0" applyFont="1" applyBorder="1"/>
    <xf numFmtId="164" fontId="0" fillId="0" borderId="0" xfId="4" applyNumberFormat="1" applyFont="1" applyAlignment="1"/>
    <xf numFmtId="0" fontId="0" fillId="0" borderId="0" xfId="0" applyAlignment="1">
      <alignment horizontal="right"/>
    </xf>
    <xf numFmtId="0" fontId="13" fillId="3" borderId="25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vertical="center"/>
    </xf>
    <xf numFmtId="2" fontId="0" fillId="3" borderId="33" xfId="0" applyNumberFormat="1" applyFill="1" applyBorder="1" applyAlignment="1">
      <alignment horizontal="center"/>
    </xf>
    <xf numFmtId="0" fontId="0" fillId="10" borderId="6" xfId="0" applyFill="1" applyBorder="1"/>
    <xf numFmtId="0" fontId="39" fillId="0" borderId="39" xfId="0" applyFont="1" applyBorder="1" applyAlignment="1">
      <alignment horizontal="left" vertical="center" wrapText="1" readingOrder="1"/>
    </xf>
    <xf numFmtId="9" fontId="39" fillId="0" borderId="40" xfId="0" applyNumberFormat="1" applyFont="1" applyBorder="1" applyAlignment="1">
      <alignment horizontal="center" vertical="center" wrapText="1" readingOrder="1"/>
    </xf>
    <xf numFmtId="0" fontId="39" fillId="0" borderId="42" xfId="0" applyFont="1" applyBorder="1" applyAlignment="1">
      <alignment horizontal="left" vertical="center" wrapText="1" readingOrder="1"/>
    </xf>
    <xf numFmtId="9" fontId="39" fillId="0" borderId="43" xfId="0" applyNumberFormat="1" applyFont="1" applyBorder="1" applyAlignment="1">
      <alignment horizontal="center" vertical="center" wrapText="1" readingOrder="1"/>
    </xf>
    <xf numFmtId="0" fontId="39" fillId="0" borderId="44" xfId="0" applyFont="1" applyBorder="1" applyAlignment="1">
      <alignment horizontal="left" vertical="center" wrapText="1" readingOrder="1"/>
    </xf>
    <xf numFmtId="9" fontId="39" fillId="0" borderId="45" xfId="0" applyNumberFormat="1" applyFont="1" applyBorder="1" applyAlignment="1">
      <alignment horizontal="center" vertical="center" wrapText="1" readingOrder="1"/>
    </xf>
    <xf numFmtId="0" fontId="12" fillId="8" borderId="4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27" borderId="35" xfId="7" applyFont="1" applyFill="1" applyBorder="1" applyAlignment="1">
      <alignment horizontal="center" vertical="center" wrapText="1"/>
    </xf>
    <xf numFmtId="0" fontId="12" fillId="8" borderId="47" xfId="0" applyFont="1" applyFill="1" applyBorder="1" applyAlignment="1">
      <alignment horizontal="center" vertical="center" wrapText="1"/>
    </xf>
    <xf numFmtId="0" fontId="12" fillId="8" borderId="0" xfId="0" applyFont="1" applyFill="1" applyBorder="1" applyAlignment="1">
      <alignment horizontal="center" vertical="center" wrapText="1"/>
    </xf>
    <xf numFmtId="4" fontId="0" fillId="0" borderId="0" xfId="0" applyNumberFormat="1"/>
    <xf numFmtId="1" fontId="8" fillId="5" borderId="19" xfId="2" applyNumberFormat="1" applyFont="1" applyFill="1" applyBorder="1" applyAlignment="1">
      <alignment vertical="center"/>
    </xf>
    <xf numFmtId="3" fontId="0" fillId="2" borderId="13" xfId="0" applyNumberFormat="1" applyFill="1" applyBorder="1"/>
    <xf numFmtId="3" fontId="0" fillId="2" borderId="16" xfId="0" applyNumberFormat="1" applyFill="1" applyBorder="1"/>
    <xf numFmtId="177" fontId="0" fillId="2" borderId="13" xfId="0" applyNumberFormat="1" applyFill="1" applyBorder="1"/>
    <xf numFmtId="177" fontId="0" fillId="2" borderId="16" xfId="0" applyNumberFormat="1" applyFill="1" applyBorder="1"/>
    <xf numFmtId="0" fontId="0" fillId="0" borderId="48" xfId="0" applyBorder="1"/>
    <xf numFmtId="0" fontId="0" fillId="0" borderId="49" xfId="0" applyBorder="1"/>
    <xf numFmtId="0" fontId="38" fillId="26" borderId="41" xfId="0" applyFont="1" applyFill="1" applyBorder="1" applyAlignment="1">
      <alignment horizontal="center" vertical="center" wrapText="1" readingOrder="1"/>
    </xf>
    <xf numFmtId="0" fontId="21" fillId="14" borderId="0" xfId="8" applyFill="1" applyAlignment="1">
      <alignment horizontal="center" vertical="center"/>
    </xf>
    <xf numFmtId="9" fontId="0" fillId="0" borderId="6" xfId="6" applyNumberFormat="1" applyFont="1" applyBorder="1"/>
    <xf numFmtId="0" fontId="19" fillId="17" borderId="35" xfId="20" applyFont="1" applyFill="1" applyBorder="1" applyAlignment="1">
      <alignment horizontal="center"/>
    </xf>
    <xf numFmtId="0" fontId="19" fillId="17" borderId="35" xfId="20" applyFont="1" applyFill="1" applyBorder="1" applyAlignment="1">
      <alignment horizontal="center" wrapText="1"/>
    </xf>
    <xf numFmtId="9" fontId="0" fillId="6" borderId="6" xfId="6" applyFont="1" applyFill="1" applyBorder="1"/>
    <xf numFmtId="14" fontId="0" fillId="6" borderId="0" xfId="0" applyNumberFormat="1" applyFill="1"/>
    <xf numFmtId="15" fontId="41" fillId="0" borderId="36" xfId="12" applyNumberFormat="1" applyFont="1" applyFill="1" applyBorder="1" applyAlignment="1">
      <alignment horizontal="right" wrapText="1"/>
    </xf>
    <xf numFmtId="0" fontId="41" fillId="0" borderId="36" xfId="12" applyFont="1" applyFill="1" applyBorder="1" applyAlignment="1">
      <alignment horizontal="right" wrapText="1"/>
    </xf>
    <xf numFmtId="0" fontId="24" fillId="0" borderId="0" xfId="12"/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 vertical="center"/>
    </xf>
    <xf numFmtId="3" fontId="0" fillId="2" borderId="10" xfId="0" applyNumberFormat="1" applyFill="1" applyBorder="1"/>
    <xf numFmtId="3" fontId="0" fillId="2" borderId="16" xfId="0" applyNumberFormat="1" applyFill="1" applyBorder="1" applyAlignment="1">
      <alignment vertical="center"/>
    </xf>
    <xf numFmtId="2" fontId="0" fillId="2" borderId="11" xfId="0" applyNumberFormat="1" applyFill="1" applyBorder="1"/>
    <xf numFmtId="2" fontId="0" fillId="2" borderId="17" xfId="0" applyNumberFormat="1" applyFill="1" applyBorder="1" applyAlignment="1">
      <alignment vertical="center"/>
    </xf>
    <xf numFmtId="9" fontId="0" fillId="2" borderId="11" xfId="6" applyFont="1" applyFill="1" applyBorder="1"/>
    <xf numFmtId="9" fontId="0" fillId="2" borderId="17" xfId="6" applyFont="1" applyFill="1" applyBorder="1" applyAlignment="1">
      <alignment vertical="center"/>
    </xf>
    <xf numFmtId="9" fontId="0" fillId="2" borderId="10" xfId="6" applyFont="1" applyFill="1" applyBorder="1"/>
    <xf numFmtId="9" fontId="0" fillId="2" borderId="16" xfId="6" applyFont="1" applyFill="1" applyBorder="1" applyAlignment="1">
      <alignment vertical="center"/>
    </xf>
    <xf numFmtId="166" fontId="4" fillId="0" borderId="2" xfId="0" applyNumberFormat="1" applyFont="1" applyFill="1" applyBorder="1" applyAlignment="1">
      <alignment horizontal="center"/>
    </xf>
    <xf numFmtId="166" fontId="4" fillId="0" borderId="3" xfId="0" applyNumberFormat="1" applyFont="1" applyFill="1" applyBorder="1" applyAlignment="1">
      <alignment horizontal="center" vertical="center"/>
    </xf>
    <xf numFmtId="3" fontId="0" fillId="2" borderId="13" xfId="0" applyNumberFormat="1" applyFill="1" applyBorder="1" applyAlignment="1">
      <alignment vertical="center"/>
    </xf>
    <xf numFmtId="2" fontId="0" fillId="2" borderId="14" xfId="0" applyNumberFormat="1" applyFill="1" applyBorder="1" applyAlignment="1">
      <alignment vertical="center"/>
    </xf>
    <xf numFmtId="9" fontId="0" fillId="2" borderId="14" xfId="6" applyFont="1" applyFill="1" applyBorder="1" applyAlignment="1">
      <alignment vertical="center"/>
    </xf>
    <xf numFmtId="177" fontId="0" fillId="2" borderId="10" xfId="0" applyNumberFormat="1" applyFill="1" applyBorder="1"/>
    <xf numFmtId="9" fontId="0" fillId="2" borderId="13" xfId="6" applyFont="1" applyFill="1" applyBorder="1" applyAlignment="1">
      <alignment vertical="center"/>
    </xf>
    <xf numFmtId="0" fontId="9" fillId="2" borderId="0" xfId="0" applyFont="1" applyFill="1" applyAlignment="1">
      <alignment horizontal="center"/>
    </xf>
    <xf numFmtId="165" fontId="0" fillId="2" borderId="0" xfId="0" applyNumberFormat="1" applyFill="1" applyAlignment="1">
      <alignment horizontal="center"/>
    </xf>
    <xf numFmtId="3" fontId="32" fillId="8" borderId="1" xfId="0" applyNumberFormat="1" applyFont="1" applyFill="1" applyBorder="1" applyAlignment="1">
      <alignment horizontal="center" vertical="center" wrapText="1"/>
    </xf>
    <xf numFmtId="3" fontId="32" fillId="8" borderId="7" xfId="0" applyNumberFormat="1" applyFont="1" applyFill="1" applyBorder="1" applyAlignment="1">
      <alignment horizontal="center" vertical="center" wrapText="1"/>
    </xf>
    <xf numFmtId="3" fontId="32" fillId="8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1" fontId="5" fillId="4" borderId="1" xfId="1" applyNumberFormat="1" applyFont="1" applyFill="1" applyBorder="1" applyAlignment="1" applyProtection="1">
      <alignment horizontal="left" vertical="center" wrapText="1"/>
    </xf>
    <xf numFmtId="1" fontId="5" fillId="4" borderId="5" xfId="1" applyNumberFormat="1" applyFont="1" applyFill="1" applyBorder="1" applyAlignment="1" applyProtection="1">
      <alignment horizontal="left" vertical="center" wrapText="1"/>
    </xf>
    <xf numFmtId="0" fontId="0" fillId="24" borderId="1" xfId="0" applyFill="1" applyBorder="1" applyAlignment="1">
      <alignment horizontal="center"/>
    </xf>
    <xf numFmtId="0" fontId="0" fillId="24" borderId="7" xfId="0" applyFill="1" applyBorder="1" applyAlignment="1">
      <alignment horizontal="center"/>
    </xf>
    <xf numFmtId="0" fontId="0" fillId="24" borderId="5" xfId="0" applyFill="1" applyBorder="1" applyAlignment="1">
      <alignment horizontal="center"/>
    </xf>
    <xf numFmtId="0" fontId="0" fillId="28" borderId="1" xfId="0" applyFill="1" applyBorder="1" applyAlignment="1">
      <alignment horizontal="center"/>
    </xf>
    <xf numFmtId="0" fontId="0" fillId="28" borderId="7" xfId="0" applyFill="1" applyBorder="1" applyAlignment="1">
      <alignment horizontal="center"/>
    </xf>
    <xf numFmtId="0" fontId="0" fillId="28" borderId="5" xfId="0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center" vertical="center" wrapText="1"/>
    </xf>
    <xf numFmtId="3" fontId="6" fillId="2" borderId="7" xfId="0" applyNumberFormat="1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horizontal="center" vertical="center" wrapText="1"/>
    </xf>
    <xf numFmtId="0" fontId="38" fillId="26" borderId="41" xfId="0" applyFont="1" applyFill="1" applyBorder="1" applyAlignment="1">
      <alignment horizontal="center" vertical="center" wrapText="1" readingOrder="1"/>
    </xf>
    <xf numFmtId="0" fontId="38" fillId="26" borderId="38" xfId="0" applyFont="1" applyFill="1" applyBorder="1" applyAlignment="1">
      <alignment horizontal="center" vertical="center" wrapText="1" readingOrder="1"/>
    </xf>
    <xf numFmtId="0" fontId="38" fillId="26" borderId="0" xfId="0" applyFont="1" applyFill="1" applyBorder="1" applyAlignment="1">
      <alignment horizontal="center" vertical="center" wrapText="1" readingOrder="1"/>
    </xf>
    <xf numFmtId="0" fontId="10" fillId="23" borderId="0" xfId="0" applyFont="1" applyFill="1" applyAlignment="1">
      <alignment horizontal="center"/>
    </xf>
    <xf numFmtId="0" fontId="0" fillId="15" borderId="0" xfId="0" applyFill="1" applyAlignment="1">
      <alignment horizontal="center"/>
    </xf>
  </cellXfs>
  <cellStyles count="21">
    <cellStyle name="Lien hypertexte" xfId="8" builtinId="8"/>
    <cellStyle name="Milliers 2" xfId="4"/>
    <cellStyle name="Normal" xfId="0" builtinId="0"/>
    <cellStyle name="Normal 10" xfId="11"/>
    <cellStyle name="Normal 11" xfId="13"/>
    <cellStyle name="Normal 12" xfId="18"/>
    <cellStyle name="Normal 13" xfId="19"/>
    <cellStyle name="Normal 2" xfId="3"/>
    <cellStyle name="Normal 3" xfId="2"/>
    <cellStyle name="Normal 4" xfId="14"/>
    <cellStyle name="Normal 5" xfId="9"/>
    <cellStyle name="Normal 6" xfId="15"/>
    <cellStyle name="Normal 7" xfId="16"/>
    <cellStyle name="Normal 8" xfId="10"/>
    <cellStyle name="Normal 9" xfId="17"/>
    <cellStyle name="Normal_FCP DOUBL'O" xfId="1"/>
    <cellStyle name="Normal_Feuil1" xfId="12"/>
    <cellStyle name="Normal_Feuil2" xfId="20"/>
    <cellStyle name="Normal_Feuil3" xfId="7"/>
    <cellStyle name="Pourcentage" xfId="6" builtinId="5"/>
    <cellStyle name="Pourcentage 2" xf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horizontal="general" vertical="top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DC_OBJECTIF!A1"/><Relationship Id="rId2" Type="http://schemas.openxmlformats.org/officeDocument/2006/relationships/hyperlink" Target="#DC_PREM!A1"/><Relationship Id="rId1" Type="http://schemas.openxmlformats.org/officeDocument/2006/relationships/hyperlink" Target="#TER_PREM!A1"/><Relationship Id="rId6" Type="http://schemas.openxmlformats.org/officeDocument/2006/relationships/hyperlink" Target="#AG_monagenceOBJECTIF!A1"/><Relationship Id="rId5" Type="http://schemas.openxmlformats.org/officeDocument/2006/relationships/hyperlink" Target="#AG_OBJECTIF!A1"/><Relationship Id="rId4" Type="http://schemas.openxmlformats.org/officeDocument/2006/relationships/hyperlink" Target="#SE_OBJECTIF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685799</xdr:colOff>
      <xdr:row>1</xdr:row>
      <xdr:rowOff>28575</xdr:rowOff>
    </xdr:from>
    <xdr:to>
      <xdr:col>7</xdr:col>
      <xdr:colOff>47625</xdr:colOff>
      <xdr:row>4</xdr:row>
      <xdr:rowOff>152400</xdr:rowOff>
    </xdr:to>
    <xdr:sp macro="" textlink="">
      <xdr:nvSpPr>
        <xdr:cNvPr id="2" name="Rectangle à coins arrondis 1"/>
        <xdr:cNvSpPr/>
      </xdr:nvSpPr>
      <xdr:spPr>
        <a:xfrm>
          <a:off x="2971799" y="219075"/>
          <a:ext cx="2409826" cy="695325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BAROMETRE   PREMIUM </a:t>
          </a:r>
        </a:p>
      </xdr:txBody>
    </xdr:sp>
    <xdr:clientData/>
  </xdr:twoCellAnchor>
  <xdr:twoCellAnchor>
    <xdr:from>
      <xdr:col>3</xdr:col>
      <xdr:colOff>466725</xdr:colOff>
      <xdr:row>12</xdr:row>
      <xdr:rowOff>85725</xdr:rowOff>
    </xdr:from>
    <xdr:to>
      <xdr:col>7</xdr:col>
      <xdr:colOff>428625</xdr:colOff>
      <xdr:row>14</xdr:row>
      <xdr:rowOff>57150</xdr:rowOff>
    </xdr:to>
    <xdr:sp macro="" textlink="">
      <xdr:nvSpPr>
        <xdr:cNvPr id="4" name="Rectangle à coins arrondis 3">
          <a:hlinkClick xmlns:r="http://schemas.openxmlformats.org/officeDocument/2006/relationships" r:id="rId1"/>
        </xdr:cNvPr>
        <xdr:cNvSpPr/>
      </xdr:nvSpPr>
      <xdr:spPr>
        <a:xfrm>
          <a:off x="2752725" y="2371725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Territoires</a:t>
          </a:r>
        </a:p>
      </xdr:txBody>
    </xdr:sp>
    <xdr:clientData/>
  </xdr:twoCellAnchor>
  <xdr:twoCellAnchor>
    <xdr:from>
      <xdr:col>3</xdr:col>
      <xdr:colOff>457200</xdr:colOff>
      <xdr:row>9</xdr:row>
      <xdr:rowOff>19050</xdr:rowOff>
    </xdr:from>
    <xdr:to>
      <xdr:col>7</xdr:col>
      <xdr:colOff>419100</xdr:colOff>
      <xdr:row>10</xdr:row>
      <xdr:rowOff>180975</xdr:rowOff>
    </xdr:to>
    <xdr:sp macro="" textlink="">
      <xdr:nvSpPr>
        <xdr:cNvPr id="9" name="Rectangle à coins arrondis 8">
          <a:hlinkClick xmlns:r="http://schemas.openxmlformats.org/officeDocument/2006/relationships" r:id="rId2"/>
        </xdr:cNvPr>
        <xdr:cNvSpPr/>
      </xdr:nvSpPr>
      <xdr:spPr>
        <a:xfrm>
          <a:off x="2743200" y="17335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Directions Régionales</a:t>
          </a:r>
        </a:p>
      </xdr:txBody>
    </xdr:sp>
    <xdr:clientData/>
  </xdr:twoCellAnchor>
  <xdr:twoCellAnchor>
    <xdr:from>
      <xdr:col>32</xdr:col>
      <xdr:colOff>742950</xdr:colOff>
      <xdr:row>1</xdr:row>
      <xdr:rowOff>28575</xdr:rowOff>
    </xdr:from>
    <xdr:to>
      <xdr:col>36</xdr:col>
      <xdr:colOff>104776</xdr:colOff>
      <xdr:row>4</xdr:row>
      <xdr:rowOff>152400</xdr:rowOff>
    </xdr:to>
    <xdr:sp macro="" textlink="">
      <xdr:nvSpPr>
        <xdr:cNvPr id="6" name="Rectangle à coins arrondis 5"/>
        <xdr:cNvSpPr/>
      </xdr:nvSpPr>
      <xdr:spPr>
        <a:xfrm>
          <a:off x="6524625" y="219075"/>
          <a:ext cx="2409826" cy="695325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PART</a:t>
          </a:r>
          <a:r>
            <a:rPr lang="fr-FR" sz="1600" b="1" baseline="0"/>
            <a:t> VARIABLE SUR OBJECTIFS</a:t>
          </a:r>
          <a:endParaRPr lang="fr-FR" sz="1600" b="1"/>
        </a:p>
      </xdr:txBody>
    </xdr:sp>
    <xdr:clientData/>
  </xdr:twoCellAnchor>
  <xdr:twoCellAnchor>
    <xdr:from>
      <xdr:col>32</xdr:col>
      <xdr:colOff>495300</xdr:colOff>
      <xdr:row>9</xdr:row>
      <xdr:rowOff>0</xdr:rowOff>
    </xdr:from>
    <xdr:to>
      <xdr:col>36</xdr:col>
      <xdr:colOff>457200</xdr:colOff>
      <xdr:row>10</xdr:row>
      <xdr:rowOff>161925</xdr:rowOff>
    </xdr:to>
    <xdr:sp macro="" textlink="">
      <xdr:nvSpPr>
        <xdr:cNvPr id="7" name="Rectangle à coins arrondis 6">
          <a:hlinkClick xmlns:r="http://schemas.openxmlformats.org/officeDocument/2006/relationships" r:id="rId3"/>
        </xdr:cNvPr>
        <xdr:cNvSpPr/>
      </xdr:nvSpPr>
      <xdr:spPr>
        <a:xfrm>
          <a:off x="6276975" y="1762125"/>
          <a:ext cx="3009900" cy="352425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Directions Régionales</a:t>
          </a:r>
        </a:p>
      </xdr:txBody>
    </xdr:sp>
    <xdr:clientData/>
  </xdr:twoCellAnchor>
  <xdr:twoCellAnchor>
    <xdr:from>
      <xdr:col>32</xdr:col>
      <xdr:colOff>504825</xdr:colOff>
      <xdr:row>12</xdr:row>
      <xdr:rowOff>66675</xdr:rowOff>
    </xdr:from>
    <xdr:to>
      <xdr:col>36</xdr:col>
      <xdr:colOff>466725</xdr:colOff>
      <xdr:row>14</xdr:row>
      <xdr:rowOff>38100</xdr:rowOff>
    </xdr:to>
    <xdr:sp macro="" textlink="">
      <xdr:nvSpPr>
        <xdr:cNvPr id="8" name="Rectangle à coins arrondis 7">
          <a:hlinkClick xmlns:r="http://schemas.openxmlformats.org/officeDocument/2006/relationships" r:id="rId4"/>
        </xdr:cNvPr>
        <xdr:cNvSpPr/>
      </xdr:nvSpPr>
      <xdr:spPr>
        <a:xfrm>
          <a:off x="6286500" y="2400300"/>
          <a:ext cx="3009900" cy="352425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Territoires</a:t>
          </a:r>
        </a:p>
      </xdr:txBody>
    </xdr:sp>
    <xdr:clientData/>
  </xdr:twoCellAnchor>
  <xdr:twoCellAnchor>
    <xdr:from>
      <xdr:col>32</xdr:col>
      <xdr:colOff>514350</xdr:colOff>
      <xdr:row>15</xdr:row>
      <xdr:rowOff>180975</xdr:rowOff>
    </xdr:from>
    <xdr:to>
      <xdr:col>36</xdr:col>
      <xdr:colOff>476250</xdr:colOff>
      <xdr:row>17</xdr:row>
      <xdr:rowOff>152400</xdr:rowOff>
    </xdr:to>
    <xdr:sp macro="" textlink="">
      <xdr:nvSpPr>
        <xdr:cNvPr id="10" name="Rectangle à coins arrondis 9">
          <a:hlinkClick xmlns:r="http://schemas.openxmlformats.org/officeDocument/2006/relationships" r:id="rId5"/>
        </xdr:cNvPr>
        <xdr:cNvSpPr/>
      </xdr:nvSpPr>
      <xdr:spPr>
        <a:xfrm>
          <a:off x="6296025" y="3086100"/>
          <a:ext cx="3009900" cy="352425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Agences</a:t>
          </a:r>
        </a:p>
      </xdr:txBody>
    </xdr:sp>
    <xdr:clientData/>
  </xdr:twoCellAnchor>
  <xdr:twoCellAnchor>
    <xdr:from>
      <xdr:col>32</xdr:col>
      <xdr:colOff>523875</xdr:colOff>
      <xdr:row>19</xdr:row>
      <xdr:rowOff>57150</xdr:rowOff>
    </xdr:from>
    <xdr:to>
      <xdr:col>36</xdr:col>
      <xdr:colOff>485775</xdr:colOff>
      <xdr:row>21</xdr:row>
      <xdr:rowOff>28575</xdr:rowOff>
    </xdr:to>
    <xdr:sp macro="" textlink="">
      <xdr:nvSpPr>
        <xdr:cNvPr id="11" name="Rectangle à coins arrondis 10">
          <a:hlinkClick xmlns:r="http://schemas.openxmlformats.org/officeDocument/2006/relationships" r:id="rId6"/>
        </xdr:cNvPr>
        <xdr:cNvSpPr/>
      </xdr:nvSpPr>
      <xdr:spPr>
        <a:xfrm>
          <a:off x="6305550" y="3724275"/>
          <a:ext cx="3009900" cy="352425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Mon Agence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au1" displayName="Tableau1" ref="Q2:V14" totalsRowShown="0" headerRowDxfId="7" dataDxfId="6">
  <autoFilter ref="Q2:V14"/>
  <tableColumns count="6">
    <tableColumn id="1" name="Arrêté" dataDxfId="5"/>
    <tableColumn id="2" name="Excédent de collecte par ETP _x000a_yc DAV" dataDxfId="4">
      <calculatedColumnFormula>+R2+$R$3</calculatedColumnFormula>
    </tableColumn>
    <tableColumn id="3" name="Engagements crédit conso par ETP_x000a_(hors clients note octroi à 9 et DRC complet)" dataDxfId="3">
      <calculatedColumnFormula>+S2+$R$3</calculatedColumnFormula>
    </tableColumn>
    <tableColumn id="4" name="Ventes brutes IARD prevoyance Part et Pro _x000a_(si DRC complet) par ETP" dataDxfId="2">
      <calculatedColumnFormula>+T2+$R$3</calculatedColumnFormula>
    </tableColumn>
    <tableColumn id="5" name="Evolution des Bpe+JBPe _x000a_par ETP" dataDxfId="1">
      <calculatedColumnFormula>+U2+$R$3</calculatedColumnFormula>
    </tableColumn>
    <tableColumn id="6" name="PNB sur activité nouvelle_x000a_par ETP" dataDxfId="0">
      <calculatedColumnFormula>+V2+$R$3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BR80"/>
  <sheetViews>
    <sheetView tabSelected="1" workbookViewId="0"/>
  </sheetViews>
  <sheetFormatPr baseColWidth="10" defaultRowHeight="15" x14ac:dyDescent="0.25"/>
  <cols>
    <col min="1" max="3" width="5.42578125" customWidth="1"/>
    <col min="6" max="6" width="18.140625" customWidth="1"/>
    <col min="32" max="32" width="13.28515625" hidden="1" customWidth="1"/>
    <col min="33" max="38" width="0" hidden="1" customWidth="1"/>
  </cols>
  <sheetData>
    <row r="1" spans="1:70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spans="1:70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spans="1:7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spans="1:70" x14ac:dyDescent="0.25">
      <c r="A4" s="1"/>
      <c r="B4" s="1"/>
      <c r="D4" s="1"/>
      <c r="E4" s="1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spans="1:70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spans="1:70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</row>
    <row r="7" spans="1:70" ht="18.75" x14ac:dyDescent="0.3">
      <c r="A7" s="1"/>
      <c r="B7" s="1"/>
      <c r="C7" s="1"/>
      <c r="D7" s="1"/>
      <c r="E7" s="1"/>
      <c r="F7" s="216">
        <v>44255</v>
      </c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</row>
    <row r="9" spans="1:70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</row>
    <row r="10" spans="1:7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</row>
    <row r="11" spans="1:7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</row>
    <row r="12" spans="1:7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</row>
    <row r="13" spans="1:7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</row>
    <row r="14" spans="1:7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</row>
    <row r="15" spans="1:7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</row>
    <row r="16" spans="1:7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</row>
    <row r="17" spans="1:7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</row>
    <row r="18" spans="1:7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</row>
    <row r="19" spans="1:7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</row>
    <row r="20" spans="1:7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</row>
    <row r="21" spans="1:7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</row>
    <row r="22" spans="1:7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</row>
    <row r="23" spans="1:7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</row>
    <row r="24" spans="1:7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</row>
    <row r="25" spans="1:7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</row>
    <row r="26" spans="1:7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</row>
    <row r="27" spans="1:7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</row>
    <row r="28" spans="1:7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</row>
    <row r="29" spans="1:7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</row>
    <row r="30" spans="1:7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</row>
    <row r="31" spans="1:7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</row>
    <row r="32" spans="1:7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</row>
    <row r="33" spans="1:7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</row>
    <row r="34" spans="1:7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</row>
    <row r="35" spans="1:7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</row>
    <row r="36" spans="1:7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</row>
    <row r="37" spans="1:7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</row>
    <row r="38" spans="1:7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</row>
    <row r="39" spans="1:7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</row>
    <row r="40" spans="1:7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</row>
    <row r="41" spans="1:7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</row>
    <row r="42" spans="1:7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</row>
    <row r="43" spans="1:7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</row>
    <row r="44" spans="1:7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</row>
    <row r="45" spans="1:7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</row>
    <row r="46" spans="1:7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</row>
    <row r="47" spans="1:7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</row>
    <row r="48" spans="1:7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</row>
    <row r="49" spans="1:7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</row>
    <row r="50" spans="1:7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</row>
    <row r="51" spans="1:7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</row>
    <row r="52" spans="1:7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</row>
    <row r="53" spans="1:7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</row>
    <row r="54" spans="1:7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</row>
    <row r="55" spans="1:7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</row>
    <row r="56" spans="1:7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</row>
    <row r="57" spans="1:7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</row>
    <row r="58" spans="1:7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</row>
    <row r="59" spans="1:7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</row>
    <row r="60" spans="1:7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</row>
    <row r="61" spans="1:7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</row>
    <row r="62" spans="1:7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</row>
    <row r="63" spans="1:7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</row>
    <row r="64" spans="1:7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</row>
    <row r="65" spans="1:7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</row>
    <row r="66" spans="1:7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</row>
    <row r="67" spans="1:7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</row>
    <row r="68" spans="1:7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</row>
    <row r="69" spans="1:7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</row>
    <row r="70" spans="1:7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</row>
    <row r="71" spans="1:7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</row>
    <row r="72" spans="1:7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</row>
    <row r="73" spans="1:7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</row>
    <row r="74" spans="1:7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</row>
    <row r="75" spans="1:7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</row>
    <row r="76" spans="1:7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</row>
    <row r="77" spans="1:7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</row>
    <row r="78" spans="1:70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</row>
    <row r="79" spans="1:70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</row>
    <row r="80" spans="1:70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A1:AY60"/>
  <sheetViews>
    <sheetView workbookViewId="0">
      <selection activeCell="B1" sqref="B1"/>
    </sheetView>
  </sheetViews>
  <sheetFormatPr baseColWidth="10" defaultRowHeight="15" x14ac:dyDescent="0.25"/>
  <cols>
    <col min="1" max="1" width="0.140625" customWidth="1"/>
    <col min="2" max="2" width="31.140625" bestFit="1" customWidth="1"/>
    <col min="4" max="4" width="9.5703125" customWidth="1"/>
    <col min="40" max="40" width="3.42578125" customWidth="1"/>
    <col min="44" max="44" width="11.28515625" customWidth="1"/>
    <col min="45" max="45" width="9.85546875" bestFit="1" customWidth="1"/>
    <col min="46" max="46" width="11.28515625" bestFit="1" customWidth="1"/>
  </cols>
  <sheetData>
    <row r="1" spans="1:51" ht="18.75" x14ac:dyDescent="0.3">
      <c r="B1" s="255" t="s">
        <v>487</v>
      </c>
      <c r="C1" s="1"/>
      <c r="D1" s="281" t="s">
        <v>653</v>
      </c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1"/>
      <c r="AV1" s="1"/>
      <c r="AW1" s="1"/>
      <c r="AX1" s="1"/>
      <c r="AY1" s="1"/>
    </row>
    <row r="2" spans="1:51" ht="18.75" x14ac:dyDescent="0.3">
      <c r="A2" s="1"/>
      <c r="B2" s="1"/>
      <c r="C2" s="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1"/>
      <c r="AV2" s="1"/>
      <c r="AW2" s="1"/>
      <c r="AX2" s="1"/>
      <c r="AY2" s="1"/>
    </row>
    <row r="3" spans="1:51" x14ac:dyDescent="0.25">
      <c r="A3" s="1"/>
      <c r="B3" s="1"/>
      <c r="C3" s="1"/>
      <c r="D3" s="282">
        <f>ACCUEIL!F7</f>
        <v>44255</v>
      </c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1"/>
      <c r="AV3" s="1"/>
      <c r="AW3" s="1"/>
      <c r="AX3" s="1"/>
      <c r="AY3" s="1"/>
    </row>
    <row r="4" spans="1:5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</row>
    <row r="5" spans="1:51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 spans="1:51" ht="14.25" customHeight="1" thickBot="1" x14ac:dyDescent="0.3">
      <c r="A6" s="1"/>
      <c r="B6" s="1"/>
      <c r="C6" s="1"/>
      <c r="D6" s="286" t="s">
        <v>651</v>
      </c>
      <c r="E6" s="287"/>
      <c r="F6" s="287"/>
      <c r="G6" s="288"/>
      <c r="H6" s="286" t="s">
        <v>552</v>
      </c>
      <c r="I6" s="287"/>
      <c r="J6" s="287"/>
      <c r="K6" s="287"/>
      <c r="L6" s="287"/>
      <c r="M6" s="287"/>
      <c r="N6" s="287"/>
      <c r="O6" s="288"/>
      <c r="P6" s="286" t="s">
        <v>654</v>
      </c>
      <c r="Q6" s="287"/>
      <c r="R6" s="287"/>
      <c r="S6" s="287"/>
      <c r="T6" s="287"/>
      <c r="U6" s="287"/>
      <c r="V6" s="287"/>
      <c r="W6" s="288"/>
      <c r="X6" s="286" t="s">
        <v>14</v>
      </c>
      <c r="Y6" s="287"/>
      <c r="Z6" s="287"/>
      <c r="AA6" s="287"/>
      <c r="AB6" s="287"/>
      <c r="AC6" s="287"/>
      <c r="AD6" s="287"/>
      <c r="AE6" s="288"/>
      <c r="AF6" s="286" t="s">
        <v>652</v>
      </c>
      <c r="AG6" s="287"/>
      <c r="AH6" s="287"/>
      <c r="AI6" s="287"/>
      <c r="AJ6" s="287"/>
      <c r="AK6" s="287"/>
      <c r="AL6" s="287"/>
      <c r="AM6" s="287"/>
      <c r="AN6" s="287"/>
      <c r="AO6" s="287"/>
      <c r="AP6" s="287"/>
      <c r="AQ6" s="288"/>
      <c r="AR6" s="1"/>
      <c r="AS6" s="1"/>
      <c r="AT6" s="1"/>
      <c r="AU6" s="1"/>
      <c r="AV6" s="1"/>
      <c r="AW6" s="1"/>
      <c r="AX6" s="1"/>
      <c r="AY6" s="1"/>
    </row>
    <row r="7" spans="1:51" ht="35.25" customHeight="1" thickBot="1" x14ac:dyDescent="0.3">
      <c r="A7" s="1"/>
      <c r="B7" s="1"/>
      <c r="C7" s="1"/>
      <c r="D7" s="283" t="s">
        <v>676</v>
      </c>
      <c r="E7" s="284"/>
      <c r="F7" s="284"/>
      <c r="G7" s="285"/>
      <c r="H7" s="283" t="s">
        <v>677</v>
      </c>
      <c r="I7" s="284"/>
      <c r="J7" s="284"/>
      <c r="K7" s="285"/>
      <c r="L7" s="283" t="s">
        <v>678</v>
      </c>
      <c r="M7" s="284"/>
      <c r="N7" s="284"/>
      <c r="O7" s="285"/>
      <c r="P7" s="283" t="s">
        <v>677</v>
      </c>
      <c r="Q7" s="284"/>
      <c r="R7" s="284"/>
      <c r="S7" s="285"/>
      <c r="T7" s="283" t="s">
        <v>678</v>
      </c>
      <c r="U7" s="284"/>
      <c r="V7" s="284"/>
      <c r="W7" s="285"/>
      <c r="X7" s="283" t="s">
        <v>679</v>
      </c>
      <c r="Y7" s="284"/>
      <c r="Z7" s="284"/>
      <c r="AA7" s="285"/>
      <c r="AB7" s="283" t="s">
        <v>678</v>
      </c>
      <c r="AC7" s="284"/>
      <c r="AD7" s="284"/>
      <c r="AE7" s="285"/>
      <c r="AF7" s="283" t="s">
        <v>677</v>
      </c>
      <c r="AG7" s="284"/>
      <c r="AH7" s="284"/>
      <c r="AI7" s="285"/>
      <c r="AJ7" s="283" t="s">
        <v>678</v>
      </c>
      <c r="AK7" s="284"/>
      <c r="AL7" s="284"/>
      <c r="AM7" s="285"/>
      <c r="AN7" s="283" t="s">
        <v>680</v>
      </c>
      <c r="AO7" s="284"/>
      <c r="AP7" s="284"/>
      <c r="AQ7" s="285"/>
      <c r="AR7" s="283" t="s">
        <v>655</v>
      </c>
      <c r="AS7" s="284"/>
      <c r="AT7" s="285"/>
      <c r="AU7" s="1"/>
      <c r="AV7" s="1"/>
      <c r="AW7" s="1"/>
      <c r="AX7" s="1"/>
      <c r="AY7" s="1"/>
    </row>
    <row r="8" spans="1:51" ht="15.75" thickBot="1" x14ac:dyDescent="0.3">
      <c r="A8" s="1"/>
      <c r="B8" s="1"/>
      <c r="C8" s="1"/>
      <c r="D8" s="23"/>
      <c r="E8" s="23"/>
      <c r="F8" s="24" t="s">
        <v>11</v>
      </c>
      <c r="G8" s="25">
        <f>'RECAP DIRCOM'!N4</f>
        <v>0.3</v>
      </c>
      <c r="H8" s="23"/>
      <c r="I8" s="23"/>
      <c r="J8" s="24" t="s">
        <v>11</v>
      </c>
      <c r="K8" s="25">
        <f>'RECAP DIRCOM'!R4</f>
        <v>0.1</v>
      </c>
      <c r="L8" s="23"/>
      <c r="M8" s="23"/>
      <c r="N8" s="24" t="s">
        <v>11</v>
      </c>
      <c r="O8" s="25">
        <f>'RECAP DIRCOM'!V4</f>
        <v>0.05</v>
      </c>
      <c r="P8" s="23"/>
      <c r="Q8" s="23"/>
      <c r="R8" s="24" t="s">
        <v>11</v>
      </c>
      <c r="S8" s="25">
        <f>'RECAP DIRCOM'!Z4</f>
        <v>0.1</v>
      </c>
      <c r="T8" s="23"/>
      <c r="U8" s="23"/>
      <c r="V8" s="24" t="s">
        <v>11</v>
      </c>
      <c r="W8" s="25">
        <f>'RECAP DIRCOM'!AD4</f>
        <v>0.05</v>
      </c>
      <c r="X8" s="23"/>
      <c r="Y8" s="23"/>
      <c r="Z8" s="24" t="s">
        <v>11</v>
      </c>
      <c r="AA8" s="25">
        <f>'RECAP DIRCOM'!AH4</f>
        <v>0.1</v>
      </c>
      <c r="AB8" s="23"/>
      <c r="AC8" s="23"/>
      <c r="AD8" s="24" t="s">
        <v>11</v>
      </c>
      <c r="AE8" s="25">
        <f>'RECAP DIRCOM'!AL4</f>
        <v>0.05</v>
      </c>
      <c r="AF8" s="23"/>
      <c r="AG8" s="23"/>
      <c r="AH8" s="24" t="s">
        <v>11</v>
      </c>
      <c r="AI8" s="25">
        <f>'RECAP DIRCOM'!AP4</f>
        <v>0.1</v>
      </c>
      <c r="AJ8" s="23"/>
      <c r="AK8" s="23"/>
      <c r="AL8" s="24" t="s">
        <v>11</v>
      </c>
      <c r="AM8" s="25">
        <f>'RECAP DIRCOM'!AT4</f>
        <v>0.05</v>
      </c>
      <c r="AN8" s="23"/>
      <c r="AO8" s="23" t="str">
        <f>"au "&amp;TEXT(ACCUEIL!$F$7-7,"jj/mm")</f>
        <v>au 21/02</v>
      </c>
      <c r="AP8" s="24" t="s">
        <v>11</v>
      </c>
      <c r="AQ8" s="25">
        <f>'RECAP DIRCOM'!AX4</f>
        <v>0.1</v>
      </c>
      <c r="AR8" s="26"/>
      <c r="AS8" s="24" t="s">
        <v>11</v>
      </c>
      <c r="AT8" s="25">
        <v>1</v>
      </c>
      <c r="AU8" s="1"/>
      <c r="AV8" s="1"/>
      <c r="AW8" s="1"/>
      <c r="AX8" s="1"/>
      <c r="AY8" s="1"/>
    </row>
    <row r="9" spans="1:51" ht="30.75" thickBot="1" x14ac:dyDescent="0.3">
      <c r="A9" s="3"/>
      <c r="B9" s="10" t="s">
        <v>1</v>
      </c>
      <c r="C9" s="10" t="str">
        <f>"ETP perf 
"&amp;TEXT(ETP!D2,"jj-mmm")</f>
        <v>ETP perf 
31-janv</v>
      </c>
      <c r="D9" s="14" t="s">
        <v>656</v>
      </c>
      <c r="E9" s="15" t="s">
        <v>13</v>
      </c>
      <c r="F9" s="15" t="s">
        <v>12</v>
      </c>
      <c r="G9" s="16" t="s">
        <v>10</v>
      </c>
      <c r="H9" s="14" t="s">
        <v>656</v>
      </c>
      <c r="I9" s="15" t="s">
        <v>13</v>
      </c>
      <c r="J9" s="15" t="s">
        <v>12</v>
      </c>
      <c r="K9" s="16" t="s">
        <v>10</v>
      </c>
      <c r="L9" s="14" t="s">
        <v>656</v>
      </c>
      <c r="M9" s="15" t="s">
        <v>13</v>
      </c>
      <c r="N9" s="15" t="s">
        <v>12</v>
      </c>
      <c r="O9" s="16" t="s">
        <v>10</v>
      </c>
      <c r="P9" s="14" t="s">
        <v>656</v>
      </c>
      <c r="Q9" s="15" t="s">
        <v>13</v>
      </c>
      <c r="R9" s="15" t="s">
        <v>12</v>
      </c>
      <c r="S9" s="16" t="s">
        <v>10</v>
      </c>
      <c r="T9" s="14" t="s">
        <v>656</v>
      </c>
      <c r="U9" s="15" t="s">
        <v>13</v>
      </c>
      <c r="V9" s="15" t="s">
        <v>12</v>
      </c>
      <c r="W9" s="16" t="s">
        <v>10</v>
      </c>
      <c r="X9" s="14" t="s">
        <v>523</v>
      </c>
      <c r="Y9" s="15" t="s">
        <v>553</v>
      </c>
      <c r="Z9" s="15" t="s">
        <v>12</v>
      </c>
      <c r="AA9" s="16" t="s">
        <v>10</v>
      </c>
      <c r="AB9" s="14" t="s">
        <v>656</v>
      </c>
      <c r="AC9" s="15" t="s">
        <v>13</v>
      </c>
      <c r="AD9" s="15" t="s">
        <v>12</v>
      </c>
      <c r="AE9" s="16" t="s">
        <v>10</v>
      </c>
      <c r="AF9" s="14" t="s">
        <v>656</v>
      </c>
      <c r="AG9" s="15" t="s">
        <v>13</v>
      </c>
      <c r="AH9" s="15" t="s">
        <v>12</v>
      </c>
      <c r="AI9" s="16" t="s">
        <v>10</v>
      </c>
      <c r="AJ9" s="14" t="s">
        <v>656</v>
      </c>
      <c r="AK9" s="15" t="s">
        <v>13</v>
      </c>
      <c r="AL9" s="15" t="s">
        <v>12</v>
      </c>
      <c r="AM9" s="16" t="s">
        <v>10</v>
      </c>
      <c r="AN9" s="14"/>
      <c r="AO9" s="15" t="s">
        <v>657</v>
      </c>
      <c r="AP9" s="15" t="s">
        <v>12</v>
      </c>
      <c r="AQ9" s="16" t="s">
        <v>10</v>
      </c>
      <c r="AR9" s="14" t="s">
        <v>483</v>
      </c>
      <c r="AS9" s="15" t="s">
        <v>12</v>
      </c>
      <c r="AT9" s="16" t="s">
        <v>15</v>
      </c>
      <c r="AU9" s="1"/>
      <c r="AV9" s="1"/>
      <c r="AW9" s="1"/>
      <c r="AX9" s="1"/>
      <c r="AY9" s="1"/>
    </row>
    <row r="10" spans="1:51" ht="23.25" customHeight="1" x14ac:dyDescent="0.3">
      <c r="A10" s="4">
        <v>50</v>
      </c>
      <c r="B10" s="209" t="s">
        <v>8</v>
      </c>
      <c r="C10" s="264">
        <v>43.754509090909089</v>
      </c>
      <c r="D10" s="266">
        <v>0</v>
      </c>
      <c r="E10" s="268">
        <v>0</v>
      </c>
      <c r="F10" s="270">
        <v>0</v>
      </c>
      <c r="G10" s="17">
        <v>1</v>
      </c>
      <c r="H10" s="266">
        <v>476</v>
      </c>
      <c r="I10" s="268">
        <v>10.878878769066088</v>
      </c>
      <c r="J10" s="270">
        <v>0.1503093414170576</v>
      </c>
      <c r="K10" s="17">
        <v>3</v>
      </c>
      <c r="L10" s="266">
        <v>48</v>
      </c>
      <c r="M10" s="268">
        <v>1.0970297918385969</v>
      </c>
      <c r="N10" s="270">
        <v>3.8251012408262862E-2</v>
      </c>
      <c r="O10" s="17">
        <v>3</v>
      </c>
      <c r="P10" s="266">
        <v>749.4000000000002</v>
      </c>
      <c r="Q10" s="268">
        <v>17.127377625080101</v>
      </c>
      <c r="R10" s="270">
        <v>0.42055328786749363</v>
      </c>
      <c r="S10" s="17">
        <v>4</v>
      </c>
      <c r="T10" s="266">
        <v>41</v>
      </c>
      <c r="U10" s="268">
        <v>0.93704628052880168</v>
      </c>
      <c r="V10" s="270">
        <v>0.53774226783146262</v>
      </c>
      <c r="W10" s="17">
        <v>7</v>
      </c>
      <c r="X10" s="266">
        <v>480.18946134375386</v>
      </c>
      <c r="Y10" s="268">
        <v>10.974628017104715</v>
      </c>
      <c r="Z10" s="270">
        <v>0.24229301796531486</v>
      </c>
      <c r="AA10" s="17">
        <v>6</v>
      </c>
      <c r="AB10" s="266">
        <v>45</v>
      </c>
      <c r="AC10" s="268">
        <v>1.0284654298486848</v>
      </c>
      <c r="AD10" s="270">
        <v>8.3737215942194521E-2</v>
      </c>
      <c r="AE10" s="17">
        <v>3</v>
      </c>
      <c r="AF10" s="266">
        <v>53</v>
      </c>
      <c r="AG10" s="268">
        <v>1.2113037284884509</v>
      </c>
      <c r="AH10" s="270">
        <v>0</v>
      </c>
      <c r="AI10" s="17">
        <v>1</v>
      </c>
      <c r="AJ10" s="266">
        <v>13</v>
      </c>
      <c r="AK10" s="268">
        <v>0.29711223528962005</v>
      </c>
      <c r="AL10" s="270">
        <v>0.40761483712954694</v>
      </c>
      <c r="AM10" s="17">
        <v>3</v>
      </c>
      <c r="AN10" s="266"/>
      <c r="AO10" s="268">
        <v>0.32208336157560896</v>
      </c>
      <c r="AP10" s="270">
        <v>0.21510415870568056</v>
      </c>
      <c r="AQ10" s="17">
        <v>5</v>
      </c>
      <c r="AR10" s="272">
        <v>0.15619324726112802</v>
      </c>
      <c r="AS10" s="270">
        <v>0</v>
      </c>
      <c r="AT10" s="17">
        <v>1</v>
      </c>
      <c r="AU10" s="1"/>
      <c r="AV10" s="1"/>
      <c r="AW10" s="1"/>
      <c r="AX10" s="1"/>
      <c r="AY10" s="1"/>
    </row>
    <row r="11" spans="1:51" ht="23.25" customHeight="1" x14ac:dyDescent="0.3">
      <c r="A11" s="6">
        <v>262</v>
      </c>
      <c r="B11" s="210" t="s">
        <v>4</v>
      </c>
      <c r="C11" s="11">
        <v>47.851425219941348</v>
      </c>
      <c r="D11" s="248">
        <v>0</v>
      </c>
      <c r="E11" s="131">
        <v>0</v>
      </c>
      <c r="F11" s="76">
        <v>0</v>
      </c>
      <c r="G11" s="18">
        <v>1</v>
      </c>
      <c r="H11" s="248">
        <v>271</v>
      </c>
      <c r="I11" s="131">
        <v>5.663363186245598</v>
      </c>
      <c r="J11" s="76">
        <v>0.55766518796049469</v>
      </c>
      <c r="K11" s="18">
        <v>7</v>
      </c>
      <c r="L11" s="248">
        <v>50</v>
      </c>
      <c r="M11" s="131">
        <v>1.0449009568718817</v>
      </c>
      <c r="N11" s="76">
        <v>8.3951552745959876E-2</v>
      </c>
      <c r="O11" s="18">
        <v>4</v>
      </c>
      <c r="P11" s="248">
        <v>1414.4</v>
      </c>
      <c r="Q11" s="131">
        <v>29.558158267991789</v>
      </c>
      <c r="R11" s="76">
        <v>0</v>
      </c>
      <c r="S11" s="18">
        <v>1</v>
      </c>
      <c r="T11" s="248">
        <v>97</v>
      </c>
      <c r="U11" s="131">
        <v>2.0271078563314502</v>
      </c>
      <c r="V11" s="76">
        <v>0</v>
      </c>
      <c r="W11" s="18">
        <v>1</v>
      </c>
      <c r="X11" s="248">
        <v>534.35358276693319</v>
      </c>
      <c r="Y11" s="131">
        <v>11.166931398821733</v>
      </c>
      <c r="Z11" s="76">
        <v>0.22901606545551068</v>
      </c>
      <c r="AA11" s="18">
        <v>5</v>
      </c>
      <c r="AB11" s="248">
        <v>34</v>
      </c>
      <c r="AC11" s="131">
        <v>0.71053265067287952</v>
      </c>
      <c r="AD11" s="76">
        <v>0.36698443547559045</v>
      </c>
      <c r="AE11" s="18">
        <v>7</v>
      </c>
      <c r="AF11" s="248">
        <v>9</v>
      </c>
      <c r="AG11" s="131">
        <v>0.18808217223693868</v>
      </c>
      <c r="AH11" s="76">
        <v>0.823741305866176</v>
      </c>
      <c r="AI11" s="18">
        <v>3</v>
      </c>
      <c r="AJ11" s="248">
        <v>24</v>
      </c>
      <c r="AK11" s="131">
        <v>0.50155245929850312</v>
      </c>
      <c r="AL11" s="76">
        <v>0</v>
      </c>
      <c r="AM11" s="18">
        <v>1</v>
      </c>
      <c r="AN11" s="248"/>
      <c r="AO11" s="131">
        <v>0.41035172392362629</v>
      </c>
      <c r="AP11" s="76">
        <v>0</v>
      </c>
      <c r="AQ11" s="18">
        <v>1</v>
      </c>
      <c r="AR11" s="78">
        <v>0.18358905533929565</v>
      </c>
      <c r="AS11" s="76">
        <v>2.7395808078167633E-2</v>
      </c>
      <c r="AT11" s="18">
        <v>2</v>
      </c>
      <c r="AU11" s="1"/>
      <c r="AV11" s="1"/>
      <c r="AW11" s="1"/>
      <c r="AX11" s="1"/>
      <c r="AY11" s="1"/>
    </row>
    <row r="12" spans="1:51" ht="23.25" customHeight="1" x14ac:dyDescent="0.3">
      <c r="A12" s="6">
        <v>264</v>
      </c>
      <c r="B12" s="210" t="s">
        <v>7</v>
      </c>
      <c r="C12" s="11">
        <v>86.033394721407632</v>
      </c>
      <c r="D12" s="248">
        <v>0</v>
      </c>
      <c r="E12" s="131">
        <v>0</v>
      </c>
      <c r="F12" s="76">
        <v>0</v>
      </c>
      <c r="G12" s="18">
        <v>1</v>
      </c>
      <c r="H12" s="248">
        <v>1035</v>
      </c>
      <c r="I12" s="131">
        <v>12.030212260617233</v>
      </c>
      <c r="J12" s="76">
        <v>6.0384880132829763E-2</v>
      </c>
      <c r="K12" s="18">
        <v>2</v>
      </c>
      <c r="L12" s="248">
        <v>61</v>
      </c>
      <c r="M12" s="131">
        <v>0.70902700279966302</v>
      </c>
      <c r="N12" s="76">
        <v>0.37840703398316944</v>
      </c>
      <c r="O12" s="18">
        <v>5</v>
      </c>
      <c r="P12" s="248">
        <v>1674.4</v>
      </c>
      <c r="Q12" s="131">
        <v>19.462210057176325</v>
      </c>
      <c r="R12" s="76">
        <v>0.34156215415316515</v>
      </c>
      <c r="S12" s="18">
        <v>2</v>
      </c>
      <c r="T12" s="248">
        <v>122</v>
      </c>
      <c r="U12" s="131">
        <v>1.418054005599326</v>
      </c>
      <c r="V12" s="76">
        <v>0.30045458549717069</v>
      </c>
      <c r="W12" s="18">
        <v>2</v>
      </c>
      <c r="X12" s="248">
        <v>1132.0915022942709</v>
      </c>
      <c r="Y12" s="131">
        <v>13.158744996174995</v>
      </c>
      <c r="Z12" s="76">
        <v>9.1497867364971258E-2</v>
      </c>
      <c r="AA12" s="18">
        <v>2</v>
      </c>
      <c r="AB12" s="248">
        <v>95</v>
      </c>
      <c r="AC12" s="131">
        <v>1.1042223814093113</v>
      </c>
      <c r="AD12" s="76">
        <v>1.6245131780566961E-2</v>
      </c>
      <c r="AE12" s="18">
        <v>2</v>
      </c>
      <c r="AF12" s="248">
        <v>42</v>
      </c>
      <c r="AG12" s="131">
        <v>0.48818252651780075</v>
      </c>
      <c r="AH12" s="76">
        <v>0.58214645652403063</v>
      </c>
      <c r="AI12" s="18">
        <v>2</v>
      </c>
      <c r="AJ12" s="248">
        <v>20</v>
      </c>
      <c r="AK12" s="131">
        <v>0.23246786977038131</v>
      </c>
      <c r="AL12" s="76">
        <v>0.53650337973514728</v>
      </c>
      <c r="AM12" s="18">
        <v>4</v>
      </c>
      <c r="AN12" s="248"/>
      <c r="AO12" s="131">
        <v>0.29828483474172612</v>
      </c>
      <c r="AP12" s="76">
        <v>0.27309959395408268</v>
      </c>
      <c r="AQ12" s="18">
        <v>7</v>
      </c>
      <c r="AR12" s="78">
        <v>0.19644960176271065</v>
      </c>
      <c r="AS12" s="76">
        <v>4.0256354501582631E-2</v>
      </c>
      <c r="AT12" s="18">
        <v>3</v>
      </c>
      <c r="AU12" s="1"/>
      <c r="AV12" s="1"/>
      <c r="AW12" s="1"/>
      <c r="AX12" s="1"/>
      <c r="AY12" s="1"/>
    </row>
    <row r="13" spans="1:51" ht="23.25" customHeight="1" x14ac:dyDescent="0.3">
      <c r="A13" s="8">
        <v>30</v>
      </c>
      <c r="B13" s="211" t="s">
        <v>3</v>
      </c>
      <c r="C13" s="12">
        <v>85.915078592375366</v>
      </c>
      <c r="D13" s="249">
        <v>0</v>
      </c>
      <c r="E13" s="132">
        <v>0</v>
      </c>
      <c r="F13" s="77">
        <v>0</v>
      </c>
      <c r="G13" s="19">
        <v>1</v>
      </c>
      <c r="H13" s="249">
        <v>1100</v>
      </c>
      <c r="I13" s="132">
        <v>12.803340438282749</v>
      </c>
      <c r="J13" s="77">
        <v>0</v>
      </c>
      <c r="K13" s="19">
        <v>1</v>
      </c>
      <c r="L13" s="249">
        <v>98</v>
      </c>
      <c r="M13" s="132">
        <v>1.1406612390470086</v>
      </c>
      <c r="N13" s="77">
        <v>0</v>
      </c>
      <c r="O13" s="19">
        <v>1</v>
      </c>
      <c r="P13" s="249">
        <v>1524.8</v>
      </c>
      <c r="Q13" s="132">
        <v>17.747757727539575</v>
      </c>
      <c r="R13" s="77">
        <v>0.39956483192802877</v>
      </c>
      <c r="S13" s="19">
        <v>3</v>
      </c>
      <c r="T13" s="249">
        <v>110</v>
      </c>
      <c r="U13" s="132">
        <v>1.2803340438282749</v>
      </c>
      <c r="V13" s="77">
        <v>0.36839372417738347</v>
      </c>
      <c r="W13" s="19">
        <v>3</v>
      </c>
      <c r="X13" s="249">
        <v>1045.2637206155187</v>
      </c>
      <c r="Y13" s="132">
        <v>12.166242966205955</v>
      </c>
      <c r="Z13" s="77">
        <v>0.16002189538843195</v>
      </c>
      <c r="AA13" s="19">
        <v>3</v>
      </c>
      <c r="AB13" s="249">
        <v>70</v>
      </c>
      <c r="AC13" s="132">
        <v>0.81475802789072038</v>
      </c>
      <c r="AD13" s="77">
        <v>0.27412974971999421</v>
      </c>
      <c r="AE13" s="19">
        <v>6</v>
      </c>
      <c r="AF13" s="249">
        <v>10</v>
      </c>
      <c r="AG13" s="132">
        <v>0.11639400398438862</v>
      </c>
      <c r="AH13" s="77">
        <v>0.88145364096185497</v>
      </c>
      <c r="AI13" s="19">
        <v>4</v>
      </c>
      <c r="AJ13" s="249">
        <v>19</v>
      </c>
      <c r="AK13" s="132">
        <v>0.22114860757033838</v>
      </c>
      <c r="AL13" s="77">
        <v>0.55907183093140822</v>
      </c>
      <c r="AM13" s="19">
        <v>5</v>
      </c>
      <c r="AN13" s="249"/>
      <c r="AO13" s="132">
        <v>0.38796942104272281</v>
      </c>
      <c r="AP13" s="77">
        <v>5.4544191180415813E-2</v>
      </c>
      <c r="AQ13" s="19">
        <v>2</v>
      </c>
      <c r="AR13" s="79">
        <v>0.20963822118731248</v>
      </c>
      <c r="AS13" s="77">
        <v>5.3444973926184469E-2</v>
      </c>
      <c r="AT13" s="19">
        <v>4</v>
      </c>
      <c r="AU13" s="1"/>
      <c r="AV13" s="1"/>
      <c r="AW13" s="1"/>
      <c r="AX13" s="1"/>
      <c r="AY13" s="1"/>
    </row>
    <row r="14" spans="1:51" ht="23.25" customHeight="1" x14ac:dyDescent="0.3">
      <c r="A14" s="8">
        <v>110</v>
      </c>
      <c r="B14" s="211" t="s">
        <v>5</v>
      </c>
      <c r="C14" s="12">
        <v>73.626199999999997</v>
      </c>
      <c r="D14" s="249">
        <v>0</v>
      </c>
      <c r="E14" s="132">
        <v>0</v>
      </c>
      <c r="F14" s="77">
        <v>0</v>
      </c>
      <c r="G14" s="19">
        <v>1</v>
      </c>
      <c r="H14" s="249">
        <v>663</v>
      </c>
      <c r="I14" s="132">
        <v>9.0049466086800631</v>
      </c>
      <c r="J14" s="77">
        <v>0.29667209490464402</v>
      </c>
      <c r="K14" s="19">
        <v>5</v>
      </c>
      <c r="L14" s="249">
        <v>82</v>
      </c>
      <c r="M14" s="132">
        <v>1.1137339697010031</v>
      </c>
      <c r="N14" s="77">
        <v>2.3606719001429754E-2</v>
      </c>
      <c r="O14" s="19">
        <v>2</v>
      </c>
      <c r="P14" s="249">
        <v>798.79999999999984</v>
      </c>
      <c r="Q14" s="132">
        <v>10.849398719477575</v>
      </c>
      <c r="R14" s="77">
        <v>0.63294740419512974</v>
      </c>
      <c r="S14" s="19">
        <v>5</v>
      </c>
      <c r="T14" s="249">
        <v>91</v>
      </c>
      <c r="U14" s="132">
        <v>1.2359730639364792</v>
      </c>
      <c r="V14" s="77">
        <v>0.39027760162043068</v>
      </c>
      <c r="W14" s="19">
        <v>5</v>
      </c>
      <c r="X14" s="249">
        <v>1066.4018894786518</v>
      </c>
      <c r="Y14" s="132">
        <v>14.484000117874505</v>
      </c>
      <c r="Z14" s="77">
        <v>0</v>
      </c>
      <c r="AA14" s="19">
        <v>1</v>
      </c>
      <c r="AB14" s="249">
        <v>71</v>
      </c>
      <c r="AC14" s="132">
        <v>0.96433063230208815</v>
      </c>
      <c r="AD14" s="77">
        <v>0.14087508995286907</v>
      </c>
      <c r="AE14" s="19">
        <v>4</v>
      </c>
      <c r="AF14" s="249">
        <v>-48</v>
      </c>
      <c r="AG14" s="132">
        <v>-0.65194183592253852</v>
      </c>
      <c r="AH14" s="77">
        <v>1.5</v>
      </c>
      <c r="AI14" s="19">
        <v>7</v>
      </c>
      <c r="AJ14" s="249">
        <v>15</v>
      </c>
      <c r="AK14" s="132">
        <v>0.20373182372579327</v>
      </c>
      <c r="AL14" s="77">
        <v>0.59379757800262212</v>
      </c>
      <c r="AM14" s="19">
        <v>7</v>
      </c>
      <c r="AN14" s="249"/>
      <c r="AO14" s="132">
        <v>0.36699513969491687</v>
      </c>
      <c r="AP14" s="77">
        <v>0.10565712704737862</v>
      </c>
      <c r="AQ14" s="19">
        <v>3</v>
      </c>
      <c r="AR14" s="79">
        <v>0.31095551204358285</v>
      </c>
      <c r="AS14" s="77">
        <v>0.15476226478245483</v>
      </c>
      <c r="AT14" s="19">
        <v>5</v>
      </c>
      <c r="AU14" s="1"/>
      <c r="AV14" s="1"/>
      <c r="AW14" s="1"/>
      <c r="AX14" s="1"/>
      <c r="AY14" s="1"/>
    </row>
    <row r="15" spans="1:51" ht="23.25" customHeight="1" x14ac:dyDescent="0.3">
      <c r="A15" s="8">
        <v>160</v>
      </c>
      <c r="B15" s="211" t="s">
        <v>2</v>
      </c>
      <c r="C15" s="265">
        <v>41.87243401759531</v>
      </c>
      <c r="D15" s="267">
        <v>0</v>
      </c>
      <c r="E15" s="269">
        <v>0</v>
      </c>
      <c r="F15" s="271">
        <v>0</v>
      </c>
      <c r="G15" s="19">
        <v>1</v>
      </c>
      <c r="H15" s="267">
        <v>440</v>
      </c>
      <c r="I15" s="269">
        <v>10.508106593829883</v>
      </c>
      <c r="J15" s="271">
        <v>0.1792683601218617</v>
      </c>
      <c r="K15" s="19">
        <v>4</v>
      </c>
      <c r="L15" s="267">
        <v>28</v>
      </c>
      <c r="M15" s="269">
        <v>0.66869769233462895</v>
      </c>
      <c r="N15" s="271">
        <v>0.41376311437275831</v>
      </c>
      <c r="O15" s="19">
        <v>7</v>
      </c>
      <c r="P15" s="267">
        <v>448.6</v>
      </c>
      <c r="Q15" s="269">
        <v>10.713492313618378</v>
      </c>
      <c r="R15" s="271">
        <v>0.63754533633376265</v>
      </c>
      <c r="S15" s="19">
        <v>6</v>
      </c>
      <c r="T15" s="267">
        <v>40</v>
      </c>
      <c r="U15" s="269">
        <v>0.95528241762089849</v>
      </c>
      <c r="V15" s="271">
        <v>0.52874613226070921</v>
      </c>
      <c r="W15" s="19">
        <v>6</v>
      </c>
      <c r="X15" s="267">
        <v>418.10224202568855</v>
      </c>
      <c r="Y15" s="269">
        <v>9.9851430143754456</v>
      </c>
      <c r="Z15" s="271">
        <v>0.31060874529730786</v>
      </c>
      <c r="AA15" s="19">
        <v>7</v>
      </c>
      <c r="AB15" s="267">
        <v>47</v>
      </c>
      <c r="AC15" s="269">
        <v>1.1224568407045556</v>
      </c>
      <c r="AD15" s="271">
        <v>0</v>
      </c>
      <c r="AE15" s="19">
        <v>1</v>
      </c>
      <c r="AF15" s="267">
        <v>-23</v>
      </c>
      <c r="AG15" s="269">
        <v>-0.54928739013201666</v>
      </c>
      <c r="AH15" s="271">
        <v>1.4173583602575435</v>
      </c>
      <c r="AI15" s="19">
        <v>6</v>
      </c>
      <c r="AJ15" s="267">
        <v>9</v>
      </c>
      <c r="AK15" s="269">
        <v>0.21493854396470216</v>
      </c>
      <c r="AL15" s="271">
        <v>0.57145351402458244</v>
      </c>
      <c r="AM15" s="19">
        <v>6</v>
      </c>
      <c r="AN15" s="267"/>
      <c r="AO15" s="269">
        <v>0.34281356607502794</v>
      </c>
      <c r="AP15" s="271">
        <v>0.16458602196872552</v>
      </c>
      <c r="AQ15" s="19">
        <v>4</v>
      </c>
      <c r="AR15" s="273">
        <v>0.34663482043082261</v>
      </c>
      <c r="AS15" s="271">
        <v>0.19044157316969459</v>
      </c>
      <c r="AT15" s="19">
        <v>6</v>
      </c>
      <c r="AU15" s="1"/>
      <c r="AV15" s="1"/>
      <c r="AW15" s="1"/>
      <c r="AX15" s="1"/>
      <c r="AY15" s="1"/>
    </row>
    <row r="16" spans="1:51" ht="23.25" customHeight="1" thickBot="1" x14ac:dyDescent="0.35">
      <c r="A16" s="8">
        <v>80</v>
      </c>
      <c r="B16" s="211" t="s">
        <v>6</v>
      </c>
      <c r="C16" s="12">
        <v>86.539005571847497</v>
      </c>
      <c r="D16" s="249">
        <v>0</v>
      </c>
      <c r="E16" s="132">
        <v>0</v>
      </c>
      <c r="F16" s="77">
        <v>0</v>
      </c>
      <c r="G16" s="19">
        <v>1</v>
      </c>
      <c r="H16" s="249">
        <v>626</v>
      </c>
      <c r="I16" s="132">
        <v>7.2337323021383053</v>
      </c>
      <c r="J16" s="77">
        <v>0.43501210976871196</v>
      </c>
      <c r="K16" s="19">
        <v>6</v>
      </c>
      <c r="L16" s="249">
        <v>58</v>
      </c>
      <c r="M16" s="132">
        <v>0.67021800882431581</v>
      </c>
      <c r="N16" s="77">
        <v>0.41243027650850594</v>
      </c>
      <c r="O16" s="19">
        <v>6</v>
      </c>
      <c r="P16" s="249">
        <v>882.59999999999991</v>
      </c>
      <c r="Q16" s="132">
        <v>10.198869217040363</v>
      </c>
      <c r="R16" s="77">
        <v>0.65495586279187734</v>
      </c>
      <c r="S16" s="19">
        <v>7</v>
      </c>
      <c r="T16" s="249">
        <v>110</v>
      </c>
      <c r="U16" s="132">
        <v>1.2711031201840473</v>
      </c>
      <c r="V16" s="77">
        <v>0.37294746492452518</v>
      </c>
      <c r="W16" s="19">
        <v>4</v>
      </c>
      <c r="X16" s="249">
        <v>1046.279536007456</v>
      </c>
      <c r="Y16" s="132">
        <v>12.090265298216314</v>
      </c>
      <c r="Z16" s="77">
        <v>0.16526752279600684</v>
      </c>
      <c r="AA16" s="19">
        <v>4</v>
      </c>
      <c r="AB16" s="249">
        <v>72</v>
      </c>
      <c r="AC16" s="132">
        <v>0.83199476957501273</v>
      </c>
      <c r="AD16" s="77">
        <v>0.25877348740395451</v>
      </c>
      <c r="AE16" s="19">
        <v>5</v>
      </c>
      <c r="AF16" s="249">
        <v>-36</v>
      </c>
      <c r="AG16" s="132">
        <v>-0.41599738478750636</v>
      </c>
      <c r="AH16" s="77">
        <v>1.3100536593444521</v>
      </c>
      <c r="AI16" s="19">
        <v>5</v>
      </c>
      <c r="AJ16" s="249">
        <v>27</v>
      </c>
      <c r="AK16" s="132">
        <v>0.31199803859062974</v>
      </c>
      <c r="AL16" s="77">
        <v>0.37793538281717104</v>
      </c>
      <c r="AM16" s="19">
        <v>2</v>
      </c>
      <c r="AN16" s="249"/>
      <c r="AO16" s="132">
        <v>0.3157096531783794</v>
      </c>
      <c r="AP16" s="77">
        <v>0.23063646434896287</v>
      </c>
      <c r="AQ16" s="19">
        <v>6</v>
      </c>
      <c r="AR16" s="79">
        <v>0.35069689248770891</v>
      </c>
      <c r="AS16" s="77">
        <v>0.1945036452265809</v>
      </c>
      <c r="AT16" s="19">
        <v>7</v>
      </c>
      <c r="AU16" s="1"/>
      <c r="AV16" s="1"/>
      <c r="AW16" s="1"/>
      <c r="AX16" s="1"/>
      <c r="AY16" s="1"/>
    </row>
    <row r="17" spans="1:51" ht="38.25" customHeight="1" thickBot="1" x14ac:dyDescent="0.3">
      <c r="A17" s="207"/>
      <c r="B17" s="208" t="s">
        <v>548</v>
      </c>
      <c r="C17" s="13">
        <f>SUM(C10:C16)</f>
        <v>465.59204721407622</v>
      </c>
      <c r="D17" s="20"/>
      <c r="E17" s="86"/>
      <c r="F17" s="21"/>
      <c r="G17" s="22"/>
      <c r="H17" s="20"/>
      <c r="I17" s="86"/>
      <c r="J17" s="21"/>
      <c r="K17" s="22"/>
      <c r="L17" s="20"/>
      <c r="M17" s="86"/>
      <c r="N17" s="21"/>
      <c r="O17" s="22"/>
      <c r="P17" s="20"/>
      <c r="Q17" s="86"/>
      <c r="R17" s="21"/>
      <c r="S17" s="22"/>
      <c r="T17" s="20"/>
      <c r="U17" s="86"/>
      <c r="V17" s="21"/>
      <c r="W17" s="22"/>
      <c r="X17" s="20"/>
      <c r="Y17" s="86"/>
      <c r="Z17" s="21"/>
      <c r="AA17" s="22"/>
      <c r="AB17" s="20"/>
      <c r="AC17" s="86"/>
      <c r="AD17" s="21"/>
      <c r="AE17" s="22"/>
      <c r="AF17" s="20"/>
      <c r="AG17" s="86"/>
      <c r="AH17" s="21"/>
      <c r="AI17" s="22"/>
      <c r="AJ17" s="20"/>
      <c r="AK17" s="86"/>
      <c r="AL17" s="21"/>
      <c r="AM17" s="22"/>
      <c r="AN17" s="20"/>
      <c r="AO17" s="86"/>
      <c r="AP17" s="21"/>
      <c r="AQ17" s="22"/>
      <c r="AR17" s="20"/>
      <c r="AS17" s="21"/>
      <c r="AT17" s="22"/>
      <c r="AU17" s="1"/>
      <c r="AV17" s="1"/>
      <c r="AW17" s="1"/>
      <c r="AX17" s="1"/>
      <c r="AY17" s="1"/>
    </row>
    <row r="18" spans="1:5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</row>
    <row r="19" spans="1:5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</row>
    <row r="20" spans="1:5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</row>
    <row r="21" spans="1:5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spans="1:5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</row>
    <row r="23" spans="1:5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</row>
    <row r="24" spans="1:5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</row>
    <row r="26" spans="1:5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</row>
    <row r="27" spans="1:5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1:5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5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1:5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1:5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1:5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1:5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1:5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1:5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1:5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1:5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1:5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1:5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1:5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1:5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1:5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</sheetData>
  <sortState ref="B10:AT16">
    <sortCondition ref="AT10:AT16"/>
  </sortState>
  <mergeCells count="19">
    <mergeCell ref="AJ7:AM7"/>
    <mergeCell ref="AN7:AQ7"/>
    <mergeCell ref="AR7:AT7"/>
    <mergeCell ref="D1:AT1"/>
    <mergeCell ref="D2:AT2"/>
    <mergeCell ref="D3:AT3"/>
    <mergeCell ref="D7:G7"/>
    <mergeCell ref="H7:K7"/>
    <mergeCell ref="L7:O7"/>
    <mergeCell ref="P7:S7"/>
    <mergeCell ref="D6:G6"/>
    <mergeCell ref="H6:O6"/>
    <mergeCell ref="P6:W6"/>
    <mergeCell ref="X6:AE6"/>
    <mergeCell ref="AF6:AQ6"/>
    <mergeCell ref="T7:W7"/>
    <mergeCell ref="X7:AA7"/>
    <mergeCell ref="AB7:AE7"/>
    <mergeCell ref="AF7:AI7"/>
  </mergeCells>
  <hyperlinks>
    <hyperlink ref="B1" location="ACCUEIL!A1" display="Accueil"/>
  </hyperlinks>
  <pageMargins left="0.31496062992125984" right="0.31496062992125984" top="0.35433070866141736" bottom="0.35433070866141736" header="0.31496062992125984" footer="0.31496062992125984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71"/>
  <sheetViews>
    <sheetView workbookViewId="0">
      <selection activeCell="B1" sqref="B1"/>
    </sheetView>
  </sheetViews>
  <sheetFormatPr baseColWidth="10" defaultRowHeight="15" x14ac:dyDescent="0.25"/>
  <cols>
    <col min="1" max="1" width="0.140625" customWidth="1"/>
    <col min="2" max="2" width="26.28515625" customWidth="1"/>
    <col min="3" max="3" width="0" hidden="1" customWidth="1"/>
    <col min="4" max="4" width="31.5703125" customWidth="1"/>
    <col min="42" max="42" width="3.42578125" customWidth="1"/>
    <col min="46" max="46" width="11.42578125" customWidth="1"/>
  </cols>
  <sheetData>
    <row r="1" spans="1:53" ht="18.75" x14ac:dyDescent="0.3">
      <c r="B1" s="255" t="s">
        <v>487</v>
      </c>
      <c r="C1" s="1"/>
      <c r="D1" s="1"/>
      <c r="E1" s="1"/>
      <c r="F1" s="281" t="s">
        <v>658</v>
      </c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1"/>
      <c r="AX1" s="1"/>
      <c r="AY1" s="1"/>
      <c r="AZ1" s="1"/>
      <c r="BA1" s="1"/>
    </row>
    <row r="2" spans="1:53" ht="18.75" x14ac:dyDescent="0.3">
      <c r="A2" s="1"/>
      <c r="B2" s="1"/>
      <c r="C2" s="1"/>
      <c r="D2" s="1"/>
      <c r="E2" s="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1"/>
      <c r="AX2" s="1"/>
      <c r="AY2" s="1"/>
      <c r="AZ2" s="1"/>
      <c r="BA2" s="1"/>
    </row>
    <row r="3" spans="1:53" x14ac:dyDescent="0.25">
      <c r="A3" s="1"/>
      <c r="B3" s="1"/>
      <c r="C3" s="1"/>
      <c r="D3" s="1"/>
      <c r="E3" s="1"/>
      <c r="F3" s="282">
        <f>ACCUEIL!F7</f>
        <v>44255</v>
      </c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1"/>
      <c r="AX3" s="1"/>
      <c r="AY3" s="1"/>
      <c r="AZ3" s="1"/>
      <c r="BA3" s="1"/>
    </row>
    <row r="4" spans="1:5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53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spans="1:53" ht="14.25" customHeight="1" thickBot="1" x14ac:dyDescent="0.3">
      <c r="A6" s="1"/>
      <c r="B6" s="1"/>
      <c r="C6" s="1"/>
      <c r="D6" s="1"/>
      <c r="E6" s="1"/>
      <c r="F6" s="286" t="s">
        <v>651</v>
      </c>
      <c r="G6" s="287"/>
      <c r="H6" s="287"/>
      <c r="I6" s="288"/>
      <c r="J6" s="286" t="s">
        <v>552</v>
      </c>
      <c r="K6" s="287"/>
      <c r="L6" s="287"/>
      <c r="M6" s="287"/>
      <c r="N6" s="287"/>
      <c r="O6" s="287"/>
      <c r="P6" s="287"/>
      <c r="Q6" s="288"/>
      <c r="R6" s="286" t="s">
        <v>654</v>
      </c>
      <c r="S6" s="287"/>
      <c r="T6" s="287"/>
      <c r="U6" s="287"/>
      <c r="V6" s="287"/>
      <c r="W6" s="287"/>
      <c r="X6" s="287"/>
      <c r="Y6" s="288"/>
      <c r="Z6" s="286" t="s">
        <v>14</v>
      </c>
      <c r="AA6" s="287"/>
      <c r="AB6" s="287"/>
      <c r="AC6" s="287"/>
      <c r="AD6" s="287"/>
      <c r="AE6" s="287"/>
      <c r="AF6" s="287"/>
      <c r="AG6" s="288"/>
      <c r="AH6" s="286" t="s">
        <v>652</v>
      </c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8"/>
      <c r="AT6" s="1"/>
      <c r="AU6" s="1"/>
      <c r="AV6" s="1"/>
      <c r="AW6" s="1"/>
      <c r="AX6" s="1"/>
      <c r="AY6" s="1"/>
      <c r="AZ6" s="1"/>
      <c r="BA6" s="1"/>
    </row>
    <row r="7" spans="1:53" ht="35.25" customHeight="1" thickBot="1" x14ac:dyDescent="0.3">
      <c r="A7" s="1"/>
      <c r="B7" s="1"/>
      <c r="C7" s="1"/>
      <c r="D7" s="1"/>
      <c r="E7" s="1"/>
      <c r="F7" s="283" t="s">
        <v>676</v>
      </c>
      <c r="G7" s="284"/>
      <c r="H7" s="284"/>
      <c r="I7" s="285"/>
      <c r="J7" s="283" t="s">
        <v>677</v>
      </c>
      <c r="K7" s="284"/>
      <c r="L7" s="284"/>
      <c r="M7" s="285"/>
      <c r="N7" s="283" t="s">
        <v>678</v>
      </c>
      <c r="O7" s="284"/>
      <c r="P7" s="284"/>
      <c r="Q7" s="285"/>
      <c r="R7" s="283" t="s">
        <v>677</v>
      </c>
      <c r="S7" s="284"/>
      <c r="T7" s="284"/>
      <c r="U7" s="285"/>
      <c r="V7" s="283" t="s">
        <v>678</v>
      </c>
      <c r="W7" s="284"/>
      <c r="X7" s="284"/>
      <c r="Y7" s="285"/>
      <c r="Z7" s="283" t="s">
        <v>679</v>
      </c>
      <c r="AA7" s="284"/>
      <c r="AB7" s="284"/>
      <c r="AC7" s="285"/>
      <c r="AD7" s="283" t="s">
        <v>678</v>
      </c>
      <c r="AE7" s="284"/>
      <c r="AF7" s="284"/>
      <c r="AG7" s="285"/>
      <c r="AH7" s="283" t="s">
        <v>677</v>
      </c>
      <c r="AI7" s="284"/>
      <c r="AJ7" s="284"/>
      <c r="AK7" s="285"/>
      <c r="AL7" s="283" t="s">
        <v>678</v>
      </c>
      <c r="AM7" s="284"/>
      <c r="AN7" s="284"/>
      <c r="AO7" s="285"/>
      <c r="AP7" s="283" t="s">
        <v>680</v>
      </c>
      <c r="AQ7" s="284"/>
      <c r="AR7" s="284"/>
      <c r="AS7" s="285"/>
      <c r="AT7" s="283" t="s">
        <v>655</v>
      </c>
      <c r="AU7" s="284"/>
      <c r="AV7" s="285"/>
      <c r="AW7" s="1"/>
      <c r="AX7" s="1"/>
      <c r="AY7" s="1"/>
      <c r="AZ7" s="1"/>
      <c r="BA7" s="1"/>
    </row>
    <row r="8" spans="1:53" ht="15.75" thickBot="1" x14ac:dyDescent="0.3">
      <c r="A8" s="1"/>
      <c r="B8" s="1"/>
      <c r="C8" s="1"/>
      <c r="D8" s="1"/>
      <c r="E8" s="1"/>
      <c r="F8" s="23"/>
      <c r="G8" s="23"/>
      <c r="H8" s="24" t="s">
        <v>11</v>
      </c>
      <c r="I8" s="25">
        <f>'RECAP TER'!N4</f>
        <v>0.3</v>
      </c>
      <c r="J8" s="23"/>
      <c r="K8" s="23"/>
      <c r="L8" s="24" t="s">
        <v>11</v>
      </c>
      <c r="M8" s="25">
        <f>'RECAP TER'!R4</f>
        <v>0.1</v>
      </c>
      <c r="N8" s="23"/>
      <c r="O8" s="23"/>
      <c r="P8" s="24" t="s">
        <v>11</v>
      </c>
      <c r="Q8" s="25">
        <f>'RECAP TER'!V4</f>
        <v>0.05</v>
      </c>
      <c r="R8" s="23"/>
      <c r="S8" s="23"/>
      <c r="T8" s="24" t="s">
        <v>11</v>
      </c>
      <c r="U8" s="25">
        <f>'RECAP TER'!Z4</f>
        <v>0.1</v>
      </c>
      <c r="V8" s="23"/>
      <c r="W8" s="23"/>
      <c r="X8" s="24" t="s">
        <v>11</v>
      </c>
      <c r="Y8" s="25">
        <f>'RECAP TER'!AD4</f>
        <v>0.05</v>
      </c>
      <c r="Z8" s="23"/>
      <c r="AA8" s="23"/>
      <c r="AB8" s="24" t="s">
        <v>11</v>
      </c>
      <c r="AC8" s="25">
        <f>'RECAP TER'!AH4</f>
        <v>0.1</v>
      </c>
      <c r="AD8" s="23"/>
      <c r="AE8" s="23"/>
      <c r="AF8" s="24" t="s">
        <v>11</v>
      </c>
      <c r="AG8" s="25">
        <f>'RECAP TER'!AL4</f>
        <v>0.05</v>
      </c>
      <c r="AH8" s="23"/>
      <c r="AI8" s="23"/>
      <c r="AJ8" s="24" t="s">
        <v>11</v>
      </c>
      <c r="AK8" s="25">
        <f>'RECAP TER'!AP4</f>
        <v>0.1</v>
      </c>
      <c r="AL8" s="23"/>
      <c r="AM8" s="23"/>
      <c r="AN8" s="24" t="s">
        <v>11</v>
      </c>
      <c r="AO8" s="25">
        <f>'RECAP TER'!AT4</f>
        <v>0.05</v>
      </c>
      <c r="AP8" s="23"/>
      <c r="AQ8" s="23" t="str">
        <f>"au "&amp;TEXT(ACCUEIL!$F$7-7,"jj/mm")</f>
        <v>au 21/02</v>
      </c>
      <c r="AR8" s="24" t="s">
        <v>11</v>
      </c>
      <c r="AS8" s="25">
        <f>'RECAP TER'!AX4</f>
        <v>0.1</v>
      </c>
      <c r="AT8" s="26"/>
      <c r="AU8" s="24" t="s">
        <v>11</v>
      </c>
      <c r="AV8" s="25">
        <v>1</v>
      </c>
      <c r="AW8" s="1"/>
      <c r="AX8" s="1"/>
      <c r="AY8" s="1"/>
      <c r="AZ8" s="1"/>
      <c r="BA8" s="1"/>
    </row>
    <row r="9" spans="1:53" ht="30.75" thickBot="1" x14ac:dyDescent="0.3">
      <c r="A9" s="3"/>
      <c r="B9" s="10" t="s">
        <v>1</v>
      </c>
      <c r="C9" s="3" t="s">
        <v>0</v>
      </c>
      <c r="D9" s="10" t="s">
        <v>507</v>
      </c>
      <c r="E9" s="10" t="str">
        <f>DC_PREM!C9</f>
        <v>ETP perf 
31-janv</v>
      </c>
      <c r="F9" s="14" t="s">
        <v>656</v>
      </c>
      <c r="G9" s="15" t="s">
        <v>13</v>
      </c>
      <c r="H9" s="15" t="s">
        <v>12</v>
      </c>
      <c r="I9" s="16" t="s">
        <v>10</v>
      </c>
      <c r="J9" s="14" t="s">
        <v>656</v>
      </c>
      <c r="K9" s="15" t="s">
        <v>13</v>
      </c>
      <c r="L9" s="15" t="s">
        <v>12</v>
      </c>
      <c r="M9" s="16" t="s">
        <v>10</v>
      </c>
      <c r="N9" s="14" t="s">
        <v>656</v>
      </c>
      <c r="O9" s="15" t="s">
        <v>13</v>
      </c>
      <c r="P9" s="15" t="s">
        <v>12</v>
      </c>
      <c r="Q9" s="16" t="s">
        <v>10</v>
      </c>
      <c r="R9" s="14" t="s">
        <v>656</v>
      </c>
      <c r="S9" s="15" t="s">
        <v>13</v>
      </c>
      <c r="T9" s="15" t="s">
        <v>12</v>
      </c>
      <c r="U9" s="16" t="s">
        <v>10</v>
      </c>
      <c r="V9" s="14" t="s">
        <v>656</v>
      </c>
      <c r="W9" s="15" t="s">
        <v>13</v>
      </c>
      <c r="X9" s="15" t="s">
        <v>12</v>
      </c>
      <c r="Y9" s="16" t="s">
        <v>10</v>
      </c>
      <c r="Z9" s="14" t="s">
        <v>523</v>
      </c>
      <c r="AA9" s="15" t="s">
        <v>553</v>
      </c>
      <c r="AB9" s="15" t="s">
        <v>12</v>
      </c>
      <c r="AC9" s="16" t="s">
        <v>10</v>
      </c>
      <c r="AD9" s="14" t="s">
        <v>656</v>
      </c>
      <c r="AE9" s="15" t="s">
        <v>13</v>
      </c>
      <c r="AF9" s="15" t="s">
        <v>12</v>
      </c>
      <c r="AG9" s="16" t="s">
        <v>10</v>
      </c>
      <c r="AH9" s="14" t="s">
        <v>656</v>
      </c>
      <c r="AI9" s="15" t="s">
        <v>13</v>
      </c>
      <c r="AJ9" s="15" t="s">
        <v>12</v>
      </c>
      <c r="AK9" s="16" t="s">
        <v>10</v>
      </c>
      <c r="AL9" s="14" t="s">
        <v>656</v>
      </c>
      <c r="AM9" s="15" t="s">
        <v>13</v>
      </c>
      <c r="AN9" s="15" t="s">
        <v>12</v>
      </c>
      <c r="AO9" s="16" t="s">
        <v>10</v>
      </c>
      <c r="AP9" s="14"/>
      <c r="AQ9" s="15" t="s">
        <v>657</v>
      </c>
      <c r="AR9" s="15" t="s">
        <v>12</v>
      </c>
      <c r="AS9" s="16" t="s">
        <v>10</v>
      </c>
      <c r="AT9" s="14" t="s">
        <v>483</v>
      </c>
      <c r="AU9" s="15" t="s">
        <v>12</v>
      </c>
      <c r="AV9" s="16" t="s">
        <v>15</v>
      </c>
      <c r="AW9" s="1"/>
      <c r="AX9" s="1"/>
      <c r="AY9" s="1"/>
      <c r="AZ9" s="1"/>
      <c r="BA9" s="1"/>
    </row>
    <row r="10" spans="1:53" ht="23.25" customHeight="1" x14ac:dyDescent="0.3">
      <c r="A10" s="4">
        <v>50</v>
      </c>
      <c r="B10" s="5" t="s">
        <v>100</v>
      </c>
      <c r="C10" s="4">
        <v>5169</v>
      </c>
      <c r="D10" s="5" t="s">
        <v>511</v>
      </c>
      <c r="E10" s="274">
        <v>24.442334310850441</v>
      </c>
      <c r="F10" s="266">
        <v>0</v>
      </c>
      <c r="G10" s="268">
        <v>0</v>
      </c>
      <c r="H10" s="270">
        <v>0</v>
      </c>
      <c r="I10" s="17">
        <v>1</v>
      </c>
      <c r="J10" s="266">
        <v>119</v>
      </c>
      <c r="K10" s="268">
        <v>4.8686020936704688</v>
      </c>
      <c r="L10" s="270">
        <v>0.68217161986805097</v>
      </c>
      <c r="M10" s="17">
        <v>18</v>
      </c>
      <c r="N10" s="266">
        <v>23</v>
      </c>
      <c r="O10" s="268">
        <v>0.94099032062538479</v>
      </c>
      <c r="P10" s="270">
        <v>0.3857098535264849</v>
      </c>
      <c r="Q10" s="17">
        <v>9</v>
      </c>
      <c r="R10" s="279">
        <v>520.40000000000009</v>
      </c>
      <c r="S10" s="268">
        <v>21.29092881971523</v>
      </c>
      <c r="T10" s="270">
        <v>0.44250415181241887</v>
      </c>
      <c r="U10" s="17">
        <v>5</v>
      </c>
      <c r="V10" s="279">
        <v>62</v>
      </c>
      <c r="W10" s="268">
        <v>2.5365826034249501</v>
      </c>
      <c r="X10" s="270">
        <v>0</v>
      </c>
      <c r="Y10" s="17">
        <v>1</v>
      </c>
      <c r="Z10" s="279">
        <v>306.5332787209199</v>
      </c>
      <c r="AA10" s="268">
        <v>12.54108035764995</v>
      </c>
      <c r="AB10" s="270">
        <v>0.25954908857566583</v>
      </c>
      <c r="AC10" s="17">
        <v>8</v>
      </c>
      <c r="AD10" s="279">
        <v>20</v>
      </c>
      <c r="AE10" s="268">
        <v>0.81825245271772584</v>
      </c>
      <c r="AF10" s="270">
        <v>0.37403690566517045</v>
      </c>
      <c r="AG10" s="17">
        <v>12</v>
      </c>
      <c r="AH10" s="279">
        <v>26</v>
      </c>
      <c r="AI10" s="268">
        <v>1.0637281885330436</v>
      </c>
      <c r="AJ10" s="270">
        <v>0.33011849873214483</v>
      </c>
      <c r="AK10" s="17">
        <v>2</v>
      </c>
      <c r="AL10" s="279">
        <v>14</v>
      </c>
      <c r="AM10" s="268">
        <v>0.57277671690240817</v>
      </c>
      <c r="AN10" s="270">
        <v>0</v>
      </c>
      <c r="AO10" s="17">
        <v>1</v>
      </c>
      <c r="AP10" s="279"/>
      <c r="AQ10" s="268">
        <v>0.3852534311387682</v>
      </c>
      <c r="AR10" s="270">
        <v>0.19016669589089191</v>
      </c>
      <c r="AS10" s="17">
        <v>5</v>
      </c>
      <c r="AT10" s="272">
        <v>0.22843834344750003</v>
      </c>
      <c r="AU10" s="270">
        <v>0</v>
      </c>
      <c r="AV10" s="17">
        <v>1</v>
      </c>
      <c r="AW10" s="1"/>
      <c r="AX10" s="1"/>
      <c r="AY10" s="1"/>
      <c r="AZ10" s="1"/>
      <c r="BA10" s="1"/>
    </row>
    <row r="11" spans="1:53" ht="23.25" customHeight="1" x14ac:dyDescent="0.3">
      <c r="A11" s="6">
        <v>50</v>
      </c>
      <c r="B11" s="7" t="s">
        <v>296</v>
      </c>
      <c r="C11" s="6">
        <v>57</v>
      </c>
      <c r="D11" s="7" t="s">
        <v>520</v>
      </c>
      <c r="E11" s="81">
        <v>22.19109090909091</v>
      </c>
      <c r="F11" s="248">
        <v>0</v>
      </c>
      <c r="G11" s="131">
        <v>0</v>
      </c>
      <c r="H11" s="76">
        <v>0</v>
      </c>
      <c r="I11" s="18">
        <v>1</v>
      </c>
      <c r="J11" s="248">
        <v>246</v>
      </c>
      <c r="K11" s="131">
        <v>11.085529819501684</v>
      </c>
      <c r="L11" s="76">
        <v>0.27632287099059194</v>
      </c>
      <c r="M11" s="18">
        <v>6</v>
      </c>
      <c r="N11" s="248">
        <v>28</v>
      </c>
      <c r="O11" s="131">
        <v>1.2617676217318989</v>
      </c>
      <c r="P11" s="76">
        <v>0.17630245478603962</v>
      </c>
      <c r="Q11" s="18">
        <v>2</v>
      </c>
      <c r="R11" s="250">
        <v>263.40000000000003</v>
      </c>
      <c r="S11" s="131">
        <v>11.869628270149365</v>
      </c>
      <c r="T11" s="76">
        <v>0.6891977547728837</v>
      </c>
      <c r="U11" s="18">
        <v>12</v>
      </c>
      <c r="V11" s="250">
        <v>20</v>
      </c>
      <c r="W11" s="131">
        <v>0.90126258695135641</v>
      </c>
      <c r="X11" s="76">
        <v>0.64469417012698438</v>
      </c>
      <c r="Y11" s="18">
        <v>16</v>
      </c>
      <c r="Z11" s="250">
        <v>287.83251911057238</v>
      </c>
      <c r="AA11" s="131">
        <v>12.970634039116009</v>
      </c>
      <c r="AB11" s="76">
        <v>0.23418736487430977</v>
      </c>
      <c r="AC11" s="18">
        <v>7</v>
      </c>
      <c r="AD11" s="250">
        <v>24</v>
      </c>
      <c r="AE11" s="131">
        <v>1.0815151043416276</v>
      </c>
      <c r="AF11" s="76">
        <v>0.17264098746663542</v>
      </c>
      <c r="AG11" s="18">
        <v>6</v>
      </c>
      <c r="AH11" s="250">
        <v>39</v>
      </c>
      <c r="AI11" s="131">
        <v>1.757462044555145</v>
      </c>
      <c r="AJ11" s="76">
        <v>0</v>
      </c>
      <c r="AK11" s="18">
        <v>1</v>
      </c>
      <c r="AL11" s="250">
        <v>6</v>
      </c>
      <c r="AM11" s="131">
        <v>0.27037877608540689</v>
      </c>
      <c r="AN11" s="76">
        <v>0.52795082602585075</v>
      </c>
      <c r="AO11" s="18">
        <v>7</v>
      </c>
      <c r="AP11" s="250"/>
      <c r="AQ11" s="131">
        <v>0.31114264744148357</v>
      </c>
      <c r="AR11" s="76">
        <v>0.34595344814455109</v>
      </c>
      <c r="AS11" s="18">
        <v>15</v>
      </c>
      <c r="AT11" s="78">
        <v>0.2306455657985092</v>
      </c>
      <c r="AU11" s="76">
        <v>2.2072223510091749E-3</v>
      </c>
      <c r="AV11" s="18">
        <v>2</v>
      </c>
      <c r="AW11" s="1"/>
      <c r="AX11" s="1"/>
      <c r="AY11" s="1"/>
      <c r="AZ11" s="1"/>
      <c r="BA11" s="1"/>
    </row>
    <row r="12" spans="1:53" ht="23.25" customHeight="1" x14ac:dyDescent="0.3">
      <c r="A12" s="6">
        <v>262</v>
      </c>
      <c r="B12" s="7" t="s">
        <v>16</v>
      </c>
      <c r="C12" s="6">
        <v>21</v>
      </c>
      <c r="D12" s="7" t="s">
        <v>508</v>
      </c>
      <c r="E12" s="275">
        <v>13.658944281524926</v>
      </c>
      <c r="F12" s="276">
        <v>0</v>
      </c>
      <c r="G12" s="277">
        <v>0</v>
      </c>
      <c r="H12" s="278">
        <v>0</v>
      </c>
      <c r="I12" s="18">
        <v>1</v>
      </c>
      <c r="J12" s="276">
        <v>190</v>
      </c>
      <c r="K12" s="277">
        <v>13.910299074650579</v>
      </c>
      <c r="L12" s="278">
        <v>9.1918432234403699E-2</v>
      </c>
      <c r="M12" s="18">
        <v>3</v>
      </c>
      <c r="N12" s="276">
        <v>15</v>
      </c>
      <c r="O12" s="277">
        <v>1.0981815058934667</v>
      </c>
      <c r="P12" s="278">
        <v>0.28309349913242399</v>
      </c>
      <c r="Q12" s="18">
        <v>6</v>
      </c>
      <c r="R12" s="276">
        <v>338</v>
      </c>
      <c r="S12" s="277">
        <v>24.745689932799451</v>
      </c>
      <c r="T12" s="278">
        <v>0.35204238786904007</v>
      </c>
      <c r="U12" s="18">
        <v>2</v>
      </c>
      <c r="V12" s="276">
        <v>19</v>
      </c>
      <c r="W12" s="277">
        <v>1.3910299074650578</v>
      </c>
      <c r="X12" s="278">
        <v>0.45161261234431777</v>
      </c>
      <c r="Y12" s="18">
        <v>8</v>
      </c>
      <c r="Z12" s="276">
        <v>131.61308646294495</v>
      </c>
      <c r="AA12" s="277">
        <v>9.635670499144263</v>
      </c>
      <c r="AB12" s="278">
        <v>0.43109040052328435</v>
      </c>
      <c r="AC12" s="18">
        <v>16</v>
      </c>
      <c r="AD12" s="276">
        <v>15</v>
      </c>
      <c r="AE12" s="277">
        <v>1.0981815058934667</v>
      </c>
      <c r="AF12" s="278">
        <v>0.15989119093114615</v>
      </c>
      <c r="AG12" s="18">
        <v>5</v>
      </c>
      <c r="AH12" s="276">
        <v>10</v>
      </c>
      <c r="AI12" s="277">
        <v>0.73212100392897783</v>
      </c>
      <c r="AJ12" s="278">
        <v>0.48791628386258523</v>
      </c>
      <c r="AK12" s="18">
        <v>4</v>
      </c>
      <c r="AL12" s="276">
        <v>3</v>
      </c>
      <c r="AM12" s="277">
        <v>0.21963630117869334</v>
      </c>
      <c r="AN12" s="278">
        <v>0.61654114998512444</v>
      </c>
      <c r="AO12" s="18">
        <v>12</v>
      </c>
      <c r="AP12" s="276"/>
      <c r="AQ12" s="277">
        <v>0.36551103107853533</v>
      </c>
      <c r="AR12" s="278">
        <v>0.23166678850411862</v>
      </c>
      <c r="AS12" s="18">
        <v>7</v>
      </c>
      <c r="AT12" s="280">
        <v>0.23502035191899379</v>
      </c>
      <c r="AU12" s="278">
        <v>6.582008471493761E-3</v>
      </c>
      <c r="AV12" s="18">
        <v>3</v>
      </c>
      <c r="AW12" s="1"/>
      <c r="AX12" s="1"/>
      <c r="AY12" s="1"/>
      <c r="AZ12" s="1"/>
      <c r="BA12" s="1"/>
    </row>
    <row r="13" spans="1:53" ht="23.25" customHeight="1" x14ac:dyDescent="0.3">
      <c r="A13" s="6">
        <v>262</v>
      </c>
      <c r="B13" s="7" t="s">
        <v>44</v>
      </c>
      <c r="C13" s="6">
        <v>5060</v>
      </c>
      <c r="D13" s="7" t="s">
        <v>484</v>
      </c>
      <c r="E13" s="81">
        <v>24.404969501466276</v>
      </c>
      <c r="F13" s="248">
        <v>0</v>
      </c>
      <c r="G13" s="131">
        <v>0</v>
      </c>
      <c r="H13" s="76">
        <v>0</v>
      </c>
      <c r="I13" s="18">
        <v>1</v>
      </c>
      <c r="J13" s="248">
        <v>298</v>
      </c>
      <c r="K13" s="131">
        <v>12.21062783881356</v>
      </c>
      <c r="L13" s="76">
        <v>0.20287507754030196</v>
      </c>
      <c r="M13" s="18">
        <v>4</v>
      </c>
      <c r="N13" s="248">
        <v>20</v>
      </c>
      <c r="O13" s="131">
        <v>0.81950522408144699</v>
      </c>
      <c r="P13" s="76">
        <v>0.46501683056396104</v>
      </c>
      <c r="Q13" s="18">
        <v>12</v>
      </c>
      <c r="R13" s="250">
        <v>442.20000000000005</v>
      </c>
      <c r="S13" s="131">
        <v>18.119260504440796</v>
      </c>
      <c r="T13" s="76">
        <v>0.52555322555486006</v>
      </c>
      <c r="U13" s="18">
        <v>7</v>
      </c>
      <c r="V13" s="250">
        <v>36</v>
      </c>
      <c r="W13" s="131">
        <v>1.4751094033466046</v>
      </c>
      <c r="X13" s="76">
        <v>0.4184658519084381</v>
      </c>
      <c r="Y13" s="18">
        <v>6</v>
      </c>
      <c r="Z13" s="250">
        <v>391.49860194684425</v>
      </c>
      <c r="AA13" s="131">
        <v>16.041757475801091</v>
      </c>
      <c r="AB13" s="76">
        <v>5.2861985964431965E-2</v>
      </c>
      <c r="AC13" s="18">
        <v>2</v>
      </c>
      <c r="AD13" s="250">
        <v>18</v>
      </c>
      <c r="AE13" s="131">
        <v>0.73755470167330228</v>
      </c>
      <c r="AF13" s="76">
        <v>0.43577068205881719</v>
      </c>
      <c r="AG13" s="18">
        <v>14</v>
      </c>
      <c r="AH13" s="250">
        <v>16</v>
      </c>
      <c r="AI13" s="131">
        <v>0.65560417926515757</v>
      </c>
      <c r="AJ13" s="76">
        <v>0.52432739320444555</v>
      </c>
      <c r="AK13" s="18">
        <v>5</v>
      </c>
      <c r="AL13" s="250">
        <v>10</v>
      </c>
      <c r="AM13" s="131">
        <v>0.4097526120407235</v>
      </c>
      <c r="AN13" s="76">
        <v>0.28462069083974539</v>
      </c>
      <c r="AO13" s="18">
        <v>3</v>
      </c>
      <c r="AP13" s="250"/>
      <c r="AQ13" s="131">
        <v>0.34375424069640581</v>
      </c>
      <c r="AR13" s="76">
        <v>0.27740128953085369</v>
      </c>
      <c r="AS13" s="18">
        <v>10</v>
      </c>
      <c r="AT13" s="78">
        <v>0.2384955999480374</v>
      </c>
      <c r="AU13" s="76">
        <v>1.0057256500537376E-2</v>
      </c>
      <c r="AV13" s="18">
        <v>4</v>
      </c>
      <c r="AW13" s="1"/>
      <c r="AX13" s="1"/>
      <c r="AY13" s="1"/>
      <c r="AZ13" s="1"/>
      <c r="BA13" s="1"/>
    </row>
    <row r="14" spans="1:53" ht="23.25" customHeight="1" x14ac:dyDescent="0.3">
      <c r="A14" s="6">
        <v>262</v>
      </c>
      <c r="B14" s="7" t="s">
        <v>44</v>
      </c>
      <c r="C14" s="6">
        <v>5101</v>
      </c>
      <c r="D14" s="7" t="s">
        <v>486</v>
      </c>
      <c r="E14" s="81">
        <v>28.723745454545451</v>
      </c>
      <c r="F14" s="248">
        <v>0</v>
      </c>
      <c r="G14" s="131">
        <v>0</v>
      </c>
      <c r="H14" s="76">
        <v>0</v>
      </c>
      <c r="I14" s="18">
        <v>1</v>
      </c>
      <c r="J14" s="248">
        <v>440</v>
      </c>
      <c r="K14" s="131">
        <v>15.318336555247924</v>
      </c>
      <c r="L14" s="76">
        <v>0</v>
      </c>
      <c r="M14" s="18">
        <v>1</v>
      </c>
      <c r="N14" s="248">
        <v>44</v>
      </c>
      <c r="O14" s="131">
        <v>1.5318336555247924</v>
      </c>
      <c r="P14" s="76">
        <v>0</v>
      </c>
      <c r="Q14" s="18">
        <v>1</v>
      </c>
      <c r="R14" s="250">
        <v>606.4</v>
      </c>
      <c r="S14" s="131">
        <v>21.111452925232594</v>
      </c>
      <c r="T14" s="76">
        <v>0.44720366806514195</v>
      </c>
      <c r="U14" s="18">
        <v>6</v>
      </c>
      <c r="V14" s="250">
        <v>40</v>
      </c>
      <c r="W14" s="131">
        <v>1.3925760504770841</v>
      </c>
      <c r="X14" s="76">
        <v>0.45100307453153821</v>
      </c>
      <c r="Y14" s="18">
        <v>7</v>
      </c>
      <c r="Z14" s="250">
        <v>317.09070069472568</v>
      </c>
      <c r="AA14" s="131">
        <v>11.039322890411807</v>
      </c>
      <c r="AB14" s="76">
        <v>0.34821590623754978</v>
      </c>
      <c r="AC14" s="18">
        <v>10</v>
      </c>
      <c r="AD14" s="250">
        <v>29</v>
      </c>
      <c r="AE14" s="131">
        <v>1.009617636595886</v>
      </c>
      <c r="AF14" s="76">
        <v>0.22764254748088755</v>
      </c>
      <c r="AG14" s="18">
        <v>7</v>
      </c>
      <c r="AH14" s="250">
        <v>15</v>
      </c>
      <c r="AI14" s="131">
        <v>0.52221601892890657</v>
      </c>
      <c r="AJ14" s="76">
        <v>0.58780115746807549</v>
      </c>
      <c r="AK14" s="18">
        <v>7</v>
      </c>
      <c r="AL14" s="250">
        <v>3</v>
      </c>
      <c r="AM14" s="131">
        <v>0.1044432037857813</v>
      </c>
      <c r="AN14" s="76">
        <v>0.81765459261226092</v>
      </c>
      <c r="AO14" s="18">
        <v>18</v>
      </c>
      <c r="AP14" s="250"/>
      <c r="AQ14" s="131">
        <v>0.32207837729388095</v>
      </c>
      <c r="AR14" s="76">
        <v>0.32296567562028355</v>
      </c>
      <c r="AS14" s="18">
        <v>14</v>
      </c>
      <c r="AT14" s="78">
        <v>0.24543365147033944</v>
      </c>
      <c r="AU14" s="76">
        <v>1.6995308022839412E-2</v>
      </c>
      <c r="AV14" s="18">
        <v>5</v>
      </c>
      <c r="AW14" s="1"/>
      <c r="AX14" s="1"/>
      <c r="AY14" s="1"/>
      <c r="AZ14" s="1"/>
      <c r="BA14" s="1"/>
    </row>
    <row r="15" spans="1:53" ht="23.25" customHeight="1" x14ac:dyDescent="0.3">
      <c r="A15" s="6">
        <v>264</v>
      </c>
      <c r="B15" s="7" t="s">
        <v>234</v>
      </c>
      <c r="C15" s="6">
        <v>45</v>
      </c>
      <c r="D15" s="7" t="s">
        <v>517</v>
      </c>
      <c r="E15" s="81">
        <v>33.508445454545452</v>
      </c>
      <c r="F15" s="248">
        <v>0</v>
      </c>
      <c r="G15" s="131">
        <v>0</v>
      </c>
      <c r="H15" s="76">
        <v>0</v>
      </c>
      <c r="I15" s="18">
        <v>1</v>
      </c>
      <c r="J15" s="248">
        <v>380</v>
      </c>
      <c r="K15" s="131">
        <v>11.340424625650686</v>
      </c>
      <c r="L15" s="76">
        <v>0.25968302205988825</v>
      </c>
      <c r="M15" s="18">
        <v>5</v>
      </c>
      <c r="N15" s="248">
        <v>27</v>
      </c>
      <c r="O15" s="131">
        <v>0.80576701287518027</v>
      </c>
      <c r="P15" s="76">
        <v>0.47398530514781534</v>
      </c>
      <c r="Q15" s="18">
        <v>13</v>
      </c>
      <c r="R15" s="250">
        <v>756.20000000000016</v>
      </c>
      <c r="S15" s="131">
        <v>22.567445005044867</v>
      </c>
      <c r="T15" s="76">
        <v>0.4090790025626343</v>
      </c>
      <c r="U15" s="18">
        <v>3</v>
      </c>
      <c r="V15" s="250">
        <v>35</v>
      </c>
      <c r="W15" s="131">
        <v>1.0445127944678263</v>
      </c>
      <c r="X15" s="76">
        <v>0.58822046912349635</v>
      </c>
      <c r="Y15" s="18">
        <v>11</v>
      </c>
      <c r="Z15" s="250">
        <v>498.61114025954879</v>
      </c>
      <c r="AA15" s="131">
        <v>14.880163299008302</v>
      </c>
      <c r="AB15" s="76">
        <v>0.12144487056310727</v>
      </c>
      <c r="AC15" s="18">
        <v>3</v>
      </c>
      <c r="AD15" s="250">
        <v>40</v>
      </c>
      <c r="AE15" s="131">
        <v>1.1937289079632301</v>
      </c>
      <c r="AF15" s="76">
        <v>8.6797432083746004E-2</v>
      </c>
      <c r="AG15" s="18">
        <v>3</v>
      </c>
      <c r="AH15" s="250">
        <v>4</v>
      </c>
      <c r="AI15" s="131">
        <v>0.119372890796323</v>
      </c>
      <c r="AJ15" s="76">
        <v>0.77949710473845457</v>
      </c>
      <c r="AK15" s="18">
        <v>10</v>
      </c>
      <c r="AL15" s="250">
        <v>7</v>
      </c>
      <c r="AM15" s="131">
        <v>0.20890255889356524</v>
      </c>
      <c r="AN15" s="76">
        <v>0.63528098693795398</v>
      </c>
      <c r="AO15" s="18">
        <v>14</v>
      </c>
      <c r="AP15" s="250"/>
      <c r="AQ15" s="131">
        <v>0.3922799381066911</v>
      </c>
      <c r="AR15" s="76">
        <v>0.17539642028981875</v>
      </c>
      <c r="AS15" s="18">
        <v>3</v>
      </c>
      <c r="AT15" s="78">
        <v>0.26372425168604091</v>
      </c>
      <c r="AU15" s="76">
        <v>3.5285908238540886E-2</v>
      </c>
      <c r="AV15" s="18">
        <v>6</v>
      </c>
      <c r="AW15" s="1"/>
      <c r="AX15" s="1"/>
      <c r="AY15" s="1"/>
      <c r="AZ15" s="1"/>
      <c r="BA15" s="1"/>
    </row>
    <row r="16" spans="1:53" ht="23.25" customHeight="1" x14ac:dyDescent="0.3">
      <c r="A16" s="6">
        <v>264</v>
      </c>
      <c r="B16" s="7" t="s">
        <v>234</v>
      </c>
      <c r="C16" s="6">
        <v>44</v>
      </c>
      <c r="D16" s="7" t="s">
        <v>519</v>
      </c>
      <c r="E16" s="81">
        <v>29.574950439882699</v>
      </c>
      <c r="F16" s="248">
        <v>0</v>
      </c>
      <c r="G16" s="131">
        <v>0</v>
      </c>
      <c r="H16" s="76">
        <v>0</v>
      </c>
      <c r="I16" s="18">
        <v>1</v>
      </c>
      <c r="J16" s="248">
        <v>309</v>
      </c>
      <c r="K16" s="131">
        <v>10.448031033157855</v>
      </c>
      <c r="L16" s="76">
        <v>0.3179395820508687</v>
      </c>
      <c r="M16" s="18">
        <v>9</v>
      </c>
      <c r="N16" s="248">
        <v>12</v>
      </c>
      <c r="O16" s="131">
        <v>0.40574877798671283</v>
      </c>
      <c r="P16" s="76">
        <v>0.73512216778674511</v>
      </c>
      <c r="Q16" s="18">
        <v>18</v>
      </c>
      <c r="R16" s="250">
        <v>534.99999999999989</v>
      </c>
      <c r="S16" s="131">
        <v>18.089633018574276</v>
      </c>
      <c r="T16" s="76">
        <v>0.5263290113602932</v>
      </c>
      <c r="U16" s="18">
        <v>8</v>
      </c>
      <c r="V16" s="250">
        <v>60</v>
      </c>
      <c r="W16" s="131">
        <v>2.0287438899335641</v>
      </c>
      <c r="X16" s="76">
        <v>0.20020586469594598</v>
      </c>
      <c r="Y16" s="18">
        <v>2</v>
      </c>
      <c r="Z16" s="250">
        <v>412.02999114003387</v>
      </c>
      <c r="AA16" s="131">
        <v>13.931722116578738</v>
      </c>
      <c r="AB16" s="76">
        <v>0.17744276850608334</v>
      </c>
      <c r="AC16" s="18">
        <v>5</v>
      </c>
      <c r="AD16" s="250">
        <v>25</v>
      </c>
      <c r="AE16" s="131">
        <v>0.84530995413898502</v>
      </c>
      <c r="AF16" s="76">
        <v>0.35333791813587401</v>
      </c>
      <c r="AG16" s="18">
        <v>11</v>
      </c>
      <c r="AH16" s="250">
        <v>30</v>
      </c>
      <c r="AI16" s="131">
        <v>1.0143719449667821</v>
      </c>
      <c r="AJ16" s="76">
        <v>0.353605040275006</v>
      </c>
      <c r="AK16" s="18">
        <v>3</v>
      </c>
      <c r="AL16" s="250">
        <v>7</v>
      </c>
      <c r="AM16" s="131">
        <v>0.23668678715891581</v>
      </c>
      <c r="AN16" s="76">
        <v>0.5867730300929056</v>
      </c>
      <c r="AO16" s="18">
        <v>11</v>
      </c>
      <c r="AP16" s="250"/>
      <c r="AQ16" s="131">
        <v>0.2855303001545158</v>
      </c>
      <c r="AR16" s="76">
        <v>0.39979263594382575</v>
      </c>
      <c r="AS16" s="18">
        <v>17</v>
      </c>
      <c r="AT16" s="78">
        <v>0.27128285284918124</v>
      </c>
      <c r="AU16" s="76">
        <v>4.2844509401681219E-2</v>
      </c>
      <c r="AV16" s="18">
        <v>7</v>
      </c>
      <c r="AW16" s="1"/>
      <c r="AX16" s="1"/>
      <c r="AY16" s="1"/>
      <c r="AZ16" s="1"/>
      <c r="BA16" s="1"/>
    </row>
    <row r="17" spans="1:53" ht="23.25" customHeight="1" x14ac:dyDescent="0.3">
      <c r="A17" s="6">
        <v>30</v>
      </c>
      <c r="B17" s="7" t="s">
        <v>296</v>
      </c>
      <c r="C17" s="6">
        <v>55</v>
      </c>
      <c r="D17" s="7" t="s">
        <v>322</v>
      </c>
      <c r="E17" s="81">
        <v>21.563418181818179</v>
      </c>
      <c r="F17" s="248">
        <v>0</v>
      </c>
      <c r="G17" s="131">
        <v>0</v>
      </c>
      <c r="H17" s="76">
        <v>0</v>
      </c>
      <c r="I17" s="18">
        <v>1</v>
      </c>
      <c r="J17" s="248">
        <v>230</v>
      </c>
      <c r="K17" s="131">
        <v>10.666212474325205</v>
      </c>
      <c r="L17" s="76">
        <v>0.30369642709860323</v>
      </c>
      <c r="M17" s="18">
        <v>8</v>
      </c>
      <c r="N17" s="248">
        <v>20</v>
      </c>
      <c r="O17" s="131">
        <v>0.92749673689784395</v>
      </c>
      <c r="P17" s="76">
        <v>0.39451863225965489</v>
      </c>
      <c r="Q17" s="18">
        <v>10</v>
      </c>
      <c r="R17" s="250">
        <v>485.99999999999994</v>
      </c>
      <c r="S17" s="131">
        <v>22.538170706617606</v>
      </c>
      <c r="T17" s="76">
        <v>0.40984554027313047</v>
      </c>
      <c r="U17" s="18">
        <v>4</v>
      </c>
      <c r="V17" s="250">
        <v>21</v>
      </c>
      <c r="W17" s="131">
        <v>0.97387157374273614</v>
      </c>
      <c r="X17" s="76">
        <v>0.61606944223783877</v>
      </c>
      <c r="Y17" s="18">
        <v>13</v>
      </c>
      <c r="Z17" s="250">
        <v>192.35694223318146</v>
      </c>
      <c r="AA17" s="131">
        <v>8.9205218120461431</v>
      </c>
      <c r="AB17" s="76">
        <v>0.4733142346798615</v>
      </c>
      <c r="AC17" s="18">
        <v>18</v>
      </c>
      <c r="AD17" s="250">
        <v>21</v>
      </c>
      <c r="AE17" s="131">
        <v>0.97387157374273614</v>
      </c>
      <c r="AF17" s="76">
        <v>0.25498828416585168</v>
      </c>
      <c r="AG17" s="18">
        <v>8</v>
      </c>
      <c r="AH17" s="250">
        <v>14</v>
      </c>
      <c r="AI17" s="131">
        <v>0.64924771582849072</v>
      </c>
      <c r="AJ17" s="76">
        <v>0.52735216437388277</v>
      </c>
      <c r="AK17" s="18">
        <v>6</v>
      </c>
      <c r="AL17" s="250">
        <v>7</v>
      </c>
      <c r="AM17" s="131">
        <v>0.32462385791424536</v>
      </c>
      <c r="AN17" s="76">
        <v>0.43324536711300021</v>
      </c>
      <c r="AO17" s="18">
        <v>6</v>
      </c>
      <c r="AP17" s="250"/>
      <c r="AQ17" s="131">
        <v>0.33434507249534495</v>
      </c>
      <c r="AR17" s="76">
        <v>0.29718010824418739</v>
      </c>
      <c r="AS17" s="18">
        <v>11</v>
      </c>
      <c r="AT17" s="78">
        <v>0.28607993375578378</v>
      </c>
      <c r="AU17" s="76">
        <v>5.7641590308283752E-2</v>
      </c>
      <c r="AV17" s="18">
        <v>8</v>
      </c>
      <c r="AW17" s="1"/>
      <c r="AX17" s="1"/>
      <c r="AY17" s="1"/>
      <c r="AZ17" s="1"/>
      <c r="BA17" s="1"/>
    </row>
    <row r="18" spans="1:53" ht="23.25" customHeight="1" x14ac:dyDescent="0.3">
      <c r="A18" s="6">
        <v>30</v>
      </c>
      <c r="B18" s="7" t="s">
        <v>136</v>
      </c>
      <c r="C18" s="6">
        <v>11</v>
      </c>
      <c r="D18" s="7" t="s">
        <v>513</v>
      </c>
      <c r="E18" s="81">
        <v>33.614436363636365</v>
      </c>
      <c r="F18" s="248">
        <v>0</v>
      </c>
      <c r="G18" s="131">
        <v>0</v>
      </c>
      <c r="H18" s="76">
        <v>0</v>
      </c>
      <c r="I18" s="18">
        <v>1</v>
      </c>
      <c r="J18" s="248">
        <v>297</v>
      </c>
      <c r="K18" s="131">
        <v>8.8354895137046086</v>
      </c>
      <c r="L18" s="76">
        <v>0.4232082914591892</v>
      </c>
      <c r="M18" s="18">
        <v>13</v>
      </c>
      <c r="N18" s="248">
        <v>42</v>
      </c>
      <c r="O18" s="131">
        <v>1.2494631635541871</v>
      </c>
      <c r="P18" s="76">
        <v>0.18433495761905544</v>
      </c>
      <c r="Q18" s="18">
        <v>3</v>
      </c>
      <c r="R18" s="250">
        <v>497.59999999999991</v>
      </c>
      <c r="S18" s="131">
        <v>14.803163575822939</v>
      </c>
      <c r="T18" s="76">
        <v>0.61238411421858785</v>
      </c>
      <c r="U18" s="18">
        <v>10</v>
      </c>
      <c r="V18" s="250">
        <v>59</v>
      </c>
      <c r="W18" s="131">
        <v>1.7551982535642152</v>
      </c>
      <c r="X18" s="76">
        <v>0.30804608878326784</v>
      </c>
      <c r="Y18" s="18">
        <v>4</v>
      </c>
      <c r="Z18" s="250">
        <v>569.33058101388144</v>
      </c>
      <c r="AA18" s="131">
        <v>16.937085449089231</v>
      </c>
      <c r="AB18" s="76">
        <v>0</v>
      </c>
      <c r="AC18" s="18">
        <v>1</v>
      </c>
      <c r="AD18" s="250">
        <v>41</v>
      </c>
      <c r="AE18" s="131">
        <v>1.2197140406124207</v>
      </c>
      <c r="AF18" s="76">
        <v>6.6918806623151611E-2</v>
      </c>
      <c r="AG18" s="18">
        <v>2</v>
      </c>
      <c r="AH18" s="250">
        <v>-19</v>
      </c>
      <c r="AI18" s="131">
        <v>-0.56523333589356084</v>
      </c>
      <c r="AJ18" s="76">
        <v>1.1052721520648787</v>
      </c>
      <c r="AK18" s="18">
        <v>13</v>
      </c>
      <c r="AL18" s="250">
        <v>9</v>
      </c>
      <c r="AM18" s="131">
        <v>0.26774210647589725</v>
      </c>
      <c r="AN18" s="76">
        <v>0.53255413745891467</v>
      </c>
      <c r="AO18" s="18">
        <v>8</v>
      </c>
      <c r="AP18" s="250"/>
      <c r="AQ18" s="131">
        <v>0.36707531431398727</v>
      </c>
      <c r="AR18" s="76">
        <v>0.22837854092801274</v>
      </c>
      <c r="AS18" s="18">
        <v>6</v>
      </c>
      <c r="AT18" s="78">
        <v>0.29151700939128639</v>
      </c>
      <c r="AU18" s="76">
        <v>6.3078665943786361E-2</v>
      </c>
      <c r="AV18" s="18">
        <v>9</v>
      </c>
      <c r="AW18" s="1"/>
      <c r="AX18" s="1"/>
      <c r="AY18" s="1"/>
      <c r="AZ18" s="1"/>
      <c r="BA18" s="1"/>
    </row>
    <row r="19" spans="1:53" ht="23.25" customHeight="1" x14ac:dyDescent="0.3">
      <c r="A19" s="6">
        <v>30</v>
      </c>
      <c r="B19" s="7" t="s">
        <v>234</v>
      </c>
      <c r="C19" s="6">
        <v>42</v>
      </c>
      <c r="D19" s="7" t="s">
        <v>518</v>
      </c>
      <c r="E19" s="81">
        <v>22.949998826979474</v>
      </c>
      <c r="F19" s="248">
        <v>0</v>
      </c>
      <c r="G19" s="131">
        <v>0</v>
      </c>
      <c r="H19" s="76">
        <v>0</v>
      </c>
      <c r="I19" s="18">
        <v>1</v>
      </c>
      <c r="J19" s="248">
        <v>346</v>
      </c>
      <c r="K19" s="131">
        <v>15.076253493889098</v>
      </c>
      <c r="L19" s="76">
        <v>1.5803482348472821E-2</v>
      </c>
      <c r="M19" s="18">
        <v>2</v>
      </c>
      <c r="N19" s="248">
        <v>22</v>
      </c>
      <c r="O19" s="131">
        <v>0.95860571348427792</v>
      </c>
      <c r="P19" s="76">
        <v>0.37421030669556077</v>
      </c>
      <c r="Q19" s="18">
        <v>8</v>
      </c>
      <c r="R19" s="250">
        <v>383.20000000000005</v>
      </c>
      <c r="S19" s="131">
        <v>16.697168609417062</v>
      </c>
      <c r="T19" s="76">
        <v>0.56279022606010831</v>
      </c>
      <c r="U19" s="18">
        <v>9</v>
      </c>
      <c r="V19" s="250">
        <v>27</v>
      </c>
      <c r="W19" s="131">
        <v>1.1764706483670684</v>
      </c>
      <c r="X19" s="76">
        <v>0.53619856622111517</v>
      </c>
      <c r="Y19" s="18">
        <v>9</v>
      </c>
      <c r="Z19" s="250">
        <v>221.45037089468809</v>
      </c>
      <c r="AA19" s="131">
        <v>9.6492541269482022</v>
      </c>
      <c r="AB19" s="76">
        <v>0.43028839548854741</v>
      </c>
      <c r="AC19" s="18">
        <v>15</v>
      </c>
      <c r="AD19" s="250">
        <v>30</v>
      </c>
      <c r="AE19" s="131">
        <v>1.3071896092967425</v>
      </c>
      <c r="AF19" s="76">
        <v>0</v>
      </c>
      <c r="AG19" s="18">
        <v>1</v>
      </c>
      <c r="AH19" s="250">
        <v>8</v>
      </c>
      <c r="AI19" s="131">
        <v>0.34858389581246468</v>
      </c>
      <c r="AJ19" s="76">
        <v>0.67042531559053642</v>
      </c>
      <c r="AK19" s="18">
        <v>8</v>
      </c>
      <c r="AL19" s="250">
        <v>6</v>
      </c>
      <c r="AM19" s="131">
        <v>0.2614379218593485</v>
      </c>
      <c r="AN19" s="76">
        <v>0.54356049374141502</v>
      </c>
      <c r="AO19" s="18">
        <v>9</v>
      </c>
      <c r="AP19" s="250"/>
      <c r="AQ19" s="131">
        <v>0.23112310217331639</v>
      </c>
      <c r="AR19" s="76">
        <v>0.5141608864177909</v>
      </c>
      <c r="AS19" s="18">
        <v>18</v>
      </c>
      <c r="AT19" s="78">
        <v>0.29204529892345016</v>
      </c>
      <c r="AU19" s="76">
        <v>6.3606955475950133E-2</v>
      </c>
      <c r="AV19" s="18">
        <v>10</v>
      </c>
      <c r="AW19" s="1"/>
      <c r="AX19" s="1"/>
      <c r="AY19" s="1"/>
      <c r="AZ19" s="1"/>
      <c r="BA19" s="1"/>
    </row>
    <row r="20" spans="1:53" ht="23.25" customHeight="1" x14ac:dyDescent="0.3">
      <c r="A20" s="6">
        <v>110</v>
      </c>
      <c r="B20" s="7" t="s">
        <v>100</v>
      </c>
      <c r="C20" s="6">
        <v>5130</v>
      </c>
      <c r="D20" s="7" t="s">
        <v>485</v>
      </c>
      <c r="E20" s="81">
        <v>23.40909090909091</v>
      </c>
      <c r="F20" s="248">
        <v>0</v>
      </c>
      <c r="G20" s="131">
        <v>0</v>
      </c>
      <c r="H20" s="76">
        <v>0</v>
      </c>
      <c r="I20" s="18">
        <v>1</v>
      </c>
      <c r="J20" s="248">
        <v>152</v>
      </c>
      <c r="K20" s="131">
        <v>6.4932038834951458</v>
      </c>
      <c r="L20" s="76">
        <v>0.57611560105913517</v>
      </c>
      <c r="M20" s="18">
        <v>15</v>
      </c>
      <c r="N20" s="248">
        <v>27</v>
      </c>
      <c r="O20" s="131">
        <v>1.153398058252427</v>
      </c>
      <c r="P20" s="76">
        <v>0.24704744924977953</v>
      </c>
      <c r="Q20" s="18">
        <v>4</v>
      </c>
      <c r="R20" s="250">
        <v>893.99999999999989</v>
      </c>
      <c r="S20" s="131">
        <v>38.190291262135915</v>
      </c>
      <c r="T20" s="76">
        <v>0</v>
      </c>
      <c r="U20" s="18">
        <v>1</v>
      </c>
      <c r="V20" s="250">
        <v>35</v>
      </c>
      <c r="W20" s="131">
        <v>1.4951456310679612</v>
      </c>
      <c r="X20" s="76">
        <v>0.41056694583918446</v>
      </c>
      <c r="Y20" s="18">
        <v>5</v>
      </c>
      <c r="Z20" s="250">
        <v>227.82030404601323</v>
      </c>
      <c r="AA20" s="131">
        <v>9.7321294932277489</v>
      </c>
      <c r="AB20" s="76">
        <v>0.42539526517231563</v>
      </c>
      <c r="AC20" s="18">
        <v>14</v>
      </c>
      <c r="AD20" s="250">
        <v>14</v>
      </c>
      <c r="AE20" s="131">
        <v>0.59805825242718447</v>
      </c>
      <c r="AF20" s="76">
        <v>0.54248546027769073</v>
      </c>
      <c r="AG20" s="18">
        <v>18</v>
      </c>
      <c r="AH20" s="250">
        <v>-17</v>
      </c>
      <c r="AI20" s="131">
        <v>-0.72621359223300963</v>
      </c>
      <c r="AJ20" s="76">
        <v>1.1818758237568101</v>
      </c>
      <c r="AK20" s="18">
        <v>15</v>
      </c>
      <c r="AL20" s="250">
        <v>10</v>
      </c>
      <c r="AM20" s="131">
        <v>0.42718446601941745</v>
      </c>
      <c r="AN20" s="76">
        <v>0.25418674779651923</v>
      </c>
      <c r="AO20" s="18">
        <v>2</v>
      </c>
      <c r="AP20" s="250"/>
      <c r="AQ20" s="131">
        <v>0.44721818197971336</v>
      </c>
      <c r="AR20" s="76">
        <v>5.9911869182430938E-2</v>
      </c>
      <c r="AS20" s="18">
        <v>2</v>
      </c>
      <c r="AT20" s="78">
        <v>0.29704418607522787</v>
      </c>
      <c r="AU20" s="76">
        <v>6.8605842627727842E-2</v>
      </c>
      <c r="AV20" s="18">
        <v>11</v>
      </c>
      <c r="AW20" s="1"/>
      <c r="AX20" s="1"/>
      <c r="AY20" s="1"/>
      <c r="AZ20" s="1"/>
      <c r="BA20" s="1"/>
    </row>
    <row r="21" spans="1:53" ht="23.25" customHeight="1" x14ac:dyDescent="0.3">
      <c r="A21" s="6">
        <v>110</v>
      </c>
      <c r="B21" s="7" t="s">
        <v>44</v>
      </c>
      <c r="C21" s="6">
        <v>5006</v>
      </c>
      <c r="D21" s="7" t="s">
        <v>510</v>
      </c>
      <c r="E21" s="81">
        <v>32.786363636363639</v>
      </c>
      <c r="F21" s="248">
        <v>0</v>
      </c>
      <c r="G21" s="131">
        <v>0</v>
      </c>
      <c r="H21" s="76">
        <v>0</v>
      </c>
      <c r="I21" s="18">
        <v>1</v>
      </c>
      <c r="J21" s="248">
        <v>362</v>
      </c>
      <c r="K21" s="131">
        <v>11.041175655067239</v>
      </c>
      <c r="L21" s="76">
        <v>0.27921836582937387</v>
      </c>
      <c r="M21" s="18">
        <v>7</v>
      </c>
      <c r="N21" s="248">
        <v>34</v>
      </c>
      <c r="O21" s="131">
        <v>1.0370164979897407</v>
      </c>
      <c r="P21" s="76">
        <v>0.32302277453587597</v>
      </c>
      <c r="Q21" s="18">
        <v>7</v>
      </c>
      <c r="R21" s="250">
        <v>476.2</v>
      </c>
      <c r="S21" s="131">
        <v>14.524331068903367</v>
      </c>
      <c r="T21" s="76">
        <v>0.6196852501278608</v>
      </c>
      <c r="U21" s="18">
        <v>11</v>
      </c>
      <c r="V21" s="250">
        <v>34</v>
      </c>
      <c r="W21" s="131">
        <v>1.0370164979897407</v>
      </c>
      <c r="X21" s="76">
        <v>0.59117574306882892</v>
      </c>
      <c r="Y21" s="18">
        <v>12</v>
      </c>
      <c r="Z21" s="250">
        <v>336.67441797394912</v>
      </c>
      <c r="AA21" s="131">
        <v>10.268733114414086</v>
      </c>
      <c r="AB21" s="76">
        <v>0.39371309513194469</v>
      </c>
      <c r="AC21" s="18">
        <v>12</v>
      </c>
      <c r="AD21" s="250">
        <v>23</v>
      </c>
      <c r="AE21" s="131">
        <v>0.70151116040482453</v>
      </c>
      <c r="AF21" s="76">
        <v>0.46334398971987556</v>
      </c>
      <c r="AG21" s="18">
        <v>15</v>
      </c>
      <c r="AH21" s="250">
        <v>-21</v>
      </c>
      <c r="AI21" s="131">
        <v>-0.64051018993483988</v>
      </c>
      <c r="AJ21" s="76">
        <v>1.1410932120141197</v>
      </c>
      <c r="AK21" s="18">
        <v>14</v>
      </c>
      <c r="AL21" s="250">
        <v>6</v>
      </c>
      <c r="AM21" s="131">
        <v>0.18300291140995423</v>
      </c>
      <c r="AN21" s="76">
        <v>0.68049868996135376</v>
      </c>
      <c r="AO21" s="18">
        <v>15</v>
      </c>
      <c r="AP21" s="250"/>
      <c r="AQ21" s="131">
        <v>0.47571942174270393</v>
      </c>
      <c r="AR21" s="76">
        <v>0</v>
      </c>
      <c r="AS21" s="18">
        <v>1</v>
      </c>
      <c r="AT21" s="78">
        <v>0.34627305217462667</v>
      </c>
      <c r="AU21" s="76">
        <v>0.11783470872712665</v>
      </c>
      <c r="AV21" s="18">
        <v>12</v>
      </c>
      <c r="AW21" s="1"/>
      <c r="AX21" s="1"/>
      <c r="AY21" s="1"/>
      <c r="AZ21" s="1"/>
      <c r="BA21" s="1"/>
    </row>
    <row r="22" spans="1:53" ht="23.25" customHeight="1" x14ac:dyDescent="0.3">
      <c r="A22" s="6">
        <v>110</v>
      </c>
      <c r="B22" s="7" t="s">
        <v>180</v>
      </c>
      <c r="C22" s="6">
        <v>26</v>
      </c>
      <c r="D22" s="7" t="s">
        <v>514</v>
      </c>
      <c r="E22" s="81">
        <v>29.699987390029328</v>
      </c>
      <c r="F22" s="248">
        <v>0</v>
      </c>
      <c r="G22" s="131">
        <v>0</v>
      </c>
      <c r="H22" s="76">
        <v>0</v>
      </c>
      <c r="I22" s="18">
        <v>1</v>
      </c>
      <c r="J22" s="248">
        <v>188</v>
      </c>
      <c r="K22" s="131">
        <v>6.3299690175327834</v>
      </c>
      <c r="L22" s="76">
        <v>0.58677177546643</v>
      </c>
      <c r="M22" s="18">
        <v>16</v>
      </c>
      <c r="N22" s="248">
        <v>17</v>
      </c>
      <c r="O22" s="131">
        <v>0.57239081541519854</v>
      </c>
      <c r="P22" s="76">
        <v>0.62633617994304835</v>
      </c>
      <c r="Q22" s="18">
        <v>16</v>
      </c>
      <c r="R22" s="250">
        <v>268.60000000000002</v>
      </c>
      <c r="S22" s="131">
        <v>9.0437748835601361</v>
      </c>
      <c r="T22" s="76">
        <v>0.7631917803013285</v>
      </c>
      <c r="U22" s="18">
        <v>16</v>
      </c>
      <c r="V22" s="250">
        <v>28</v>
      </c>
      <c r="W22" s="131">
        <v>0.94276134303679748</v>
      </c>
      <c r="X22" s="76">
        <v>0.62833406577658446</v>
      </c>
      <c r="Y22" s="18">
        <v>15</v>
      </c>
      <c r="Z22" s="250">
        <v>340.45664837983463</v>
      </c>
      <c r="AA22" s="131">
        <v>11.463191681156415</v>
      </c>
      <c r="AB22" s="76">
        <v>0.32318983005586521</v>
      </c>
      <c r="AC22" s="18">
        <v>9</v>
      </c>
      <c r="AD22" s="250">
        <v>26</v>
      </c>
      <c r="AE22" s="131">
        <v>0.87542124710559766</v>
      </c>
      <c r="AF22" s="76">
        <v>0.3303027801937875</v>
      </c>
      <c r="AG22" s="18">
        <v>10</v>
      </c>
      <c r="AH22" s="250">
        <v>10</v>
      </c>
      <c r="AI22" s="131">
        <v>0.33670047965599914</v>
      </c>
      <c r="AJ22" s="76">
        <v>0.67608012898522352</v>
      </c>
      <c r="AK22" s="18">
        <v>9</v>
      </c>
      <c r="AL22" s="250">
        <v>10</v>
      </c>
      <c r="AM22" s="131">
        <v>0.33670047965599914</v>
      </c>
      <c r="AN22" s="76">
        <v>0.41216102240174085</v>
      </c>
      <c r="AO22" s="18">
        <v>5</v>
      </c>
      <c r="AP22" s="250"/>
      <c r="AQ22" s="131">
        <v>0.34497127692119245</v>
      </c>
      <c r="AR22" s="76">
        <v>0.27484298274504232</v>
      </c>
      <c r="AS22" s="18">
        <v>9</v>
      </c>
      <c r="AT22" s="78">
        <v>0.36226435217114705</v>
      </c>
      <c r="AU22" s="76">
        <v>0.13382600872364703</v>
      </c>
      <c r="AV22" s="18">
        <v>13</v>
      </c>
      <c r="AW22" s="1"/>
      <c r="AX22" s="1"/>
      <c r="AY22" s="1"/>
      <c r="AZ22" s="1"/>
      <c r="BA22" s="1"/>
    </row>
    <row r="23" spans="1:53" ht="23.25" customHeight="1" x14ac:dyDescent="0.3">
      <c r="A23" s="6">
        <v>160</v>
      </c>
      <c r="B23" s="7" t="s">
        <v>180</v>
      </c>
      <c r="C23" s="6">
        <v>27</v>
      </c>
      <c r="D23" s="7" t="s">
        <v>515</v>
      </c>
      <c r="E23" s="81">
        <v>32.461745454545451</v>
      </c>
      <c r="F23" s="248">
        <v>0</v>
      </c>
      <c r="G23" s="131">
        <v>0</v>
      </c>
      <c r="H23" s="76">
        <v>0</v>
      </c>
      <c r="I23" s="18">
        <v>1</v>
      </c>
      <c r="J23" s="248">
        <v>189</v>
      </c>
      <c r="K23" s="131">
        <v>5.8222377556575688</v>
      </c>
      <c r="L23" s="76">
        <v>0.61991710166056369</v>
      </c>
      <c r="M23" s="18">
        <v>17</v>
      </c>
      <c r="N23" s="248">
        <v>25</v>
      </c>
      <c r="O23" s="131">
        <v>0.7701372692668742</v>
      </c>
      <c r="P23" s="76">
        <v>0.497244843466354</v>
      </c>
      <c r="Q23" s="18">
        <v>14</v>
      </c>
      <c r="R23" s="250">
        <v>355.20000000000005</v>
      </c>
      <c r="S23" s="131">
        <v>10.942110321743749</v>
      </c>
      <c r="T23" s="76">
        <v>0.71348450194742574</v>
      </c>
      <c r="U23" s="18">
        <v>13</v>
      </c>
      <c r="V23" s="250">
        <v>59</v>
      </c>
      <c r="W23" s="131">
        <v>1.8175239554698233</v>
      </c>
      <c r="X23" s="76">
        <v>0.28347535261979562</v>
      </c>
      <c r="Y23" s="18">
        <v>3</v>
      </c>
      <c r="Z23" s="250">
        <v>445.79054330843212</v>
      </c>
      <c r="AA23" s="131">
        <v>13.732796467542085</v>
      </c>
      <c r="AB23" s="76">
        <v>0.18918774373423569</v>
      </c>
      <c r="AC23" s="18">
        <v>6</v>
      </c>
      <c r="AD23" s="250">
        <v>29</v>
      </c>
      <c r="AE23" s="131">
        <v>0.89335923234957404</v>
      </c>
      <c r="AF23" s="76">
        <v>0.31658022218353304</v>
      </c>
      <c r="AG23" s="18">
        <v>9</v>
      </c>
      <c r="AH23" s="250">
        <v>-12</v>
      </c>
      <c r="AI23" s="131">
        <v>-0.36966588924809962</v>
      </c>
      <c r="AJ23" s="76">
        <v>1.0122099044506847</v>
      </c>
      <c r="AK23" s="18">
        <v>12</v>
      </c>
      <c r="AL23" s="250">
        <v>8</v>
      </c>
      <c r="AM23" s="131">
        <v>0.24644392616539976</v>
      </c>
      <c r="AN23" s="76">
        <v>0.56973822627048265</v>
      </c>
      <c r="AO23" s="18">
        <v>10</v>
      </c>
      <c r="AP23" s="250"/>
      <c r="AQ23" s="131">
        <v>0.29194621662870446</v>
      </c>
      <c r="AR23" s="76">
        <v>0.38630587004579864</v>
      </c>
      <c r="AS23" s="18">
        <v>16</v>
      </c>
      <c r="AT23" s="78">
        <v>0.37546244441087917</v>
      </c>
      <c r="AU23" s="76">
        <v>0.14702410096337915</v>
      </c>
      <c r="AV23" s="18">
        <v>14</v>
      </c>
      <c r="AW23" s="1"/>
      <c r="AX23" s="1"/>
      <c r="AY23" s="1"/>
      <c r="AZ23" s="1"/>
      <c r="BA23" s="1"/>
    </row>
    <row r="24" spans="1:53" ht="23.25" customHeight="1" x14ac:dyDescent="0.3">
      <c r="A24" s="8">
        <v>160</v>
      </c>
      <c r="B24" s="9" t="s">
        <v>136</v>
      </c>
      <c r="C24" s="8">
        <v>6</v>
      </c>
      <c r="D24" s="9" t="s">
        <v>512</v>
      </c>
      <c r="E24" s="81">
        <v>17.739036363636362</v>
      </c>
      <c r="F24" s="248">
        <v>0</v>
      </c>
      <c r="G24" s="131">
        <v>0</v>
      </c>
      <c r="H24" s="76">
        <v>0</v>
      </c>
      <c r="I24" s="18">
        <v>1</v>
      </c>
      <c r="J24" s="248">
        <v>179</v>
      </c>
      <c r="K24" s="131">
        <v>10.090739786008671</v>
      </c>
      <c r="L24" s="76">
        <v>0.34126399758780113</v>
      </c>
      <c r="M24" s="18">
        <v>11</v>
      </c>
      <c r="N24" s="248">
        <v>15</v>
      </c>
      <c r="O24" s="131">
        <v>0.84559271949793324</v>
      </c>
      <c r="P24" s="76">
        <v>0.4479865901573753</v>
      </c>
      <c r="Q24" s="18">
        <v>11</v>
      </c>
      <c r="R24" s="250">
        <v>172.8</v>
      </c>
      <c r="S24" s="131">
        <v>9.741228128616191</v>
      </c>
      <c r="T24" s="76">
        <v>0.74492920041502231</v>
      </c>
      <c r="U24" s="18">
        <v>15</v>
      </c>
      <c r="V24" s="250">
        <v>20</v>
      </c>
      <c r="W24" s="131">
        <v>1.1274569593305777</v>
      </c>
      <c r="X24" s="76">
        <v>0.55552129159592112</v>
      </c>
      <c r="Y24" s="18">
        <v>10</v>
      </c>
      <c r="Z24" s="250">
        <v>166.55722546337788</v>
      </c>
      <c r="AA24" s="131">
        <v>9.3893051487738735</v>
      </c>
      <c r="AB24" s="76">
        <v>0.4456363122807076</v>
      </c>
      <c r="AC24" s="18">
        <v>17</v>
      </c>
      <c r="AD24" s="250">
        <v>12</v>
      </c>
      <c r="AE24" s="131">
        <v>0.67647417559834655</v>
      </c>
      <c r="AF24" s="76">
        <v>0.48249728211786796</v>
      </c>
      <c r="AG24" s="18">
        <v>17</v>
      </c>
      <c r="AH24" s="250">
        <v>-5</v>
      </c>
      <c r="AI24" s="131">
        <v>-0.28186423983264441</v>
      </c>
      <c r="AJ24" s="76">
        <v>0.97042882595836899</v>
      </c>
      <c r="AK24" s="18">
        <v>11</v>
      </c>
      <c r="AL24" s="250">
        <v>3</v>
      </c>
      <c r="AM24" s="131">
        <v>0.16911854389958664</v>
      </c>
      <c r="AN24" s="76">
        <v>0.70473914370300483</v>
      </c>
      <c r="AO24" s="18">
        <v>16</v>
      </c>
      <c r="AP24" s="250"/>
      <c r="AQ24" s="131">
        <v>0.35200562798088936</v>
      </c>
      <c r="AR24" s="76">
        <v>0.26005621824018366</v>
      </c>
      <c r="AS24" s="18">
        <v>8</v>
      </c>
      <c r="AT24" s="78">
        <v>0.38576867082691685</v>
      </c>
      <c r="AU24" s="76">
        <v>0.15733032737941682</v>
      </c>
      <c r="AV24" s="18">
        <v>15</v>
      </c>
      <c r="AW24" s="1"/>
      <c r="AX24" s="1"/>
      <c r="AY24" s="1"/>
      <c r="AZ24" s="1"/>
      <c r="BA24" s="1"/>
    </row>
    <row r="25" spans="1:53" ht="23.25" customHeight="1" x14ac:dyDescent="0.3">
      <c r="A25" s="8">
        <v>160</v>
      </c>
      <c r="B25" s="9" t="s">
        <v>136</v>
      </c>
      <c r="C25" s="8">
        <v>2</v>
      </c>
      <c r="D25" s="9" t="s">
        <v>144</v>
      </c>
      <c r="E25" s="81">
        <v>22.27272727272727</v>
      </c>
      <c r="F25" s="248">
        <v>0</v>
      </c>
      <c r="G25" s="131">
        <v>0</v>
      </c>
      <c r="H25" s="76">
        <v>0</v>
      </c>
      <c r="I25" s="18">
        <v>1</v>
      </c>
      <c r="J25" s="248">
        <v>187</v>
      </c>
      <c r="K25" s="131">
        <v>8.3959183673469404</v>
      </c>
      <c r="L25" s="76">
        <v>0.45190404081632646</v>
      </c>
      <c r="M25" s="18">
        <v>14</v>
      </c>
      <c r="N25" s="248">
        <v>25</v>
      </c>
      <c r="O25" s="131">
        <v>1.1224489795918369</v>
      </c>
      <c r="P25" s="76">
        <v>0.26725139146567717</v>
      </c>
      <c r="Q25" s="18">
        <v>5</v>
      </c>
      <c r="R25" s="250">
        <v>128.39999999999998</v>
      </c>
      <c r="S25" s="131">
        <v>5.7648979591836733</v>
      </c>
      <c r="T25" s="76">
        <v>0.84904807560608142</v>
      </c>
      <c r="U25" s="18">
        <v>17</v>
      </c>
      <c r="V25" s="250">
        <v>12</v>
      </c>
      <c r="W25" s="131">
        <v>0.53877551020408165</v>
      </c>
      <c r="X25" s="76">
        <v>0.78759788485633586</v>
      </c>
      <c r="Y25" s="18">
        <v>18</v>
      </c>
      <c r="Z25" s="250">
        <v>330.51408300139263</v>
      </c>
      <c r="AA25" s="131">
        <v>14.839407808225793</v>
      </c>
      <c r="AB25" s="76">
        <v>0.12385115769586187</v>
      </c>
      <c r="AC25" s="18">
        <v>4</v>
      </c>
      <c r="AD25" s="250">
        <v>18</v>
      </c>
      <c r="AE25" s="131">
        <v>0.80816326530612259</v>
      </c>
      <c r="AF25" s="76">
        <v>0.3817551336405528</v>
      </c>
      <c r="AG25" s="18">
        <v>13</v>
      </c>
      <c r="AH25" s="250">
        <v>-24</v>
      </c>
      <c r="AI25" s="131">
        <v>-1.0775510204081633</v>
      </c>
      <c r="AJ25" s="76">
        <v>1.3490623944146787</v>
      </c>
      <c r="AK25" s="18">
        <v>16</v>
      </c>
      <c r="AL25" s="250">
        <v>3</v>
      </c>
      <c r="AM25" s="131">
        <v>0.13469387755102041</v>
      </c>
      <c r="AN25" s="76">
        <v>0.76484051537665754</v>
      </c>
      <c r="AO25" s="18">
        <v>17</v>
      </c>
      <c r="AP25" s="250"/>
      <c r="AQ25" s="131">
        <v>0.39128742135409489</v>
      </c>
      <c r="AR25" s="76">
        <v>0.17748276931664703</v>
      </c>
      <c r="AS25" s="18">
        <v>4</v>
      </c>
      <c r="AT25" s="78">
        <v>0.40520709005192074</v>
      </c>
      <c r="AU25" s="76">
        <v>0.17676874660442071</v>
      </c>
      <c r="AV25" s="18">
        <v>16</v>
      </c>
      <c r="AW25" s="1"/>
      <c r="AX25" s="1"/>
      <c r="AY25" s="1"/>
      <c r="AZ25" s="1"/>
      <c r="BA25" s="1"/>
    </row>
    <row r="26" spans="1:53" ht="23.25" customHeight="1" x14ac:dyDescent="0.3">
      <c r="A26" s="8">
        <v>80</v>
      </c>
      <c r="B26" s="9" t="s">
        <v>180</v>
      </c>
      <c r="C26" s="8">
        <v>31</v>
      </c>
      <c r="D26" s="9" t="s">
        <v>516</v>
      </c>
      <c r="E26" s="81">
        <v>24.377272727272725</v>
      </c>
      <c r="F26" s="248">
        <v>0</v>
      </c>
      <c r="G26" s="131">
        <v>0</v>
      </c>
      <c r="H26" s="76">
        <v>0</v>
      </c>
      <c r="I26" s="18">
        <v>1</v>
      </c>
      <c r="J26" s="248">
        <v>249</v>
      </c>
      <c r="K26" s="131">
        <v>10.214432220771958</v>
      </c>
      <c r="L26" s="76">
        <v>0.33318920210872471</v>
      </c>
      <c r="M26" s="18">
        <v>10</v>
      </c>
      <c r="N26" s="248">
        <v>16</v>
      </c>
      <c r="O26" s="131">
        <v>0.65634905836285662</v>
      </c>
      <c r="P26" s="76">
        <v>0.57152719814215247</v>
      </c>
      <c r="Q26" s="18">
        <v>15</v>
      </c>
      <c r="R26" s="250">
        <v>258.79999999999995</v>
      </c>
      <c r="S26" s="131">
        <v>10.616446019019204</v>
      </c>
      <c r="T26" s="76">
        <v>0.72201191276210641</v>
      </c>
      <c r="U26" s="18">
        <v>14</v>
      </c>
      <c r="V26" s="250">
        <v>23</v>
      </c>
      <c r="W26" s="131">
        <v>0.9435017713966064</v>
      </c>
      <c r="X26" s="76">
        <v>0.62804216581684769</v>
      </c>
      <c r="Y26" s="18">
        <v>14</v>
      </c>
      <c r="Z26" s="250">
        <v>260.03234431918918</v>
      </c>
      <c r="AA26" s="131">
        <v>10.666999021111621</v>
      </c>
      <c r="AB26" s="76">
        <v>0.37019866533853824</v>
      </c>
      <c r="AC26" s="18">
        <v>11</v>
      </c>
      <c r="AD26" s="250">
        <v>17</v>
      </c>
      <c r="AE26" s="131">
        <v>0.69737087451053525</v>
      </c>
      <c r="AF26" s="76">
        <v>0.46651130826711884</v>
      </c>
      <c r="AG26" s="18">
        <v>16</v>
      </c>
      <c r="AH26" s="250">
        <v>-34</v>
      </c>
      <c r="AI26" s="131">
        <v>-1.3947417490210705</v>
      </c>
      <c r="AJ26" s="76">
        <v>1.5</v>
      </c>
      <c r="AK26" s="18">
        <v>18</v>
      </c>
      <c r="AL26" s="250">
        <v>9</v>
      </c>
      <c r="AM26" s="131">
        <v>0.36919634532910689</v>
      </c>
      <c r="AN26" s="76">
        <v>0.35542710722298454</v>
      </c>
      <c r="AO26" s="18">
        <v>4</v>
      </c>
      <c r="AP26" s="250"/>
      <c r="AQ26" s="131">
        <v>0.32363110651150961</v>
      </c>
      <c r="AR26" s="76">
        <v>0.31970171550711318</v>
      </c>
      <c r="AS26" s="18">
        <v>13</v>
      </c>
      <c r="AT26" s="78">
        <v>0.42558553854410341</v>
      </c>
      <c r="AU26" s="76">
        <v>0.19714719509660339</v>
      </c>
      <c r="AV26" s="18">
        <v>17</v>
      </c>
      <c r="AW26" s="1"/>
      <c r="AX26" s="1"/>
      <c r="AY26" s="1"/>
      <c r="AZ26" s="1"/>
      <c r="BA26" s="1"/>
    </row>
    <row r="27" spans="1:53" ht="23.25" customHeight="1" thickBot="1" x14ac:dyDescent="0.35">
      <c r="A27" s="8">
        <v>80</v>
      </c>
      <c r="B27" s="9" t="s">
        <v>16</v>
      </c>
      <c r="C27" s="8">
        <v>14</v>
      </c>
      <c r="D27" s="9" t="s">
        <v>509</v>
      </c>
      <c r="E27" s="82">
        <v>28.213489736070382</v>
      </c>
      <c r="F27" s="249">
        <v>0</v>
      </c>
      <c r="G27" s="132">
        <v>0</v>
      </c>
      <c r="H27" s="77">
        <v>0</v>
      </c>
      <c r="I27" s="19">
        <v>1</v>
      </c>
      <c r="J27" s="249">
        <v>250</v>
      </c>
      <c r="K27" s="132">
        <v>8.8610094794611669</v>
      </c>
      <c r="L27" s="77">
        <v>0.42154231645827989</v>
      </c>
      <c r="M27" s="19">
        <v>12</v>
      </c>
      <c r="N27" s="249">
        <v>13</v>
      </c>
      <c r="O27" s="132">
        <v>0.46077249293198069</v>
      </c>
      <c r="P27" s="77">
        <v>0.6992020045583055</v>
      </c>
      <c r="Q27" s="19">
        <v>17</v>
      </c>
      <c r="R27" s="251">
        <v>110.60000000000001</v>
      </c>
      <c r="S27" s="132">
        <v>3.9201105937136207</v>
      </c>
      <c r="T27" s="77">
        <v>0.89735321559067949</v>
      </c>
      <c r="U27" s="19">
        <v>18</v>
      </c>
      <c r="V27" s="251">
        <v>21</v>
      </c>
      <c r="W27" s="132">
        <v>0.74432479627473802</v>
      </c>
      <c r="X27" s="77">
        <v>0.7065639434451163</v>
      </c>
      <c r="Y27" s="19">
        <v>17</v>
      </c>
      <c r="Z27" s="251">
        <v>286.48915556274369</v>
      </c>
      <c r="AA27" s="132">
        <v>10.154332492817186</v>
      </c>
      <c r="AB27" s="77">
        <v>0.40046754069111568</v>
      </c>
      <c r="AC27" s="19">
        <v>13</v>
      </c>
      <c r="AD27" s="251">
        <v>32</v>
      </c>
      <c r="AE27" s="132">
        <v>1.1342092133710293</v>
      </c>
      <c r="AF27" s="77">
        <v>0.13232999611951879</v>
      </c>
      <c r="AG27" s="19">
        <v>4</v>
      </c>
      <c r="AH27" s="251">
        <v>-33</v>
      </c>
      <c r="AI27" s="132">
        <v>-1.169653251288874</v>
      </c>
      <c r="AJ27" s="77">
        <v>1.3928899371016727</v>
      </c>
      <c r="AK27" s="19">
        <v>17</v>
      </c>
      <c r="AL27" s="251">
        <v>6</v>
      </c>
      <c r="AM27" s="132">
        <v>0.21266422750706801</v>
      </c>
      <c r="AN27" s="77">
        <v>0.62871356109382048</v>
      </c>
      <c r="AO27" s="19">
        <v>13</v>
      </c>
      <c r="AP27" s="251"/>
      <c r="AQ27" s="132">
        <v>0.3341072403029175</v>
      </c>
      <c r="AR27" s="77">
        <v>0.29768005039823314</v>
      </c>
      <c r="AS27" s="19">
        <v>12</v>
      </c>
      <c r="AT27" s="79">
        <v>0.4493337812848362</v>
      </c>
      <c r="AU27" s="77">
        <v>0.22089543783733617</v>
      </c>
      <c r="AV27" s="19">
        <v>18</v>
      </c>
      <c r="AW27" s="1"/>
      <c r="AX27" s="1"/>
      <c r="AY27" s="1"/>
      <c r="AZ27" s="1"/>
      <c r="BA27" s="1"/>
    </row>
    <row r="28" spans="1:53" ht="38.25" customHeight="1" thickBot="1" x14ac:dyDescent="0.3">
      <c r="A28" s="289" t="s">
        <v>548</v>
      </c>
      <c r="B28" s="290"/>
      <c r="C28" s="289"/>
      <c r="D28" s="290"/>
      <c r="E28" s="13">
        <f>SUM(E10:E27)</f>
        <v>465.59204721407622</v>
      </c>
      <c r="F28" s="20"/>
      <c r="G28" s="86"/>
      <c r="H28" s="21"/>
      <c r="I28" s="22"/>
      <c r="J28" s="20"/>
      <c r="K28" s="86"/>
      <c r="L28" s="21"/>
      <c r="M28" s="22"/>
      <c r="N28" s="20"/>
      <c r="O28" s="86"/>
      <c r="P28" s="21"/>
      <c r="Q28" s="22"/>
      <c r="R28" s="20"/>
      <c r="S28" s="86"/>
      <c r="T28" s="21"/>
      <c r="U28" s="22"/>
      <c r="V28" s="20"/>
      <c r="W28" s="86"/>
      <c r="X28" s="21"/>
      <c r="Y28" s="22"/>
      <c r="Z28" s="20"/>
      <c r="AA28" s="86"/>
      <c r="AB28" s="21"/>
      <c r="AC28" s="22"/>
      <c r="AD28" s="20"/>
      <c r="AE28" s="86"/>
      <c r="AF28" s="21"/>
      <c r="AG28" s="22"/>
      <c r="AH28" s="20"/>
      <c r="AI28" s="86"/>
      <c r="AJ28" s="21"/>
      <c r="AK28" s="22"/>
      <c r="AL28" s="20"/>
      <c r="AM28" s="86"/>
      <c r="AN28" s="21"/>
      <c r="AO28" s="22"/>
      <c r="AP28" s="20"/>
      <c r="AQ28" s="86"/>
      <c r="AR28" s="21"/>
      <c r="AS28" s="22"/>
      <c r="AT28" s="20"/>
      <c r="AU28" s="21"/>
      <c r="AV28" s="22"/>
      <c r="AW28" s="1"/>
      <c r="AX28" s="1"/>
      <c r="AY28" s="1"/>
      <c r="AZ28" s="1"/>
      <c r="BA28" s="1"/>
    </row>
    <row r="29" spans="1:53" x14ac:dyDescent="0.25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</row>
    <row r="30" spans="1:53" x14ac:dyDescent="0.25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</row>
    <row r="31" spans="1:53" x14ac:dyDescent="0.25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</row>
    <row r="32" spans="1:53" x14ac:dyDescent="0.25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</row>
    <row r="33" spans="3:53" x14ac:dyDescent="0.25"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</row>
    <row r="34" spans="3:53" x14ac:dyDescent="0.25"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</row>
    <row r="35" spans="3:53" x14ac:dyDescent="0.25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</row>
    <row r="36" spans="3:53" x14ac:dyDescent="0.25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</row>
    <row r="37" spans="3:53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</row>
    <row r="38" spans="3:53" x14ac:dyDescent="0.25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</row>
    <row r="39" spans="3:53" x14ac:dyDescent="0.2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</row>
    <row r="40" spans="3:53" x14ac:dyDescent="0.25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</row>
    <row r="41" spans="3:53" x14ac:dyDescent="0.25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</row>
    <row r="42" spans="3:53" x14ac:dyDescent="0.25"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</row>
    <row r="43" spans="3:53" x14ac:dyDescent="0.25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</row>
    <row r="44" spans="3:53" x14ac:dyDescent="0.25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</row>
    <row r="45" spans="3:53" x14ac:dyDescent="0.25"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</row>
    <row r="46" spans="3:53" x14ac:dyDescent="0.25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</row>
    <row r="47" spans="3:53" x14ac:dyDescent="0.25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</row>
    <row r="48" spans="3:53" x14ac:dyDescent="0.25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</row>
    <row r="49" spans="3:53" x14ac:dyDescent="0.25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</row>
    <row r="50" spans="3:53" x14ac:dyDescent="0.25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</row>
    <row r="51" spans="3:53" x14ac:dyDescent="0.25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</row>
    <row r="52" spans="3:53" x14ac:dyDescent="0.25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</row>
    <row r="53" spans="3:53" x14ac:dyDescent="0.25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</row>
    <row r="54" spans="3:53" x14ac:dyDescent="0.25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</row>
    <row r="55" spans="3:53" x14ac:dyDescent="0.25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</row>
    <row r="56" spans="3:53" x14ac:dyDescent="0.25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</row>
    <row r="57" spans="3:53" x14ac:dyDescent="0.25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</row>
    <row r="58" spans="3:53" x14ac:dyDescent="0.25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</row>
    <row r="59" spans="3:53" x14ac:dyDescent="0.25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</row>
    <row r="60" spans="3:53" x14ac:dyDescent="0.25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</row>
    <row r="61" spans="3:53" x14ac:dyDescent="0.25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</row>
    <row r="62" spans="3:53" x14ac:dyDescent="0.25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</row>
    <row r="63" spans="3:53" x14ac:dyDescent="0.25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</row>
    <row r="64" spans="3:53" x14ac:dyDescent="0.25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</row>
    <row r="65" spans="3:53" x14ac:dyDescent="0.25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</row>
    <row r="66" spans="3:53" x14ac:dyDescent="0.25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</row>
    <row r="67" spans="3:53" x14ac:dyDescent="0.25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</row>
    <row r="68" spans="3:53" x14ac:dyDescent="0.25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</row>
    <row r="69" spans="3:53" x14ac:dyDescent="0.25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</row>
    <row r="70" spans="3:53" x14ac:dyDescent="0.25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</row>
    <row r="71" spans="3:53" x14ac:dyDescent="0.25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</row>
  </sheetData>
  <autoFilter ref="A9:D28"/>
  <sortState ref="B10:AV27">
    <sortCondition ref="AT10:AT27"/>
  </sortState>
  <mergeCells count="21">
    <mergeCell ref="A28:B28"/>
    <mergeCell ref="C28:D28"/>
    <mergeCell ref="F1:AV1"/>
    <mergeCell ref="F2:AV2"/>
    <mergeCell ref="F3:AV3"/>
    <mergeCell ref="F7:I7"/>
    <mergeCell ref="J7:M7"/>
    <mergeCell ref="N7:Q7"/>
    <mergeCell ref="R7:U7"/>
    <mergeCell ref="AT7:AV7"/>
    <mergeCell ref="V7:Y7"/>
    <mergeCell ref="Z7:AC7"/>
    <mergeCell ref="AD7:AG7"/>
    <mergeCell ref="AH7:AK7"/>
    <mergeCell ref="AL7:AO7"/>
    <mergeCell ref="AP7:AS7"/>
    <mergeCell ref="F6:I6"/>
    <mergeCell ref="J6:Q6"/>
    <mergeCell ref="R6:Y6"/>
    <mergeCell ref="Z6:AG6"/>
    <mergeCell ref="AH6:AS6"/>
  </mergeCells>
  <hyperlinks>
    <hyperlink ref="B1" location="ACCUEIL!A1" display="Accueil"/>
  </hyperlinks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D322"/>
  <sheetViews>
    <sheetView workbookViewId="0">
      <selection activeCell="C3" sqref="C3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0" max="10" width="11" customWidth="1"/>
    <col min="51" max="56" width="4" customWidth="1"/>
    <col min="57" max="64" width="4.85546875" customWidth="1"/>
  </cols>
  <sheetData>
    <row r="1" spans="1:56" ht="15.75" thickBot="1" x14ac:dyDescent="0.3">
      <c r="G1" s="49">
        <v>1</v>
      </c>
      <c r="H1" s="49">
        <v>2</v>
      </c>
      <c r="I1" s="49">
        <v>3</v>
      </c>
      <c r="J1" s="49">
        <v>4</v>
      </c>
      <c r="K1" s="49">
        <v>5</v>
      </c>
      <c r="L1" s="49">
        <v>6</v>
      </c>
      <c r="M1" s="49">
        <v>7</v>
      </c>
      <c r="N1" s="49">
        <v>8</v>
      </c>
      <c r="O1" s="49">
        <v>9</v>
      </c>
      <c r="P1" s="49">
        <v>10</v>
      </c>
      <c r="Q1" s="49">
        <v>11</v>
      </c>
      <c r="R1" s="49">
        <v>12</v>
      </c>
      <c r="S1" s="49">
        <v>13</v>
      </c>
      <c r="T1" s="49">
        <v>14</v>
      </c>
      <c r="U1" s="49">
        <v>15</v>
      </c>
      <c r="V1" s="49">
        <v>16</v>
      </c>
      <c r="W1" s="49">
        <v>17</v>
      </c>
      <c r="X1" s="49">
        <v>18</v>
      </c>
      <c r="Y1" s="49">
        <v>19</v>
      </c>
      <c r="Z1" s="49">
        <v>20</v>
      </c>
      <c r="AA1" s="49">
        <v>21</v>
      </c>
      <c r="AB1" s="49">
        <v>22</v>
      </c>
      <c r="AC1" s="49">
        <v>23</v>
      </c>
      <c r="AD1" s="49">
        <v>24</v>
      </c>
      <c r="AE1" s="49">
        <v>25</v>
      </c>
      <c r="AF1" s="49">
        <v>26</v>
      </c>
      <c r="AG1" s="49">
        <v>27</v>
      </c>
      <c r="AH1" s="49">
        <v>28</v>
      </c>
      <c r="AI1" s="49">
        <v>29</v>
      </c>
      <c r="AJ1" s="49">
        <v>30</v>
      </c>
      <c r="AK1" s="49">
        <v>31</v>
      </c>
      <c r="AL1" s="49">
        <v>32</v>
      </c>
      <c r="AM1" s="49">
        <v>33</v>
      </c>
      <c r="AN1" s="49">
        <v>34</v>
      </c>
      <c r="AO1" s="49">
        <v>35</v>
      </c>
      <c r="AP1" s="49">
        <v>36</v>
      </c>
      <c r="AQ1" s="49">
        <v>37</v>
      </c>
      <c r="AR1" s="49">
        <v>38</v>
      </c>
      <c r="AS1" s="49">
        <v>39</v>
      </c>
      <c r="AT1" s="49">
        <v>40</v>
      </c>
      <c r="AU1" s="49">
        <v>41</v>
      </c>
      <c r="AV1" s="49">
        <v>42</v>
      </c>
      <c r="AW1" s="49">
        <v>43</v>
      </c>
      <c r="AX1" s="49">
        <v>44</v>
      </c>
      <c r="AY1" s="49"/>
      <c r="AZ1" s="49"/>
      <c r="BA1" s="49"/>
      <c r="BB1" s="49"/>
      <c r="BC1" s="49"/>
      <c r="BD1" s="49"/>
    </row>
    <row r="2" spans="1:56" ht="16.5" customHeight="1" thickBot="1" x14ac:dyDescent="0.3">
      <c r="K2" s="291" t="s">
        <v>651</v>
      </c>
      <c r="L2" s="292"/>
      <c r="M2" s="292"/>
      <c r="N2" s="293"/>
      <c r="O2" s="294" t="s">
        <v>552</v>
      </c>
      <c r="P2" s="295"/>
      <c r="Q2" s="295"/>
      <c r="R2" s="295"/>
      <c r="S2" s="295"/>
      <c r="T2" s="295"/>
      <c r="U2" s="295"/>
      <c r="V2" s="296"/>
      <c r="W2" s="291" t="s">
        <v>644</v>
      </c>
      <c r="X2" s="292"/>
      <c r="Y2" s="292"/>
      <c r="Z2" s="292"/>
      <c r="AA2" s="292"/>
      <c r="AB2" s="292"/>
      <c r="AC2" s="292"/>
      <c r="AD2" s="293"/>
      <c r="AE2" s="294" t="s">
        <v>643</v>
      </c>
      <c r="AF2" s="295"/>
      <c r="AG2" s="295"/>
      <c r="AH2" s="295"/>
      <c r="AI2" s="295"/>
      <c r="AJ2" s="295"/>
      <c r="AK2" s="295"/>
      <c r="AL2" s="296"/>
      <c r="AM2" s="291" t="s">
        <v>652</v>
      </c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3"/>
    </row>
    <row r="3" spans="1:56" ht="44.25" customHeight="1" thickBot="1" x14ac:dyDescent="0.3">
      <c r="K3" s="297" t="s">
        <v>645</v>
      </c>
      <c r="L3" s="298"/>
      <c r="M3" s="298"/>
      <c r="N3" s="299"/>
      <c r="O3" s="297" t="s">
        <v>646</v>
      </c>
      <c r="P3" s="298"/>
      <c r="Q3" s="298"/>
      <c r="R3" s="299"/>
      <c r="S3" s="297" t="s">
        <v>647</v>
      </c>
      <c r="T3" s="298"/>
      <c r="U3" s="298"/>
      <c r="V3" s="299"/>
      <c r="W3" s="297" t="s">
        <v>648</v>
      </c>
      <c r="X3" s="298"/>
      <c r="Y3" s="298"/>
      <c r="Z3" s="299"/>
      <c r="AA3" s="297" t="s">
        <v>647</v>
      </c>
      <c r="AB3" s="298"/>
      <c r="AC3" s="298"/>
      <c r="AD3" s="299"/>
      <c r="AE3" s="297" t="s">
        <v>649</v>
      </c>
      <c r="AF3" s="298"/>
      <c r="AG3" s="298"/>
      <c r="AH3" s="299"/>
      <c r="AI3" s="297" t="s">
        <v>647</v>
      </c>
      <c r="AJ3" s="298"/>
      <c r="AK3" s="298"/>
      <c r="AL3" s="299"/>
      <c r="AM3" s="297" t="s">
        <v>649</v>
      </c>
      <c r="AN3" s="298"/>
      <c r="AO3" s="298"/>
      <c r="AP3" s="299"/>
      <c r="AQ3" s="297" t="s">
        <v>622</v>
      </c>
      <c r="AR3" s="298"/>
      <c r="AS3" s="298"/>
      <c r="AT3" s="299"/>
      <c r="AU3" s="297" t="s">
        <v>650</v>
      </c>
      <c r="AV3" s="298"/>
      <c r="AW3" s="298"/>
      <c r="AX3" s="299"/>
    </row>
    <row r="4" spans="1:56" ht="15.75" thickBot="1" x14ac:dyDescent="0.3">
      <c r="K4" s="23"/>
      <c r="L4" s="23"/>
      <c r="M4" s="24" t="s">
        <v>11</v>
      </c>
      <c r="N4" s="25">
        <f>COEF!$C$7</f>
        <v>0.3</v>
      </c>
      <c r="O4" s="23"/>
      <c r="P4" s="23"/>
      <c r="Q4" s="24" t="s">
        <v>11</v>
      </c>
      <c r="R4" s="25">
        <f>COEF!$C$8</f>
        <v>0.1</v>
      </c>
      <c r="S4" s="23"/>
      <c r="T4" s="23"/>
      <c r="U4" s="24" t="s">
        <v>11</v>
      </c>
      <c r="V4" s="25">
        <f>COEF!$C$9</f>
        <v>0.05</v>
      </c>
      <c r="W4" s="23"/>
      <c r="X4" s="23"/>
      <c r="Y4" s="24" t="s">
        <v>11</v>
      </c>
      <c r="Z4" s="25">
        <f>COEF!$C$10</f>
        <v>0.1</v>
      </c>
      <c r="AA4" s="23"/>
      <c r="AB4" s="23"/>
      <c r="AC4" s="24" t="s">
        <v>11</v>
      </c>
      <c r="AD4" s="25">
        <f>COEF!$C$11</f>
        <v>0.05</v>
      </c>
      <c r="AE4" s="23"/>
      <c r="AF4" s="23"/>
      <c r="AG4" s="24" t="s">
        <v>11</v>
      </c>
      <c r="AH4" s="25">
        <f>COEF!$C$12</f>
        <v>0.1</v>
      </c>
      <c r="AI4" s="23"/>
      <c r="AJ4" s="23"/>
      <c r="AK4" s="24" t="s">
        <v>11</v>
      </c>
      <c r="AL4" s="25">
        <f>COEF!$C$13</f>
        <v>0.05</v>
      </c>
      <c r="AM4" s="23"/>
      <c r="AN4" s="23"/>
      <c r="AO4" s="24" t="s">
        <v>11</v>
      </c>
      <c r="AP4" s="25">
        <f>COEF!$C$14</f>
        <v>0.1</v>
      </c>
      <c r="AQ4" s="23"/>
      <c r="AR4" s="23"/>
      <c r="AS4" s="24" t="s">
        <v>11</v>
      </c>
      <c r="AT4" s="25">
        <f>COEF!$C$15</f>
        <v>0.05</v>
      </c>
      <c r="AU4" s="23"/>
      <c r="AV4" s="23"/>
      <c r="AW4" s="24" t="s">
        <v>11</v>
      </c>
      <c r="AX4" s="25">
        <f>COEF!$C$16</f>
        <v>0.1</v>
      </c>
    </row>
    <row r="5" spans="1:56" ht="30.75" thickBot="1" x14ac:dyDescent="0.3">
      <c r="A5" s="38" t="s">
        <v>363</v>
      </c>
      <c r="B5" s="38" t="s">
        <v>364</v>
      </c>
      <c r="C5" s="38" t="s">
        <v>365</v>
      </c>
      <c r="D5" s="38" t="s">
        <v>366</v>
      </c>
      <c r="E5" s="39" t="s">
        <v>367</v>
      </c>
      <c r="F5" s="40" t="s">
        <v>362</v>
      </c>
      <c r="G5" s="39" t="s">
        <v>368</v>
      </c>
      <c r="H5" s="40" t="s">
        <v>369</v>
      </c>
      <c r="I5" s="47" t="s">
        <v>381</v>
      </c>
      <c r="J5" s="241" t="s">
        <v>623</v>
      </c>
      <c r="K5" s="14" t="s">
        <v>488</v>
      </c>
      <c r="L5" s="15" t="s">
        <v>554</v>
      </c>
      <c r="M5" s="15" t="s">
        <v>12</v>
      </c>
      <c r="N5" s="16" t="s">
        <v>10</v>
      </c>
      <c r="O5" s="14" t="s">
        <v>488</v>
      </c>
      <c r="P5" s="15" t="s">
        <v>554</v>
      </c>
      <c r="Q5" s="15" t="s">
        <v>12</v>
      </c>
      <c r="R5" s="16" t="s">
        <v>10</v>
      </c>
      <c r="S5" s="14" t="s">
        <v>488</v>
      </c>
      <c r="T5" s="15" t="s">
        <v>554</v>
      </c>
      <c r="U5" s="15" t="s">
        <v>12</v>
      </c>
      <c r="V5" s="16" t="s">
        <v>10</v>
      </c>
      <c r="W5" s="14" t="s">
        <v>488</v>
      </c>
      <c r="X5" s="15" t="s">
        <v>554</v>
      </c>
      <c r="Y5" s="15" t="s">
        <v>12</v>
      </c>
      <c r="Z5" s="16" t="s">
        <v>10</v>
      </c>
      <c r="AA5" s="14" t="s">
        <v>488</v>
      </c>
      <c r="AB5" s="15" t="s">
        <v>554</v>
      </c>
      <c r="AC5" s="15" t="s">
        <v>12</v>
      </c>
      <c r="AD5" s="16" t="s">
        <v>10</v>
      </c>
      <c r="AE5" s="14" t="s">
        <v>523</v>
      </c>
      <c r="AF5" s="15" t="s">
        <v>553</v>
      </c>
      <c r="AG5" s="15" t="s">
        <v>12</v>
      </c>
      <c r="AH5" s="16" t="s">
        <v>10</v>
      </c>
      <c r="AI5" s="14" t="s">
        <v>488</v>
      </c>
      <c r="AJ5" s="15" t="s">
        <v>554</v>
      </c>
      <c r="AK5" s="15" t="s">
        <v>12</v>
      </c>
      <c r="AL5" s="16" t="s">
        <v>10</v>
      </c>
      <c r="AM5" s="14" t="s">
        <v>488</v>
      </c>
      <c r="AN5" s="15" t="s">
        <v>554</v>
      </c>
      <c r="AO5" s="15" t="s">
        <v>12</v>
      </c>
      <c r="AP5" s="16" t="s">
        <v>10</v>
      </c>
      <c r="AQ5" s="14" t="s">
        <v>488</v>
      </c>
      <c r="AR5" s="15" t="s">
        <v>554</v>
      </c>
      <c r="AS5" s="15" t="s">
        <v>12</v>
      </c>
      <c r="AT5" s="16" t="s">
        <v>10</v>
      </c>
      <c r="AU5" s="14" t="s">
        <v>488</v>
      </c>
      <c r="AV5" s="15" t="s">
        <v>488</v>
      </c>
      <c r="AW5" s="15" t="s">
        <v>12</v>
      </c>
      <c r="AX5" s="16" t="s">
        <v>10</v>
      </c>
    </row>
    <row r="6" spans="1:56" ht="15.75" thickBot="1" x14ac:dyDescent="0.3">
      <c r="A6" s="41">
        <v>50</v>
      </c>
      <c r="B6" s="42" t="s">
        <v>2</v>
      </c>
      <c r="C6" s="41">
        <v>21</v>
      </c>
      <c r="D6" s="43" t="s">
        <v>508</v>
      </c>
      <c r="E6" s="41">
        <v>410560</v>
      </c>
      <c r="F6" s="43" t="s">
        <v>25</v>
      </c>
      <c r="G6" s="41">
        <v>10560</v>
      </c>
      <c r="H6" s="43" t="s">
        <v>25</v>
      </c>
      <c r="I6" s="41">
        <v>10560</v>
      </c>
      <c r="K6" s="48">
        <f>SUMIF(BAROMPREM!B:B,I6,BAROMPREM!AD:AD)</f>
        <v>0</v>
      </c>
      <c r="L6" s="63"/>
      <c r="M6" s="48"/>
      <c r="N6" s="48"/>
      <c r="O6" s="48">
        <f>SUMIF(BAROMPREM!B:B,I6,BAROMPREM!AM:AM)</f>
        <v>10</v>
      </c>
      <c r="P6" s="48"/>
      <c r="Q6" s="48"/>
      <c r="R6" s="48"/>
      <c r="S6" s="48">
        <f>SUMIF(BAROMPREM!B:B,I6,BAROMPREM!Z:Z)</f>
        <v>0</v>
      </c>
      <c r="T6" s="63"/>
      <c r="U6" s="48"/>
      <c r="V6" s="48"/>
      <c r="W6" s="48">
        <f>SUMIF(BAROMPREM!B:B,I6,BAROMPREM!AN:AN)</f>
        <v>66.8</v>
      </c>
      <c r="X6" s="48"/>
      <c r="Y6" s="48"/>
      <c r="Z6" s="48"/>
      <c r="AA6" s="83">
        <f>SUMIF(BAROMPREM!B:B,I6,BAROMPREM!AB:AB)</f>
        <v>2</v>
      </c>
      <c r="AB6" s="83"/>
      <c r="AC6" s="48"/>
      <c r="AD6" s="48"/>
      <c r="AE6" s="54">
        <f>SUMIF(PNBCREDIT!G:G,I6,PNBCREDIT!Q:Q)+SUMIF(PNBCREDIT!G:G,I6,PNBCREDIT!AF:AF)</f>
        <v>1.9329840000000004E-2</v>
      </c>
      <c r="AF6" s="54"/>
      <c r="AG6" s="48"/>
      <c r="AH6" s="48"/>
      <c r="AI6" s="221">
        <f>SUMIF(BAROMPREM!B:B,I6,BAROMPREM!AC:AC)</f>
        <v>0</v>
      </c>
      <c r="AJ6" s="221"/>
      <c r="AK6" s="222"/>
      <c r="AL6" s="222"/>
      <c r="AM6" s="223">
        <f>SUMIF(BAROMPREM!B:B,I6,BAROMPREM!Y:Y)</f>
        <v>3</v>
      </c>
      <c r="AN6" s="223"/>
      <c r="AO6" s="222"/>
      <c r="AP6" s="224"/>
      <c r="AQ6" s="223">
        <f>SUMIF(BAROMPREM!B:B,I6,BAROMPREM!AA:AA)</f>
        <v>0</v>
      </c>
      <c r="AR6" s="223"/>
      <c r="AS6" s="48"/>
      <c r="AT6" s="48"/>
      <c r="AU6" s="48">
        <f>SUMIF(BAROMPREM!B:B,I6,BAROMPREM!AF:AF)</f>
        <v>788.6</v>
      </c>
      <c r="AV6" s="63">
        <f>SUMIF(BAROMPREM!B:B,I6,BAROMPREM!AE:AE)</f>
        <v>11806.3</v>
      </c>
      <c r="AW6" s="48"/>
      <c r="AX6" s="48"/>
    </row>
    <row r="7" spans="1:56" ht="15.75" thickBot="1" x14ac:dyDescent="0.3">
      <c r="A7" s="41">
        <v>50</v>
      </c>
      <c r="B7" s="42" t="s">
        <v>2</v>
      </c>
      <c r="C7" s="41">
        <v>21</v>
      </c>
      <c r="D7" s="43" t="s">
        <v>508</v>
      </c>
      <c r="E7" s="217">
        <v>410541</v>
      </c>
      <c r="F7" s="218" t="s">
        <v>27</v>
      </c>
      <c r="G7" s="41">
        <v>10558</v>
      </c>
      <c r="H7" s="43" t="s">
        <v>26</v>
      </c>
      <c r="I7" s="41">
        <v>10558</v>
      </c>
      <c r="K7" s="48">
        <f>SUMIF(BAROMPREM!B:B,I7,BAROMPREM!AD:AD)</f>
        <v>0</v>
      </c>
      <c r="L7" s="63"/>
      <c r="M7" s="48"/>
      <c r="N7" s="48"/>
      <c r="O7" s="48">
        <f>SUMIF(BAROMPREM!B:B,I7,BAROMPREM!AM:AM)</f>
        <v>19</v>
      </c>
      <c r="P7" s="48"/>
      <c r="Q7" s="48"/>
      <c r="R7" s="48"/>
      <c r="S7" s="48">
        <f>SUMIF(BAROMPREM!B:B,I7,BAROMPREM!Z:Z)</f>
        <v>4</v>
      </c>
      <c r="T7" s="63"/>
      <c r="U7" s="48"/>
      <c r="V7" s="48"/>
      <c r="W7" s="48">
        <f>SUMIF(BAROMPREM!B:B,I7,BAROMPREM!AN:AN)</f>
        <v>22.4</v>
      </c>
      <c r="X7" s="48"/>
      <c r="Y7" s="48"/>
      <c r="Z7" s="48"/>
      <c r="AA7" s="83">
        <f>SUMIF(BAROMPREM!B:B,I7,BAROMPREM!AB:AB)</f>
        <v>2</v>
      </c>
      <c r="AB7" s="83"/>
      <c r="AC7" s="48"/>
      <c r="AD7" s="48"/>
      <c r="AE7" s="54">
        <f>SUMIF(PNBCREDIT!G:G,I7,PNBCREDIT!Q:Q)+SUMIF(PNBCREDIT!G:G,I7,PNBCREDIT!AF:AF)</f>
        <v>9.7419288169850731</v>
      </c>
      <c r="AF7" s="54"/>
      <c r="AG7" s="48"/>
      <c r="AH7" s="48"/>
      <c r="AI7" s="221">
        <f>SUMIF(BAROMPREM!B:B,I7,BAROMPREM!AC:AC)</f>
        <v>1</v>
      </c>
      <c r="AJ7" s="83"/>
      <c r="AK7" s="48"/>
      <c r="AL7" s="48"/>
      <c r="AM7" s="223">
        <f>SUMIF(BAROMPREM!B:B,I7,BAROMPREM!Y:Y)</f>
        <v>4</v>
      </c>
      <c r="AN7" s="63"/>
      <c r="AO7" s="48"/>
      <c r="AP7" s="64"/>
      <c r="AQ7" s="223">
        <f>SUMIF(BAROMPREM!B:B,I7,BAROMPREM!AA:AA)</f>
        <v>0</v>
      </c>
      <c r="AR7" s="223"/>
      <c r="AS7" s="48"/>
      <c r="AT7" s="48"/>
      <c r="AU7" s="48">
        <f>SUMIF(BAROMPREM!B:B,I7,BAROMPREM!AF:AF)</f>
        <v>12854</v>
      </c>
      <c r="AV7" s="63">
        <f>SUMIF(BAROMPREM!B:B,I7,BAROMPREM!AE:AE)</f>
        <v>44450</v>
      </c>
      <c r="AW7" s="48"/>
      <c r="AX7" s="48"/>
    </row>
    <row r="8" spans="1:56" ht="15.75" thickBot="1" x14ac:dyDescent="0.3">
      <c r="A8" s="41">
        <v>50</v>
      </c>
      <c r="B8" s="42" t="s">
        <v>2</v>
      </c>
      <c r="C8" s="41">
        <v>21</v>
      </c>
      <c r="D8" s="43" t="s">
        <v>508</v>
      </c>
      <c r="E8" s="217">
        <v>410566</v>
      </c>
      <c r="F8" s="218" t="s">
        <v>21</v>
      </c>
      <c r="G8" s="41">
        <v>10539</v>
      </c>
      <c r="H8" s="43" t="s">
        <v>20</v>
      </c>
      <c r="I8" s="41">
        <v>10539</v>
      </c>
      <c r="K8" s="48">
        <f>SUMIF(BAROMPREM!B:B,I8,BAROMPREM!AD:AD)</f>
        <v>0</v>
      </c>
      <c r="L8" s="63"/>
      <c r="M8" s="48"/>
      <c r="N8" s="48"/>
      <c r="O8" s="48">
        <f>SUMIF(BAROMPREM!B:B,I8,BAROMPREM!AM:AM)</f>
        <v>4</v>
      </c>
      <c r="P8" s="48"/>
      <c r="Q8" s="48"/>
      <c r="R8" s="48"/>
      <c r="S8" s="48">
        <f>SUMIF(BAROMPREM!B:B,I8,BAROMPREM!Z:Z)</f>
        <v>0</v>
      </c>
      <c r="T8" s="63"/>
      <c r="U8" s="48"/>
      <c r="V8" s="48"/>
      <c r="W8" s="48">
        <f>SUMIF(BAROMPREM!B:B,I8,BAROMPREM!AN:AN)</f>
        <v>6.8</v>
      </c>
      <c r="X8" s="48"/>
      <c r="Y8" s="48"/>
      <c r="Z8" s="48"/>
      <c r="AA8" s="83">
        <f>SUMIF(BAROMPREM!B:B,I8,BAROMPREM!AB:AB)</f>
        <v>1</v>
      </c>
      <c r="AB8" s="83"/>
      <c r="AC8" s="48"/>
      <c r="AD8" s="48"/>
      <c r="AE8" s="54">
        <f>SUMIF(PNBCREDIT!G:G,I8,PNBCREDIT!Q:Q)+SUMIF(PNBCREDIT!G:G,I8,PNBCREDIT!AF:AF)</f>
        <v>2.5197848786546539</v>
      </c>
      <c r="AF8" s="54"/>
      <c r="AG8" s="48"/>
      <c r="AH8" s="48"/>
      <c r="AI8" s="221">
        <f>SUMIF(BAROMPREM!B:B,I8,BAROMPREM!AC:AC)</f>
        <v>0</v>
      </c>
      <c r="AJ8" s="83"/>
      <c r="AK8" s="48"/>
      <c r="AL8" s="48"/>
      <c r="AM8" s="223">
        <f>SUMIF(BAROMPREM!B:B,I8,BAROMPREM!Y:Y)</f>
        <v>-1</v>
      </c>
      <c r="AN8" s="63"/>
      <c r="AO8" s="48"/>
      <c r="AP8" s="64"/>
      <c r="AQ8" s="223">
        <f>SUMIF(BAROMPREM!B:B,I8,BAROMPREM!AA:AA)</f>
        <v>0</v>
      </c>
      <c r="AR8" s="223"/>
      <c r="AS8" s="48"/>
      <c r="AT8" s="48"/>
      <c r="AU8" s="48">
        <f>SUMIF(BAROMPREM!B:B,I8,BAROMPREM!AF:AF)</f>
        <v>705.3</v>
      </c>
      <c r="AV8" s="63">
        <f>SUMIF(BAROMPREM!B:B,I8,BAROMPREM!AE:AE)</f>
        <v>1931.6</v>
      </c>
      <c r="AW8" s="48"/>
      <c r="AX8" s="48"/>
    </row>
    <row r="9" spans="1:56" ht="15.75" thickBot="1" x14ac:dyDescent="0.3">
      <c r="A9" s="41">
        <v>50</v>
      </c>
      <c r="B9" s="42" t="s">
        <v>2</v>
      </c>
      <c r="C9" s="41">
        <v>21</v>
      </c>
      <c r="D9" s="43" t="s">
        <v>508</v>
      </c>
      <c r="E9" s="41">
        <v>410566</v>
      </c>
      <c r="F9" s="43" t="s">
        <v>21</v>
      </c>
      <c r="G9" s="41">
        <v>10566</v>
      </c>
      <c r="H9" s="43" t="s">
        <v>21</v>
      </c>
      <c r="I9" s="41">
        <v>10566</v>
      </c>
      <c r="K9" s="48">
        <f>SUMIF(BAROMPREM!B:B,I9,BAROMPREM!AD:AD)</f>
        <v>0</v>
      </c>
      <c r="L9" s="63"/>
      <c r="M9" s="48"/>
      <c r="N9" s="48"/>
      <c r="O9" s="48">
        <f>SUMIF(BAROMPREM!B:B,I9,BAROMPREM!AM:AM)</f>
        <v>44</v>
      </c>
      <c r="P9" s="48"/>
      <c r="Q9" s="48"/>
      <c r="R9" s="48"/>
      <c r="S9" s="48">
        <f>SUMIF(BAROMPREM!B:B,I9,BAROMPREM!Z:Z)</f>
        <v>4</v>
      </c>
      <c r="T9" s="63"/>
      <c r="U9" s="48"/>
      <c r="V9" s="48"/>
      <c r="W9" s="48">
        <f>SUMIF(BAROMPREM!B:B,I9,BAROMPREM!AN:AN)</f>
        <v>88.4</v>
      </c>
      <c r="X9" s="48"/>
      <c r="Y9" s="48"/>
      <c r="Z9" s="48"/>
      <c r="AA9" s="83">
        <f>SUMIF(BAROMPREM!B:B,I9,BAROMPREM!AB:AB)</f>
        <v>5</v>
      </c>
      <c r="AB9" s="83"/>
      <c r="AC9" s="48"/>
      <c r="AD9" s="48"/>
      <c r="AE9" s="54">
        <f>SUMIF(PNBCREDIT!G:G,I9,PNBCREDIT!Q:Q)+SUMIF(PNBCREDIT!G:G,I9,PNBCREDIT!AF:AF)</f>
        <v>24.381601377762756</v>
      </c>
      <c r="AF9" s="54"/>
      <c r="AG9" s="48"/>
      <c r="AH9" s="48"/>
      <c r="AI9" s="221">
        <f>SUMIF(BAROMPREM!B:B,I9,BAROMPREM!AC:AC)</f>
        <v>2</v>
      </c>
      <c r="AJ9" s="83"/>
      <c r="AK9" s="48"/>
      <c r="AL9" s="48"/>
      <c r="AM9" s="223">
        <f>SUMIF(BAROMPREM!B:B,I9,BAROMPREM!Y:Y)</f>
        <v>11</v>
      </c>
      <c r="AN9" s="63"/>
      <c r="AO9" s="48"/>
      <c r="AP9" s="64"/>
      <c r="AQ9" s="223">
        <f>SUMIF(BAROMPREM!B:B,I9,BAROMPREM!AA:AA)</f>
        <v>1</v>
      </c>
      <c r="AR9" s="223"/>
      <c r="AS9" s="48"/>
      <c r="AT9" s="48"/>
      <c r="AU9" s="48">
        <f>SUMIF(BAROMPREM!B:B,I9,BAROMPREM!AF:AF)</f>
        <v>44583.4</v>
      </c>
      <c r="AV9" s="63">
        <f>SUMIF(BAROMPREM!B:B,I9,BAROMPREM!AE:AE)</f>
        <v>162485.20000000001</v>
      </c>
      <c r="AW9" s="48"/>
      <c r="AX9" s="48"/>
    </row>
    <row r="10" spans="1:56" ht="15.75" thickBot="1" x14ac:dyDescent="0.3">
      <c r="A10" s="41">
        <v>50</v>
      </c>
      <c r="B10" s="42" t="s">
        <v>2</v>
      </c>
      <c r="C10" s="41">
        <v>21</v>
      </c>
      <c r="D10" s="43" t="s">
        <v>508</v>
      </c>
      <c r="E10" s="41">
        <v>510590</v>
      </c>
      <c r="F10" s="43" t="s">
        <v>22</v>
      </c>
      <c r="G10" s="41">
        <v>10590</v>
      </c>
      <c r="H10" s="43" t="s">
        <v>22</v>
      </c>
      <c r="I10" s="41">
        <v>10590</v>
      </c>
      <c r="K10" s="48">
        <f>SUMIF(BAROMPREM!B:B,I10,BAROMPREM!AD:AD)</f>
        <v>0</v>
      </c>
      <c r="L10" s="63"/>
      <c r="M10" s="48"/>
      <c r="N10" s="48"/>
      <c r="O10" s="48">
        <f>SUMIF(BAROMPREM!B:B,I10,BAROMPREM!AM:AM)</f>
        <v>19</v>
      </c>
      <c r="P10" s="48"/>
      <c r="Q10" s="48"/>
      <c r="R10" s="48"/>
      <c r="S10" s="48">
        <f>SUMIF(BAROMPREM!B:B,I10,BAROMPREM!Z:Z)</f>
        <v>2</v>
      </c>
      <c r="T10" s="63"/>
      <c r="U10" s="48"/>
      <c r="V10" s="48"/>
      <c r="W10" s="48">
        <f>SUMIF(BAROMPREM!B:B,I10,BAROMPREM!AN:AN)</f>
        <v>36.799999999999997</v>
      </c>
      <c r="X10" s="48"/>
      <c r="Y10" s="48"/>
      <c r="Z10" s="48"/>
      <c r="AA10" s="83">
        <f>SUMIF(BAROMPREM!B:B,I10,BAROMPREM!AB:AB)</f>
        <v>0</v>
      </c>
      <c r="AB10" s="83"/>
      <c r="AC10" s="48"/>
      <c r="AD10" s="48"/>
      <c r="AE10" s="54">
        <f>SUMIF(PNBCREDIT!G:G,I10,PNBCREDIT!Q:Q)+SUMIF(PNBCREDIT!G:G,I10,PNBCREDIT!AF:AF)</f>
        <v>41.442512579839232</v>
      </c>
      <c r="AF10" s="54"/>
      <c r="AG10" s="48"/>
      <c r="AH10" s="48"/>
      <c r="AI10" s="221">
        <f>SUMIF(BAROMPREM!B:B,I10,BAROMPREM!AC:AC)</f>
        <v>1</v>
      </c>
      <c r="AJ10" s="83"/>
      <c r="AK10" s="48"/>
      <c r="AL10" s="48"/>
      <c r="AM10" s="223">
        <f>SUMIF(BAROMPREM!B:B,I10,BAROMPREM!Y:Y)</f>
        <v>1</v>
      </c>
      <c r="AN10" s="63"/>
      <c r="AO10" s="48"/>
      <c r="AP10" s="64"/>
      <c r="AQ10" s="223">
        <f>SUMIF(BAROMPREM!B:B,I10,BAROMPREM!AA:AA)</f>
        <v>0</v>
      </c>
      <c r="AR10" s="223"/>
      <c r="AS10" s="48"/>
      <c r="AT10" s="48"/>
      <c r="AU10" s="48">
        <f>SUMIF(BAROMPREM!B:B,I10,BAROMPREM!AF:AF)</f>
        <v>5530.2</v>
      </c>
      <c r="AV10" s="63">
        <f>SUMIF(BAROMPREM!B:B,I10,BAROMPREM!AE:AE)</f>
        <v>7798.9</v>
      </c>
      <c r="AW10" s="48"/>
      <c r="AX10" s="48"/>
    </row>
    <row r="11" spans="1:56" ht="15.75" thickBot="1" x14ac:dyDescent="0.3">
      <c r="A11" s="41">
        <v>50</v>
      </c>
      <c r="B11" s="42" t="s">
        <v>2</v>
      </c>
      <c r="C11" s="41">
        <v>21</v>
      </c>
      <c r="D11" s="43" t="s">
        <v>508</v>
      </c>
      <c r="E11" s="41">
        <v>451154</v>
      </c>
      <c r="F11" s="43" t="s">
        <v>23</v>
      </c>
      <c r="G11" s="41">
        <v>51154</v>
      </c>
      <c r="H11" s="43" t="s">
        <v>23</v>
      </c>
      <c r="I11" s="41">
        <v>51154</v>
      </c>
      <c r="K11" s="48">
        <f>SUMIF(BAROMPREM!B:B,I11,BAROMPREM!AD:AD)</f>
        <v>0</v>
      </c>
      <c r="L11" s="63"/>
      <c r="M11" s="48"/>
      <c r="N11" s="48"/>
      <c r="O11" s="48">
        <f>SUMIF(BAROMPREM!B:B,I11,BAROMPREM!AM:AM)</f>
        <v>7</v>
      </c>
      <c r="P11" s="48"/>
      <c r="Q11" s="48"/>
      <c r="R11" s="48"/>
      <c r="S11" s="48">
        <f>SUMIF(BAROMPREM!B:B,I11,BAROMPREM!Z:Z)</f>
        <v>1</v>
      </c>
      <c r="T11" s="63"/>
      <c r="U11" s="48"/>
      <c r="V11" s="48"/>
      <c r="W11" s="48">
        <f>SUMIF(BAROMPREM!B:B,I11,BAROMPREM!AN:AN)</f>
        <v>34.4</v>
      </c>
      <c r="X11" s="48"/>
      <c r="Y11" s="48"/>
      <c r="Z11" s="48"/>
      <c r="AA11" s="83">
        <f>SUMIF(BAROMPREM!B:B,I11,BAROMPREM!AB:AB)</f>
        <v>0</v>
      </c>
      <c r="AB11" s="83"/>
      <c r="AC11" s="48"/>
      <c r="AD11" s="48"/>
      <c r="AE11" s="54">
        <f>SUMIF(PNBCREDIT!G:G,I11,PNBCREDIT!Q:Q)+SUMIF(PNBCREDIT!G:G,I11,PNBCREDIT!AF:AF)</f>
        <v>4.4701301374563229</v>
      </c>
      <c r="AF11" s="54"/>
      <c r="AG11" s="48"/>
      <c r="AH11" s="48"/>
      <c r="AI11" s="221">
        <f>SUMIF(BAROMPREM!B:B,I11,BAROMPREM!AC:AC)</f>
        <v>0</v>
      </c>
      <c r="AJ11" s="83"/>
      <c r="AK11" s="48"/>
      <c r="AL11" s="48"/>
      <c r="AM11" s="223">
        <f>SUMIF(BAROMPREM!B:B,I11,BAROMPREM!Y:Y)</f>
        <v>-1</v>
      </c>
      <c r="AN11" s="63"/>
      <c r="AO11" s="48"/>
      <c r="AP11" s="64"/>
      <c r="AQ11" s="223">
        <f>SUMIF(BAROMPREM!B:B,I11,BAROMPREM!AA:AA)</f>
        <v>0</v>
      </c>
      <c r="AR11" s="223"/>
      <c r="AS11" s="48"/>
      <c r="AT11" s="48"/>
      <c r="AU11" s="48">
        <f>SUMIF(BAROMPREM!B:B,I11,BAROMPREM!AF:AF)</f>
        <v>4744.3999999999996</v>
      </c>
      <c r="AV11" s="63">
        <f>SUMIF(BAROMPREM!B:B,I11,BAROMPREM!AE:AE)</f>
        <v>15705.1</v>
      </c>
      <c r="AW11" s="48"/>
      <c r="AX11" s="48"/>
    </row>
    <row r="12" spans="1:56" ht="15.75" thickBot="1" x14ac:dyDescent="0.3">
      <c r="A12" s="41">
        <v>50</v>
      </c>
      <c r="B12" s="42" t="s">
        <v>2</v>
      </c>
      <c r="C12" s="41">
        <v>21</v>
      </c>
      <c r="D12" s="43" t="s">
        <v>508</v>
      </c>
      <c r="E12" s="41">
        <v>410541</v>
      </c>
      <c r="F12" s="43" t="s">
        <v>27</v>
      </c>
      <c r="G12" s="41">
        <v>10541</v>
      </c>
      <c r="H12" s="43" t="s">
        <v>27</v>
      </c>
      <c r="I12" s="41">
        <v>10541</v>
      </c>
      <c r="K12" s="48">
        <f>SUMIF(BAROMPREM!B:B,I12,BAROMPREM!AD:AD)</f>
        <v>0</v>
      </c>
      <c r="L12" s="63"/>
      <c r="M12" s="48"/>
      <c r="N12" s="48"/>
      <c r="O12" s="48">
        <f>SUMIF(BAROMPREM!B:B,I12,BAROMPREM!AM:AM)</f>
        <v>29</v>
      </c>
      <c r="P12" s="48"/>
      <c r="Q12" s="48"/>
      <c r="R12" s="48"/>
      <c r="S12" s="48">
        <f>SUMIF(BAROMPREM!B:B,I12,BAROMPREM!Z:Z)</f>
        <v>0</v>
      </c>
      <c r="T12" s="63"/>
      <c r="U12" s="48"/>
      <c r="V12" s="48"/>
      <c r="W12" s="48">
        <f>SUMIF(BAROMPREM!B:B,I12,BAROMPREM!AN:AN)</f>
        <v>-9.6</v>
      </c>
      <c r="X12" s="48"/>
      <c r="Y12" s="48"/>
      <c r="Z12" s="48"/>
      <c r="AA12" s="83">
        <f>SUMIF(BAROMPREM!B:B,I12,BAROMPREM!AB:AB)</f>
        <v>2</v>
      </c>
      <c r="AB12" s="83"/>
      <c r="AC12" s="48"/>
      <c r="AD12" s="48"/>
      <c r="AE12" s="54">
        <f>SUMIF(PNBCREDIT!G:G,I12,PNBCREDIT!Q:Q)+SUMIF(PNBCREDIT!G:G,I12,PNBCREDIT!AF:AF)</f>
        <v>23.136566003983923</v>
      </c>
      <c r="AF12" s="54"/>
      <c r="AG12" s="48"/>
      <c r="AH12" s="48"/>
      <c r="AI12" s="221">
        <f>SUMIF(BAROMPREM!B:B,I12,BAROMPREM!AC:AC)</f>
        <v>5</v>
      </c>
      <c r="AJ12" s="83"/>
      <c r="AK12" s="48"/>
      <c r="AL12" s="48"/>
      <c r="AM12" s="223">
        <f>SUMIF(BAROMPREM!B:B,I12,BAROMPREM!Y:Y)</f>
        <v>0</v>
      </c>
      <c r="AN12" s="63"/>
      <c r="AO12" s="48"/>
      <c r="AP12" s="64"/>
      <c r="AQ12" s="223">
        <f>SUMIF(BAROMPREM!B:B,I12,BAROMPREM!AA:AA)</f>
        <v>0</v>
      </c>
      <c r="AR12" s="223"/>
      <c r="AS12" s="48"/>
      <c r="AT12" s="48"/>
      <c r="AU12" s="48">
        <f>SUMIF(BAROMPREM!B:B,I12,BAROMPREM!AF:AF)</f>
        <v>134154.9</v>
      </c>
      <c r="AV12" s="63">
        <f>SUMIF(BAROMPREM!B:B,I12,BAROMPREM!AE:AE)</f>
        <v>356702.3</v>
      </c>
      <c r="AW12" s="48"/>
      <c r="AX12" s="48"/>
    </row>
    <row r="13" spans="1:56" ht="15.75" thickBot="1" x14ac:dyDescent="0.3">
      <c r="A13" s="41">
        <v>50</v>
      </c>
      <c r="B13" s="42" t="s">
        <v>2</v>
      </c>
      <c r="C13" s="41">
        <v>21</v>
      </c>
      <c r="D13" s="43" t="s">
        <v>508</v>
      </c>
      <c r="E13" s="217">
        <v>510590</v>
      </c>
      <c r="F13" s="218" t="s">
        <v>22</v>
      </c>
      <c r="G13" s="41">
        <v>10582</v>
      </c>
      <c r="H13" s="43" t="s">
        <v>28</v>
      </c>
      <c r="I13" s="41">
        <v>10582</v>
      </c>
      <c r="K13" s="48">
        <f>SUMIF(BAROMPREM!B:B,I13,BAROMPREM!AD:AD)</f>
        <v>0</v>
      </c>
      <c r="L13" s="63"/>
      <c r="M13" s="48"/>
      <c r="N13" s="48"/>
      <c r="O13" s="48">
        <f>SUMIF(BAROMPREM!B:B,I13,BAROMPREM!AM:AM)</f>
        <v>6</v>
      </c>
      <c r="P13" s="48"/>
      <c r="Q13" s="48"/>
      <c r="R13" s="48"/>
      <c r="S13" s="48">
        <f>SUMIF(BAROMPREM!B:B,I13,BAROMPREM!Z:Z)</f>
        <v>0</v>
      </c>
      <c r="T13" s="63"/>
      <c r="U13" s="48"/>
      <c r="V13" s="48"/>
      <c r="W13" s="48">
        <f>SUMIF(BAROMPREM!B:B,I13,BAROMPREM!AN:AN)</f>
        <v>13.6</v>
      </c>
      <c r="X13" s="48"/>
      <c r="Y13" s="48"/>
      <c r="Z13" s="48"/>
      <c r="AA13" s="83">
        <f>SUMIF(BAROMPREM!B:B,I13,BAROMPREM!AB:AB)</f>
        <v>1</v>
      </c>
      <c r="AB13" s="83"/>
      <c r="AC13" s="48"/>
      <c r="AD13" s="48"/>
      <c r="AE13" s="54">
        <f>SUMIF(PNBCREDIT!G:G,I13,PNBCREDIT!Q:Q)+SUMIF(PNBCREDIT!G:G,I13,PNBCREDIT!AF:AF)</f>
        <v>1.9216650461196247</v>
      </c>
      <c r="AF13" s="54"/>
      <c r="AG13" s="48"/>
      <c r="AH13" s="48"/>
      <c r="AI13" s="221">
        <f>SUMIF(BAROMPREM!B:B,I13,BAROMPREM!AC:AC)</f>
        <v>0</v>
      </c>
      <c r="AJ13" s="83"/>
      <c r="AK13" s="48"/>
      <c r="AL13" s="48"/>
      <c r="AM13" s="223">
        <f>SUMIF(BAROMPREM!B:B,I13,BAROMPREM!Y:Y)</f>
        <v>0</v>
      </c>
      <c r="AN13" s="63"/>
      <c r="AO13" s="48"/>
      <c r="AP13" s="64"/>
      <c r="AQ13" s="223">
        <f>SUMIF(BAROMPREM!B:B,I13,BAROMPREM!AA:AA)</f>
        <v>0</v>
      </c>
      <c r="AR13" s="223"/>
      <c r="AS13" s="48"/>
      <c r="AT13" s="48"/>
      <c r="AU13" s="48">
        <f>SUMIF(BAROMPREM!B:B,I13,BAROMPREM!AF:AF)</f>
        <v>696.3</v>
      </c>
      <c r="AV13" s="63">
        <f>SUMIF(BAROMPREM!B:B,I13,BAROMPREM!AE:AE)</f>
        <v>1125.8</v>
      </c>
      <c r="AW13" s="48"/>
      <c r="AX13" s="48"/>
    </row>
    <row r="14" spans="1:56" ht="15.75" thickBot="1" x14ac:dyDescent="0.3">
      <c r="A14" s="41">
        <v>50</v>
      </c>
      <c r="B14" s="42" t="s">
        <v>2</v>
      </c>
      <c r="C14" s="41">
        <v>21</v>
      </c>
      <c r="D14" s="43" t="s">
        <v>508</v>
      </c>
      <c r="E14" s="41">
        <v>451156</v>
      </c>
      <c r="F14" s="43" t="s">
        <v>32</v>
      </c>
      <c r="G14" s="41">
        <v>51156</v>
      </c>
      <c r="H14" s="43" t="s">
        <v>32</v>
      </c>
      <c r="I14" s="41">
        <v>51156</v>
      </c>
      <c r="K14" s="48">
        <f>SUMIF(BAROMPREM!B:B,I14,BAROMPREM!AD:AD)</f>
        <v>0</v>
      </c>
      <c r="L14" s="63"/>
      <c r="M14" s="48"/>
      <c r="N14" s="48"/>
      <c r="O14" s="48">
        <f>SUMIF(BAROMPREM!B:B,I14,BAROMPREM!AM:AM)</f>
        <v>27</v>
      </c>
      <c r="P14" s="48"/>
      <c r="Q14" s="48"/>
      <c r="R14" s="48"/>
      <c r="S14" s="48">
        <f>SUMIF(BAROMPREM!B:B,I14,BAROMPREM!Z:Z)</f>
        <v>4</v>
      </c>
      <c r="T14" s="63"/>
      <c r="U14" s="48"/>
      <c r="V14" s="48"/>
      <c r="W14" s="48">
        <f>SUMIF(BAROMPREM!B:B,I14,BAROMPREM!AN:AN)</f>
        <v>22</v>
      </c>
      <c r="X14" s="48"/>
      <c r="Y14" s="48"/>
      <c r="Z14" s="48"/>
      <c r="AA14" s="83">
        <f>SUMIF(BAROMPREM!B:B,I14,BAROMPREM!AB:AB)</f>
        <v>4</v>
      </c>
      <c r="AB14" s="83"/>
      <c r="AC14" s="48"/>
      <c r="AD14" s="48"/>
      <c r="AE14" s="54">
        <f>SUMIF(PNBCREDIT!G:G,I14,PNBCREDIT!Q:Q)+SUMIF(PNBCREDIT!G:G,I14,PNBCREDIT!AF:AF)</f>
        <v>12.228171319891381</v>
      </c>
      <c r="AF14" s="54"/>
      <c r="AG14" s="48"/>
      <c r="AH14" s="48"/>
      <c r="AI14" s="221">
        <f>SUMIF(BAROMPREM!B:B,I14,BAROMPREM!AC:AC)</f>
        <v>2</v>
      </c>
      <c r="AJ14" s="83"/>
      <c r="AK14" s="48"/>
      <c r="AL14" s="48"/>
      <c r="AM14" s="223">
        <f>SUMIF(BAROMPREM!B:B,I14,BAROMPREM!Y:Y)</f>
        <v>0</v>
      </c>
      <c r="AN14" s="63"/>
      <c r="AO14" s="48"/>
      <c r="AP14" s="64"/>
      <c r="AQ14" s="223">
        <f>SUMIF(BAROMPREM!B:B,I14,BAROMPREM!AA:AA)</f>
        <v>2</v>
      </c>
      <c r="AR14" s="223"/>
      <c r="AS14" s="48"/>
      <c r="AT14" s="48"/>
      <c r="AU14" s="48">
        <f>SUMIF(BAROMPREM!B:B,I14,BAROMPREM!AF:AF)</f>
        <v>68875.7</v>
      </c>
      <c r="AV14" s="63">
        <f>SUMIF(BAROMPREM!B:B,I14,BAROMPREM!AE:AE)</f>
        <v>136502.79999999999</v>
      </c>
      <c r="AW14" s="48"/>
      <c r="AX14" s="48"/>
    </row>
    <row r="15" spans="1:56" ht="15.75" thickBot="1" x14ac:dyDescent="0.3">
      <c r="A15" s="41">
        <v>50</v>
      </c>
      <c r="B15" s="42" t="s">
        <v>2</v>
      </c>
      <c r="C15" s="41">
        <v>21</v>
      </c>
      <c r="D15" s="43" t="s">
        <v>508</v>
      </c>
      <c r="E15" s="41">
        <v>551157</v>
      </c>
      <c r="F15" s="43" t="s">
        <v>33</v>
      </c>
      <c r="G15" s="41">
        <v>51157</v>
      </c>
      <c r="H15" s="43" t="s">
        <v>33</v>
      </c>
      <c r="I15" s="41">
        <v>51157</v>
      </c>
      <c r="K15" s="48">
        <f>SUMIF(BAROMPREM!B:B,I15,BAROMPREM!AD:AD)</f>
        <v>0</v>
      </c>
      <c r="L15" s="63"/>
      <c r="M15" s="48"/>
      <c r="N15" s="48"/>
      <c r="O15" s="48">
        <f>SUMIF(BAROMPREM!B:B,I15,BAROMPREM!AM:AM)</f>
        <v>11</v>
      </c>
      <c r="P15" s="48"/>
      <c r="Q15" s="48"/>
      <c r="R15" s="48"/>
      <c r="S15" s="48">
        <f>SUMIF(BAROMPREM!B:B,I15,BAROMPREM!Z:Z)</f>
        <v>0</v>
      </c>
      <c r="T15" s="63"/>
      <c r="U15" s="48"/>
      <c r="V15" s="48"/>
      <c r="W15" s="48">
        <f>SUMIF(BAROMPREM!B:B,I15,BAROMPREM!AN:AN)</f>
        <v>22.4</v>
      </c>
      <c r="X15" s="48"/>
      <c r="Y15" s="48"/>
      <c r="Z15" s="48"/>
      <c r="AA15" s="83">
        <f>SUMIF(BAROMPREM!B:B,I15,BAROMPREM!AB:AB)</f>
        <v>2</v>
      </c>
      <c r="AB15" s="83"/>
      <c r="AC15" s="48"/>
      <c r="AD15" s="48"/>
      <c r="AE15" s="54">
        <f>SUMIF(PNBCREDIT!G:G,I15,PNBCREDIT!Q:Q)+SUMIF(PNBCREDIT!G:G,I15,PNBCREDIT!AF:AF)</f>
        <v>3.6653490575433327</v>
      </c>
      <c r="AF15" s="54"/>
      <c r="AG15" s="48"/>
      <c r="AH15" s="48"/>
      <c r="AI15" s="221">
        <f>SUMIF(BAROMPREM!B:B,I15,BAROMPREM!AC:AC)</f>
        <v>1</v>
      </c>
      <c r="AJ15" s="83"/>
      <c r="AK15" s="48"/>
      <c r="AL15" s="48"/>
      <c r="AM15" s="223">
        <f>SUMIF(BAROMPREM!B:B,I15,BAROMPREM!Y:Y)</f>
        <v>-5</v>
      </c>
      <c r="AN15" s="63"/>
      <c r="AO15" s="48"/>
      <c r="AP15" s="64"/>
      <c r="AQ15" s="223">
        <f>SUMIF(BAROMPREM!B:B,I15,BAROMPREM!AA:AA)</f>
        <v>0</v>
      </c>
      <c r="AR15" s="223"/>
      <c r="AS15" s="48"/>
      <c r="AT15" s="48"/>
      <c r="AU15" s="48">
        <f>SUMIF(BAROMPREM!B:B,I15,BAROMPREM!AF:AF)</f>
        <v>1534.5</v>
      </c>
      <c r="AV15" s="63">
        <f>SUMIF(BAROMPREM!B:B,I15,BAROMPREM!AE:AE)</f>
        <v>4453.5</v>
      </c>
      <c r="AW15" s="48"/>
      <c r="AX15" s="48"/>
    </row>
    <row r="16" spans="1:56" ht="15.75" thickBot="1" x14ac:dyDescent="0.3">
      <c r="A16" s="41">
        <v>50</v>
      </c>
      <c r="B16" s="42" t="s">
        <v>2</v>
      </c>
      <c r="C16" s="41">
        <v>21</v>
      </c>
      <c r="D16" s="43" t="s">
        <v>508</v>
      </c>
      <c r="E16" s="41">
        <v>451151</v>
      </c>
      <c r="F16" s="43" t="s">
        <v>24</v>
      </c>
      <c r="G16" s="41">
        <v>51151</v>
      </c>
      <c r="H16" s="43" t="s">
        <v>24</v>
      </c>
      <c r="I16" s="41">
        <v>51151</v>
      </c>
      <c r="K16" s="48">
        <f>SUMIF(BAROMPREM!B:B,I16,BAROMPREM!AD:AD)</f>
        <v>0</v>
      </c>
      <c r="L16" s="63"/>
      <c r="M16" s="48"/>
      <c r="N16" s="48"/>
      <c r="O16" s="48">
        <f>SUMIF(BAROMPREM!B:B,I16,BAROMPREM!AM:AM)</f>
        <v>14</v>
      </c>
      <c r="P16" s="48"/>
      <c r="Q16" s="48"/>
      <c r="R16" s="48"/>
      <c r="S16" s="48">
        <f>SUMIF(BAROMPREM!B:B,I16,BAROMPREM!Z:Z)</f>
        <v>0</v>
      </c>
      <c r="T16" s="63"/>
      <c r="U16" s="48"/>
      <c r="V16" s="48"/>
      <c r="W16" s="48">
        <f>SUMIF(BAROMPREM!B:B,I16,BAROMPREM!AN:AN)</f>
        <v>34</v>
      </c>
      <c r="X16" s="48"/>
      <c r="Y16" s="48"/>
      <c r="Z16" s="48"/>
      <c r="AA16" s="83">
        <f>SUMIF(BAROMPREM!B:B,I16,BAROMPREM!AB:AB)</f>
        <v>0</v>
      </c>
      <c r="AB16" s="83"/>
      <c r="AC16" s="48"/>
      <c r="AD16" s="48"/>
      <c r="AE16" s="54">
        <f>SUMIF(PNBCREDIT!G:G,I16,PNBCREDIT!Q:Q)+SUMIF(PNBCREDIT!G:G,I16,PNBCREDIT!AF:AF)</f>
        <v>8.0860474047086548</v>
      </c>
      <c r="AF16" s="54"/>
      <c r="AG16" s="48"/>
      <c r="AH16" s="48"/>
      <c r="AI16" s="221">
        <f>SUMIF(BAROMPREM!B:B,I16,BAROMPREM!AC:AC)</f>
        <v>3</v>
      </c>
      <c r="AJ16" s="83"/>
      <c r="AK16" s="48"/>
      <c r="AL16" s="48"/>
      <c r="AM16" s="223">
        <f>SUMIF(BAROMPREM!B:B,I16,BAROMPREM!Y:Y)</f>
        <v>-2</v>
      </c>
      <c r="AN16" s="63"/>
      <c r="AO16" s="48"/>
      <c r="AP16" s="64"/>
      <c r="AQ16" s="223">
        <f>SUMIF(BAROMPREM!B:B,I16,BAROMPREM!AA:AA)</f>
        <v>0</v>
      </c>
      <c r="AR16" s="223"/>
      <c r="AS16" s="48"/>
      <c r="AT16" s="48"/>
      <c r="AU16" s="48">
        <f>SUMIF(BAROMPREM!B:B,I16,BAROMPREM!AF:AF)</f>
        <v>13032.2</v>
      </c>
      <c r="AV16" s="63">
        <f>SUMIF(BAROMPREM!B:B,I16,BAROMPREM!AE:AE)</f>
        <v>43607.1</v>
      </c>
      <c r="AW16" s="48"/>
      <c r="AX16" s="48"/>
    </row>
    <row r="17" spans="1:50" ht="15.75" thickBot="1" x14ac:dyDescent="0.3">
      <c r="A17" s="41">
        <v>50</v>
      </c>
      <c r="B17" s="42" t="s">
        <v>2</v>
      </c>
      <c r="C17" s="41">
        <v>14</v>
      </c>
      <c r="D17" s="43" t="s">
        <v>509</v>
      </c>
      <c r="E17" s="217">
        <v>510523</v>
      </c>
      <c r="F17" s="218" t="s">
        <v>39</v>
      </c>
      <c r="G17" s="41">
        <v>10583</v>
      </c>
      <c r="H17" s="43" t="s">
        <v>37</v>
      </c>
      <c r="I17" s="41">
        <v>10583</v>
      </c>
      <c r="K17" s="48">
        <f>SUMIF(BAROMPREM!B:B,I17,BAROMPREM!AD:AD)</f>
        <v>0</v>
      </c>
      <c r="L17" s="63"/>
      <c r="M17" s="48"/>
      <c r="N17" s="48"/>
      <c r="O17" s="48">
        <f>SUMIF(BAROMPREM!B:B,I17,BAROMPREM!AM:AM)</f>
        <v>12</v>
      </c>
      <c r="P17" s="48"/>
      <c r="Q17" s="48"/>
      <c r="R17" s="48"/>
      <c r="S17" s="48">
        <f>SUMIF(BAROMPREM!B:B,I17,BAROMPREM!Z:Z)</f>
        <v>0</v>
      </c>
      <c r="T17" s="63"/>
      <c r="U17" s="48"/>
      <c r="V17" s="48"/>
      <c r="W17" s="48">
        <f>SUMIF(BAROMPREM!B:B,I17,BAROMPREM!AN:AN)</f>
        <v>2</v>
      </c>
      <c r="X17" s="48"/>
      <c r="Y17" s="48"/>
      <c r="Z17" s="48"/>
      <c r="AA17" s="83">
        <f>SUMIF(BAROMPREM!B:B,I17,BAROMPREM!AB:AB)</f>
        <v>0</v>
      </c>
      <c r="AB17" s="83"/>
      <c r="AC17" s="48"/>
      <c r="AD17" s="48"/>
      <c r="AE17" s="54">
        <f>SUMIF(PNBCREDIT!G:G,I17,PNBCREDIT!Q:Q)+SUMIF(PNBCREDIT!G:G,I17,PNBCREDIT!AF:AF)</f>
        <v>0</v>
      </c>
      <c r="AF17" s="54"/>
      <c r="AG17" s="48"/>
      <c r="AH17" s="48"/>
      <c r="AI17" s="221">
        <f>SUMIF(BAROMPREM!B:B,I17,BAROMPREM!AC:AC)</f>
        <v>0</v>
      </c>
      <c r="AJ17" s="83"/>
      <c r="AK17" s="48"/>
      <c r="AL17" s="48"/>
      <c r="AM17" s="223">
        <f>SUMIF(BAROMPREM!B:B,I17,BAROMPREM!Y:Y)</f>
        <v>-3</v>
      </c>
      <c r="AN17" s="63"/>
      <c r="AO17" s="48"/>
      <c r="AP17" s="64"/>
      <c r="AQ17" s="223">
        <f>SUMIF(BAROMPREM!B:B,I17,BAROMPREM!AA:AA)</f>
        <v>0</v>
      </c>
      <c r="AR17" s="223"/>
      <c r="AS17" s="48"/>
      <c r="AT17" s="48"/>
      <c r="AU17" s="48">
        <f>SUMIF(BAROMPREM!B:B,I17,BAROMPREM!AF:AF)</f>
        <v>14</v>
      </c>
      <c r="AV17" s="63">
        <f>SUMIF(BAROMPREM!B:B,I17,BAROMPREM!AE:AE)</f>
        <v>96.8</v>
      </c>
      <c r="AW17" s="48"/>
      <c r="AX17" s="48"/>
    </row>
    <row r="18" spans="1:50" ht="15.75" thickBot="1" x14ac:dyDescent="0.3">
      <c r="A18" s="41">
        <v>50</v>
      </c>
      <c r="B18" s="42" t="s">
        <v>2</v>
      </c>
      <c r="C18" s="41">
        <v>14</v>
      </c>
      <c r="D18" s="43" t="s">
        <v>509</v>
      </c>
      <c r="E18" s="41">
        <v>510530</v>
      </c>
      <c r="F18" s="43" t="s">
        <v>29</v>
      </c>
      <c r="G18" s="41">
        <v>10530</v>
      </c>
      <c r="H18" s="43" t="s">
        <v>29</v>
      </c>
      <c r="I18" s="41">
        <v>10530</v>
      </c>
      <c r="K18" s="48">
        <f>SUMIF(BAROMPREM!B:B,I18,BAROMPREM!AD:AD)</f>
        <v>0</v>
      </c>
      <c r="L18" s="63"/>
      <c r="M18" s="48"/>
      <c r="N18" s="48"/>
      <c r="O18" s="48">
        <f>SUMIF(BAROMPREM!B:B,I18,BAROMPREM!AM:AM)</f>
        <v>18</v>
      </c>
      <c r="P18" s="48"/>
      <c r="Q18" s="48"/>
      <c r="R18" s="48"/>
      <c r="S18" s="48">
        <f>SUMIF(BAROMPREM!B:B,I18,BAROMPREM!Z:Z)</f>
        <v>1</v>
      </c>
      <c r="T18" s="63"/>
      <c r="U18" s="48"/>
      <c r="V18" s="48"/>
      <c r="W18" s="48">
        <f>SUMIF(BAROMPREM!B:B,I18,BAROMPREM!AN:AN)</f>
        <v>11.6</v>
      </c>
      <c r="X18" s="48"/>
      <c r="Y18" s="48"/>
      <c r="Z18" s="48"/>
      <c r="AA18" s="83">
        <f>SUMIF(BAROMPREM!B:B,I18,BAROMPREM!AB:AB)</f>
        <v>0</v>
      </c>
      <c r="AB18" s="83"/>
      <c r="AC18" s="48"/>
      <c r="AD18" s="48"/>
      <c r="AE18" s="54">
        <f>SUMIF(PNBCREDIT!G:G,I18,PNBCREDIT!Q:Q)+SUMIF(PNBCREDIT!G:G,I18,PNBCREDIT!AF:AF)</f>
        <v>6.2483640601649064</v>
      </c>
      <c r="AF18" s="54"/>
      <c r="AG18" s="48"/>
      <c r="AH18" s="48"/>
      <c r="AI18" s="221">
        <f>SUMIF(BAROMPREM!B:B,I18,BAROMPREM!AC:AC)</f>
        <v>1</v>
      </c>
      <c r="AJ18" s="83"/>
      <c r="AK18" s="48"/>
      <c r="AL18" s="48"/>
      <c r="AM18" s="223">
        <f>SUMIF(BAROMPREM!B:B,I18,BAROMPREM!Y:Y)</f>
        <v>0</v>
      </c>
      <c r="AN18" s="63"/>
      <c r="AO18" s="48"/>
      <c r="AP18" s="64"/>
      <c r="AQ18" s="223">
        <f>SUMIF(BAROMPREM!B:B,I18,BAROMPREM!AA:AA)</f>
        <v>0</v>
      </c>
      <c r="AR18" s="223"/>
      <c r="AS18" s="48"/>
      <c r="AT18" s="48"/>
      <c r="AU18" s="48">
        <f>SUMIF(BAROMPREM!B:B,I18,BAROMPREM!AF:AF)</f>
        <v>91877</v>
      </c>
      <c r="AV18" s="63">
        <f>SUMIF(BAROMPREM!B:B,I18,BAROMPREM!AE:AE)</f>
        <v>249084.4</v>
      </c>
      <c r="AW18" s="48"/>
      <c r="AX18" s="48"/>
    </row>
    <row r="19" spans="1:50" ht="15.75" thickBot="1" x14ac:dyDescent="0.3">
      <c r="A19" s="41">
        <v>50</v>
      </c>
      <c r="B19" s="42" t="s">
        <v>2</v>
      </c>
      <c r="C19" s="41">
        <v>14</v>
      </c>
      <c r="D19" s="43" t="s">
        <v>509</v>
      </c>
      <c r="E19" s="41">
        <v>410550</v>
      </c>
      <c r="F19" s="43" t="s">
        <v>17</v>
      </c>
      <c r="G19" s="41">
        <v>10550</v>
      </c>
      <c r="H19" s="43" t="s">
        <v>17</v>
      </c>
      <c r="I19" s="41">
        <v>10550</v>
      </c>
      <c r="K19" s="48">
        <f>SUMIF(BAROMPREM!B:B,I19,BAROMPREM!AD:AD)</f>
        <v>0</v>
      </c>
      <c r="L19" s="63"/>
      <c r="M19" s="48"/>
      <c r="N19" s="48"/>
      <c r="O19" s="48">
        <f>SUMIF(BAROMPREM!B:B,I19,BAROMPREM!AM:AM)</f>
        <v>35</v>
      </c>
      <c r="P19" s="48"/>
      <c r="Q19" s="48"/>
      <c r="R19" s="48"/>
      <c r="S19" s="48">
        <f>SUMIF(BAROMPREM!B:B,I19,BAROMPREM!Z:Z)</f>
        <v>1</v>
      </c>
      <c r="T19" s="63"/>
      <c r="U19" s="48"/>
      <c r="V19" s="48"/>
      <c r="W19" s="48">
        <f>SUMIF(BAROMPREM!B:B,I19,BAROMPREM!AN:AN)</f>
        <v>10.8</v>
      </c>
      <c r="X19" s="48"/>
      <c r="Y19" s="48"/>
      <c r="Z19" s="48"/>
      <c r="AA19" s="83">
        <f>SUMIF(BAROMPREM!B:B,I19,BAROMPREM!AB:AB)</f>
        <v>1</v>
      </c>
      <c r="AB19" s="83"/>
      <c r="AC19" s="48"/>
      <c r="AD19" s="48"/>
      <c r="AE19" s="54">
        <f>SUMIF(PNBCREDIT!G:G,I19,PNBCREDIT!Q:Q)+SUMIF(PNBCREDIT!G:G,I19,PNBCREDIT!AF:AF)</f>
        <v>24.713128463902372</v>
      </c>
      <c r="AF19" s="54"/>
      <c r="AG19" s="48"/>
      <c r="AH19" s="48"/>
      <c r="AI19" s="221">
        <f>SUMIF(BAROMPREM!B:B,I19,BAROMPREM!AC:AC)</f>
        <v>1</v>
      </c>
      <c r="AJ19" s="83"/>
      <c r="AK19" s="48"/>
      <c r="AL19" s="48"/>
      <c r="AM19" s="223">
        <f>SUMIF(BAROMPREM!B:B,I19,BAROMPREM!Y:Y)</f>
        <v>1</v>
      </c>
      <c r="AN19" s="63"/>
      <c r="AO19" s="48"/>
      <c r="AP19" s="64"/>
      <c r="AQ19" s="223">
        <f>SUMIF(BAROMPREM!B:B,I19,BAROMPREM!AA:AA)</f>
        <v>0</v>
      </c>
      <c r="AR19" s="223"/>
      <c r="AS19" s="48"/>
      <c r="AT19" s="48"/>
      <c r="AU19" s="48">
        <f>SUMIF(BAROMPREM!B:B,I19,BAROMPREM!AF:AF)</f>
        <v>12458.5</v>
      </c>
      <c r="AV19" s="63">
        <f>SUMIF(BAROMPREM!B:B,I19,BAROMPREM!AE:AE)</f>
        <v>91746.3</v>
      </c>
      <c r="AW19" s="48"/>
      <c r="AX19" s="48"/>
    </row>
    <row r="20" spans="1:50" ht="15.75" thickBot="1" x14ac:dyDescent="0.3">
      <c r="A20" s="41">
        <v>50</v>
      </c>
      <c r="B20" s="42" t="s">
        <v>2</v>
      </c>
      <c r="C20" s="41">
        <v>14</v>
      </c>
      <c r="D20" s="43" t="s">
        <v>509</v>
      </c>
      <c r="E20" s="41">
        <v>510556</v>
      </c>
      <c r="F20" s="43" t="s">
        <v>18</v>
      </c>
      <c r="G20" s="41">
        <v>10556</v>
      </c>
      <c r="H20" s="43" t="s">
        <v>18</v>
      </c>
      <c r="I20" s="41">
        <v>10556</v>
      </c>
      <c r="K20" s="48">
        <f>SUMIF(BAROMPREM!B:B,I20,BAROMPREM!AD:AD)</f>
        <v>0</v>
      </c>
      <c r="L20" s="63"/>
      <c r="M20" s="48"/>
      <c r="N20" s="48"/>
      <c r="O20" s="48">
        <f>SUMIF(BAROMPREM!B:B,I20,BAROMPREM!AM:AM)</f>
        <v>25</v>
      </c>
      <c r="P20" s="48"/>
      <c r="Q20" s="48"/>
      <c r="R20" s="48"/>
      <c r="S20" s="48">
        <f>SUMIF(BAROMPREM!B:B,I20,BAROMPREM!Z:Z)</f>
        <v>0</v>
      </c>
      <c r="T20" s="63"/>
      <c r="U20" s="48"/>
      <c r="V20" s="48"/>
      <c r="W20" s="48">
        <f>SUMIF(BAROMPREM!B:B,I20,BAROMPREM!AN:AN)</f>
        <v>-13.6</v>
      </c>
      <c r="X20" s="48"/>
      <c r="Y20" s="48"/>
      <c r="Z20" s="48"/>
      <c r="AA20" s="83">
        <f>SUMIF(BAROMPREM!B:B,I20,BAROMPREM!AB:AB)</f>
        <v>0</v>
      </c>
      <c r="AB20" s="83"/>
      <c r="AC20" s="48"/>
      <c r="AD20" s="48"/>
      <c r="AE20" s="54">
        <f>SUMIF(PNBCREDIT!G:G,I20,PNBCREDIT!Q:Q)+SUMIF(PNBCREDIT!G:G,I20,PNBCREDIT!AF:AF)</f>
        <v>21.431665575115872</v>
      </c>
      <c r="AF20" s="54"/>
      <c r="AG20" s="48"/>
      <c r="AH20" s="48"/>
      <c r="AI20" s="221">
        <f>SUMIF(BAROMPREM!B:B,I20,BAROMPREM!AC:AC)</f>
        <v>4</v>
      </c>
      <c r="AJ20" s="83"/>
      <c r="AK20" s="48"/>
      <c r="AL20" s="48"/>
      <c r="AM20" s="223">
        <f>SUMIF(BAROMPREM!B:B,I20,BAROMPREM!Y:Y)</f>
        <v>0</v>
      </c>
      <c r="AN20" s="63"/>
      <c r="AO20" s="48"/>
      <c r="AP20" s="64"/>
      <c r="AQ20" s="223">
        <f>SUMIF(BAROMPREM!B:B,I20,BAROMPREM!AA:AA)</f>
        <v>0</v>
      </c>
      <c r="AR20" s="223"/>
      <c r="AS20" s="48"/>
      <c r="AT20" s="48"/>
      <c r="AU20" s="48">
        <f>SUMIF(BAROMPREM!B:B,I20,BAROMPREM!AF:AF)</f>
        <v>34606.199999999997</v>
      </c>
      <c r="AV20" s="63">
        <f>SUMIF(BAROMPREM!B:B,I20,BAROMPREM!AE:AE)</f>
        <v>64023.799999999996</v>
      </c>
      <c r="AW20" s="48"/>
      <c r="AX20" s="48"/>
    </row>
    <row r="21" spans="1:50" ht="15.75" thickBot="1" x14ac:dyDescent="0.3">
      <c r="A21" s="41">
        <v>50</v>
      </c>
      <c r="B21" s="42" t="s">
        <v>2</v>
      </c>
      <c r="C21" s="41">
        <v>14</v>
      </c>
      <c r="D21" s="43" t="s">
        <v>509</v>
      </c>
      <c r="E21" s="217">
        <v>410550</v>
      </c>
      <c r="F21" s="218" t="s">
        <v>17</v>
      </c>
      <c r="G21" s="41">
        <v>10551</v>
      </c>
      <c r="H21" s="43" t="s">
        <v>19</v>
      </c>
      <c r="I21" s="41">
        <v>10551</v>
      </c>
      <c r="K21" s="48">
        <f>SUMIF(BAROMPREM!B:B,I21,BAROMPREM!AD:AD)</f>
        <v>0</v>
      </c>
      <c r="L21" s="63"/>
      <c r="M21" s="48"/>
      <c r="N21" s="48"/>
      <c r="O21" s="48">
        <f>SUMIF(BAROMPREM!B:B,I21,BAROMPREM!AM:AM)</f>
        <v>6</v>
      </c>
      <c r="P21" s="48"/>
      <c r="Q21" s="48"/>
      <c r="R21" s="48"/>
      <c r="S21" s="48">
        <f>SUMIF(BAROMPREM!B:B,I21,BAROMPREM!Z:Z)</f>
        <v>0</v>
      </c>
      <c r="T21" s="63"/>
      <c r="U21" s="48"/>
      <c r="V21" s="48"/>
      <c r="W21" s="48">
        <f>SUMIF(BAROMPREM!B:B,I21,BAROMPREM!AN:AN)</f>
        <v>-2.8</v>
      </c>
      <c r="X21" s="48"/>
      <c r="Y21" s="48"/>
      <c r="Z21" s="48"/>
      <c r="AA21" s="83">
        <f>SUMIF(BAROMPREM!B:B,I21,BAROMPREM!AB:AB)</f>
        <v>0</v>
      </c>
      <c r="AB21" s="83"/>
      <c r="AC21" s="48"/>
      <c r="AD21" s="48"/>
      <c r="AE21" s="54">
        <f>SUMIF(PNBCREDIT!G:G,I21,PNBCREDIT!Q:Q)+SUMIF(PNBCREDIT!G:G,I21,PNBCREDIT!AF:AF)</f>
        <v>3.3562401137039228</v>
      </c>
      <c r="AF21" s="54"/>
      <c r="AG21" s="48"/>
      <c r="AH21" s="48"/>
      <c r="AI21" s="221">
        <f>SUMIF(BAROMPREM!B:B,I21,BAROMPREM!AC:AC)</f>
        <v>1</v>
      </c>
      <c r="AJ21" s="83"/>
      <c r="AK21" s="48"/>
      <c r="AL21" s="48"/>
      <c r="AM21" s="223">
        <f>SUMIF(BAROMPREM!B:B,I21,BAROMPREM!Y:Y)</f>
        <v>0</v>
      </c>
      <c r="AN21" s="63"/>
      <c r="AO21" s="48"/>
      <c r="AP21" s="64"/>
      <c r="AQ21" s="223">
        <f>SUMIF(BAROMPREM!B:B,I21,BAROMPREM!AA:AA)</f>
        <v>0</v>
      </c>
      <c r="AR21" s="223"/>
      <c r="AS21" s="48"/>
      <c r="AT21" s="48"/>
      <c r="AU21" s="48">
        <f>SUMIF(BAROMPREM!B:B,I21,BAROMPREM!AF:AF)</f>
        <v>85.3</v>
      </c>
      <c r="AV21" s="63">
        <f>SUMIF(BAROMPREM!B:B,I21,BAROMPREM!AE:AE)</f>
        <v>1472.3</v>
      </c>
      <c r="AW21" s="48"/>
      <c r="AX21" s="48"/>
    </row>
    <row r="22" spans="1:50" ht="15.75" thickBot="1" x14ac:dyDescent="0.3">
      <c r="A22" s="41">
        <v>50</v>
      </c>
      <c r="B22" s="42" t="s">
        <v>2</v>
      </c>
      <c r="C22" s="41">
        <v>14</v>
      </c>
      <c r="D22" s="43" t="s">
        <v>509</v>
      </c>
      <c r="E22" s="41">
        <v>510523</v>
      </c>
      <c r="F22" s="43" t="s">
        <v>39</v>
      </c>
      <c r="G22" s="41">
        <v>10523</v>
      </c>
      <c r="H22" s="43" t="s">
        <v>39</v>
      </c>
      <c r="I22" s="41">
        <v>10523</v>
      </c>
      <c r="K22" s="48">
        <f>SUMIF(BAROMPREM!B:B,I22,BAROMPREM!AD:AD)</f>
        <v>0</v>
      </c>
      <c r="L22" s="63"/>
      <c r="M22" s="48"/>
      <c r="N22" s="48"/>
      <c r="O22" s="48">
        <f>SUMIF(BAROMPREM!B:B,I22,BAROMPREM!AM:AM)</f>
        <v>23</v>
      </c>
      <c r="P22" s="48"/>
      <c r="Q22" s="48"/>
      <c r="R22" s="48"/>
      <c r="S22" s="48">
        <f>SUMIF(BAROMPREM!B:B,I22,BAROMPREM!Z:Z)</f>
        <v>3</v>
      </c>
      <c r="T22" s="63"/>
      <c r="U22" s="48"/>
      <c r="V22" s="48"/>
      <c r="W22" s="48">
        <f>SUMIF(BAROMPREM!B:B,I22,BAROMPREM!AN:AN)</f>
        <v>-21.6</v>
      </c>
      <c r="X22" s="48"/>
      <c r="Y22" s="48"/>
      <c r="Z22" s="48"/>
      <c r="AA22" s="83">
        <f>SUMIF(BAROMPREM!B:B,I22,BAROMPREM!AB:AB)</f>
        <v>1</v>
      </c>
      <c r="AB22" s="83"/>
      <c r="AC22" s="48"/>
      <c r="AD22" s="48"/>
      <c r="AE22" s="54">
        <f>SUMIF(PNBCREDIT!G:G,I22,PNBCREDIT!Q:Q)+SUMIF(PNBCREDIT!G:G,I22,PNBCREDIT!AF:AF)</f>
        <v>28.375159504049172</v>
      </c>
      <c r="AF22" s="54"/>
      <c r="AG22" s="48"/>
      <c r="AH22" s="48"/>
      <c r="AI22" s="221">
        <f>SUMIF(BAROMPREM!B:B,I22,BAROMPREM!AC:AC)</f>
        <v>2</v>
      </c>
      <c r="AJ22" s="83"/>
      <c r="AK22" s="48"/>
      <c r="AL22" s="48"/>
      <c r="AM22" s="223">
        <f>SUMIF(BAROMPREM!B:B,I22,BAROMPREM!Y:Y)</f>
        <v>-2</v>
      </c>
      <c r="AN22" s="63"/>
      <c r="AO22" s="48"/>
      <c r="AP22" s="64"/>
      <c r="AQ22" s="223">
        <f>SUMIF(BAROMPREM!B:B,I22,BAROMPREM!AA:AA)</f>
        <v>1</v>
      </c>
      <c r="AR22" s="223"/>
      <c r="AS22" s="48"/>
      <c r="AT22" s="48"/>
      <c r="AU22" s="48">
        <f>SUMIF(BAROMPREM!B:B,I22,BAROMPREM!AF:AF)</f>
        <v>43153.599999999999</v>
      </c>
      <c r="AV22" s="63">
        <f>SUMIF(BAROMPREM!B:B,I22,BAROMPREM!AE:AE)</f>
        <v>86854.8</v>
      </c>
      <c r="AW22" s="48"/>
      <c r="AX22" s="48"/>
    </row>
    <row r="23" spans="1:50" ht="15.75" thickBot="1" x14ac:dyDescent="0.3">
      <c r="A23" s="41">
        <v>50</v>
      </c>
      <c r="B23" s="42" t="s">
        <v>2</v>
      </c>
      <c r="C23" s="41">
        <v>14</v>
      </c>
      <c r="D23" s="43" t="s">
        <v>509</v>
      </c>
      <c r="E23" s="41">
        <v>510570</v>
      </c>
      <c r="F23" s="43" t="s">
        <v>30</v>
      </c>
      <c r="G23" s="41">
        <v>10570</v>
      </c>
      <c r="H23" s="43" t="s">
        <v>30</v>
      </c>
      <c r="I23" s="41">
        <v>10570</v>
      </c>
      <c r="K23" s="48">
        <f>SUMIF(BAROMPREM!B:B,I23,BAROMPREM!AD:AD)</f>
        <v>0</v>
      </c>
      <c r="L23" s="63"/>
      <c r="M23" s="48"/>
      <c r="N23" s="48"/>
      <c r="O23" s="48">
        <f>SUMIF(BAROMPREM!B:B,I23,BAROMPREM!AM:AM)</f>
        <v>1</v>
      </c>
      <c r="P23" s="48"/>
      <c r="Q23" s="48"/>
      <c r="R23" s="48"/>
      <c r="S23" s="48">
        <f>SUMIF(BAROMPREM!B:B,I23,BAROMPREM!Z:Z)</f>
        <v>0</v>
      </c>
      <c r="T23" s="63"/>
      <c r="U23" s="48"/>
      <c r="V23" s="48"/>
      <c r="W23" s="48">
        <f>SUMIF(BAROMPREM!B:B,I23,BAROMPREM!AN:AN)</f>
        <v>22.400000000000002</v>
      </c>
      <c r="X23" s="48"/>
      <c r="Y23" s="48"/>
      <c r="Z23" s="48"/>
      <c r="AA23" s="83">
        <f>SUMIF(BAROMPREM!B:B,I23,BAROMPREM!AB:AB)</f>
        <v>1</v>
      </c>
      <c r="AB23" s="83"/>
      <c r="AC23" s="48"/>
      <c r="AD23" s="48"/>
      <c r="AE23" s="54">
        <f>SUMIF(PNBCREDIT!G:G,I23,PNBCREDIT!Q:Q)+SUMIF(PNBCREDIT!G:G,I23,PNBCREDIT!AF:AF)</f>
        <v>25.691659593648975</v>
      </c>
      <c r="AF23" s="54"/>
      <c r="AG23" s="48"/>
      <c r="AH23" s="48"/>
      <c r="AI23" s="221">
        <f>SUMIF(BAROMPREM!B:B,I23,BAROMPREM!AC:AC)</f>
        <v>3</v>
      </c>
      <c r="AJ23" s="83"/>
      <c r="AK23" s="48"/>
      <c r="AL23" s="48"/>
      <c r="AM23" s="223">
        <f>SUMIF(BAROMPREM!B:B,I23,BAROMPREM!Y:Y)</f>
        <v>3</v>
      </c>
      <c r="AN23" s="63"/>
      <c r="AO23" s="48"/>
      <c r="AP23" s="64"/>
      <c r="AQ23" s="223">
        <f>SUMIF(BAROMPREM!B:B,I23,BAROMPREM!AA:AA)</f>
        <v>0</v>
      </c>
      <c r="AR23" s="223"/>
      <c r="AS23" s="48"/>
      <c r="AT23" s="48"/>
      <c r="AU23" s="48">
        <f>SUMIF(BAROMPREM!B:B,I23,BAROMPREM!AF:AF)</f>
        <v>103447.4</v>
      </c>
      <c r="AV23" s="63">
        <f>SUMIF(BAROMPREM!B:B,I23,BAROMPREM!AE:AE)</f>
        <v>303021.40000000002</v>
      </c>
      <c r="AW23" s="48"/>
      <c r="AX23" s="48"/>
    </row>
    <row r="24" spans="1:50" ht="15.75" thickBot="1" x14ac:dyDescent="0.3">
      <c r="A24" s="41">
        <v>50</v>
      </c>
      <c r="B24" s="42" t="s">
        <v>2</v>
      </c>
      <c r="C24" s="41">
        <v>14</v>
      </c>
      <c r="D24" s="43" t="s">
        <v>509</v>
      </c>
      <c r="E24" s="41">
        <v>410571</v>
      </c>
      <c r="F24" s="43" t="s">
        <v>31</v>
      </c>
      <c r="G24" s="41">
        <v>10571</v>
      </c>
      <c r="H24" s="43" t="s">
        <v>31</v>
      </c>
      <c r="I24" s="41">
        <v>10571</v>
      </c>
      <c r="K24" s="48">
        <f>SUMIF(BAROMPREM!B:B,I24,BAROMPREM!AD:AD)</f>
        <v>0</v>
      </c>
      <c r="L24" s="63"/>
      <c r="M24" s="48"/>
      <c r="N24" s="48"/>
      <c r="O24" s="48">
        <f>SUMIF(BAROMPREM!B:B,I24,BAROMPREM!AM:AM)</f>
        <v>46</v>
      </c>
      <c r="P24" s="48"/>
      <c r="Q24" s="48"/>
      <c r="R24" s="48"/>
      <c r="S24" s="48">
        <f>SUMIF(BAROMPREM!B:B,I24,BAROMPREM!Z:Z)</f>
        <v>2</v>
      </c>
      <c r="T24" s="63"/>
      <c r="U24" s="48"/>
      <c r="V24" s="48"/>
      <c r="W24" s="48">
        <f>SUMIF(BAROMPREM!B:B,I24,BAROMPREM!AN:AN)</f>
        <v>10.8</v>
      </c>
      <c r="X24" s="48"/>
      <c r="Y24" s="48"/>
      <c r="Z24" s="48"/>
      <c r="AA24" s="83">
        <f>SUMIF(BAROMPREM!B:B,I24,BAROMPREM!AB:AB)</f>
        <v>2</v>
      </c>
      <c r="AB24" s="83"/>
      <c r="AC24" s="48"/>
      <c r="AD24" s="48"/>
      <c r="AE24" s="54">
        <f>SUMIF(PNBCREDIT!G:G,I24,PNBCREDIT!Q:Q)+SUMIF(PNBCREDIT!G:G,I24,PNBCREDIT!AF:AF)</f>
        <v>29.132078253802316</v>
      </c>
      <c r="AF24" s="54"/>
      <c r="AG24" s="48"/>
      <c r="AH24" s="48"/>
      <c r="AI24" s="221">
        <f>SUMIF(BAROMPREM!B:B,I24,BAROMPREM!AC:AC)</f>
        <v>5</v>
      </c>
      <c r="AJ24" s="83"/>
      <c r="AK24" s="48"/>
      <c r="AL24" s="48"/>
      <c r="AM24" s="223">
        <f>SUMIF(BAROMPREM!B:B,I24,BAROMPREM!Y:Y)</f>
        <v>3</v>
      </c>
      <c r="AN24" s="63"/>
      <c r="AO24" s="48"/>
      <c r="AP24" s="64"/>
      <c r="AQ24" s="223">
        <f>SUMIF(BAROMPREM!B:B,I24,BAROMPREM!AA:AA)</f>
        <v>1</v>
      </c>
      <c r="AR24" s="223"/>
      <c r="AS24" s="48"/>
      <c r="AT24" s="48"/>
      <c r="AU24" s="48">
        <f>SUMIF(BAROMPREM!B:B,I24,BAROMPREM!AF:AF)</f>
        <v>100976.4</v>
      </c>
      <c r="AV24" s="63">
        <f>SUMIF(BAROMPREM!B:B,I24,BAROMPREM!AE:AE)</f>
        <v>243454.2</v>
      </c>
      <c r="AW24" s="48"/>
      <c r="AX24" s="48"/>
    </row>
    <row r="25" spans="1:50" ht="15.75" thickBot="1" x14ac:dyDescent="0.3">
      <c r="A25" s="41">
        <v>50</v>
      </c>
      <c r="B25" s="42" t="s">
        <v>2</v>
      </c>
      <c r="C25" s="41">
        <v>14</v>
      </c>
      <c r="D25" s="43" t="s">
        <v>509</v>
      </c>
      <c r="E25" s="41">
        <v>510520</v>
      </c>
      <c r="F25" s="43" t="s">
        <v>34</v>
      </c>
      <c r="G25" s="41">
        <v>10520</v>
      </c>
      <c r="H25" s="43" t="s">
        <v>34</v>
      </c>
      <c r="I25" s="41">
        <v>10520</v>
      </c>
      <c r="K25" s="48">
        <f>SUMIF(BAROMPREM!B:B,I25,BAROMPREM!AD:AD)</f>
        <v>0</v>
      </c>
      <c r="L25" s="63"/>
      <c r="M25" s="48"/>
      <c r="N25" s="48"/>
      <c r="O25" s="48">
        <f>SUMIF(BAROMPREM!B:B,I25,BAROMPREM!AM:AM)</f>
        <v>22</v>
      </c>
      <c r="P25" s="48"/>
      <c r="Q25" s="48"/>
      <c r="R25" s="48"/>
      <c r="S25" s="48">
        <f>SUMIF(BAROMPREM!B:B,I25,BAROMPREM!Z:Z)</f>
        <v>0</v>
      </c>
      <c r="T25" s="63"/>
      <c r="U25" s="48"/>
      <c r="V25" s="48"/>
      <c r="W25" s="48">
        <f>SUMIF(BAROMPREM!B:B,I25,BAROMPREM!AN:AN)</f>
        <v>7.8</v>
      </c>
      <c r="X25" s="48"/>
      <c r="Y25" s="48"/>
      <c r="Z25" s="48"/>
      <c r="AA25" s="83">
        <f>SUMIF(BAROMPREM!B:B,I25,BAROMPREM!AB:AB)</f>
        <v>3</v>
      </c>
      <c r="AB25" s="83"/>
      <c r="AC25" s="48"/>
      <c r="AD25" s="48"/>
      <c r="AE25" s="54">
        <f>SUMIF(PNBCREDIT!G:G,I25,PNBCREDIT!Q:Q)+SUMIF(PNBCREDIT!G:G,I25,PNBCREDIT!AF:AF)</f>
        <v>6.8010667447712443</v>
      </c>
      <c r="AF25" s="54"/>
      <c r="AG25" s="48"/>
      <c r="AH25" s="48"/>
      <c r="AI25" s="221">
        <f>SUMIF(BAROMPREM!B:B,I25,BAROMPREM!AC:AC)</f>
        <v>1</v>
      </c>
      <c r="AJ25" s="83"/>
      <c r="AK25" s="48"/>
      <c r="AL25" s="48"/>
      <c r="AM25" s="223">
        <f>SUMIF(BAROMPREM!B:B,I25,BAROMPREM!Y:Y)</f>
        <v>-5</v>
      </c>
      <c r="AN25" s="63"/>
      <c r="AO25" s="48"/>
      <c r="AP25" s="64"/>
      <c r="AQ25" s="223">
        <f>SUMIF(BAROMPREM!B:B,I25,BAROMPREM!AA:AA)</f>
        <v>1</v>
      </c>
      <c r="AR25" s="223"/>
      <c r="AS25" s="48"/>
      <c r="AT25" s="48"/>
      <c r="AU25" s="48">
        <f>SUMIF(BAROMPREM!B:B,I25,BAROMPREM!AF:AF)</f>
        <v>41367.199999999997</v>
      </c>
      <c r="AV25" s="63">
        <f>SUMIF(BAROMPREM!B:B,I25,BAROMPREM!AE:AE)</f>
        <v>114327.2</v>
      </c>
      <c r="AW25" s="48"/>
      <c r="AX25" s="48"/>
    </row>
    <row r="26" spans="1:50" ht="15.75" thickBot="1" x14ac:dyDescent="0.3">
      <c r="A26" s="41">
        <v>50</v>
      </c>
      <c r="B26" s="42" t="s">
        <v>2</v>
      </c>
      <c r="C26" s="41">
        <v>14</v>
      </c>
      <c r="D26" s="43" t="s">
        <v>509</v>
      </c>
      <c r="E26" s="41">
        <v>410524</v>
      </c>
      <c r="F26" s="43" t="s">
        <v>35</v>
      </c>
      <c r="G26" s="41">
        <v>10524</v>
      </c>
      <c r="H26" s="43" t="s">
        <v>35</v>
      </c>
      <c r="I26" s="41">
        <v>10524</v>
      </c>
      <c r="K26" s="48">
        <f>SUMIF(BAROMPREM!B:B,I26,BAROMPREM!AD:AD)</f>
        <v>0</v>
      </c>
      <c r="L26" s="63"/>
      <c r="M26" s="48"/>
      <c r="N26" s="48"/>
      <c r="O26" s="48">
        <f>SUMIF(BAROMPREM!B:B,I26,BAROMPREM!AM:AM)</f>
        <v>19</v>
      </c>
      <c r="P26" s="48"/>
      <c r="Q26" s="48"/>
      <c r="R26" s="48"/>
      <c r="S26" s="48">
        <f>SUMIF(BAROMPREM!B:B,I26,BAROMPREM!Z:Z)</f>
        <v>0</v>
      </c>
      <c r="T26" s="63"/>
      <c r="U26" s="48"/>
      <c r="V26" s="48"/>
      <c r="W26" s="48">
        <f>SUMIF(BAROMPREM!B:B,I26,BAROMPREM!AN:AN)</f>
        <v>6</v>
      </c>
      <c r="X26" s="48"/>
      <c r="Y26" s="48"/>
      <c r="Z26" s="48"/>
      <c r="AA26" s="83">
        <f>SUMIF(BAROMPREM!B:B,I26,BAROMPREM!AB:AB)</f>
        <v>0</v>
      </c>
      <c r="AB26" s="83"/>
      <c r="AC26" s="48"/>
      <c r="AD26" s="48"/>
      <c r="AE26" s="54">
        <f>SUMIF(PNBCREDIT!G:G,I26,PNBCREDIT!Q:Q)+SUMIF(PNBCREDIT!G:G,I26,PNBCREDIT!AF:AF)</f>
        <v>21.856842709390968</v>
      </c>
      <c r="AF26" s="54"/>
      <c r="AG26" s="48"/>
      <c r="AH26" s="48"/>
      <c r="AI26" s="221">
        <f>SUMIF(BAROMPREM!B:B,I26,BAROMPREM!AC:AC)</f>
        <v>2</v>
      </c>
      <c r="AJ26" s="83"/>
      <c r="AK26" s="48"/>
      <c r="AL26" s="48"/>
      <c r="AM26" s="223">
        <f>SUMIF(BAROMPREM!B:B,I26,BAROMPREM!Y:Y)</f>
        <v>-7</v>
      </c>
      <c r="AN26" s="63"/>
      <c r="AO26" s="48"/>
      <c r="AP26" s="64"/>
      <c r="AQ26" s="223">
        <f>SUMIF(BAROMPREM!B:B,I26,BAROMPREM!AA:AA)</f>
        <v>0</v>
      </c>
      <c r="AR26" s="223"/>
      <c r="AS26" s="48"/>
      <c r="AT26" s="48"/>
      <c r="AU26" s="48">
        <f>SUMIF(BAROMPREM!B:B,I26,BAROMPREM!AF:AF)</f>
        <v>90953.5</v>
      </c>
      <c r="AV26" s="63">
        <f>SUMIF(BAROMPREM!B:B,I26,BAROMPREM!AE:AE)</f>
        <v>301732.3</v>
      </c>
      <c r="AW26" s="48"/>
      <c r="AX26" s="48"/>
    </row>
    <row r="27" spans="1:50" ht="15.75" thickBot="1" x14ac:dyDescent="0.3">
      <c r="A27" s="41">
        <v>50</v>
      </c>
      <c r="B27" s="42" t="s">
        <v>2</v>
      </c>
      <c r="C27" s="41">
        <v>14</v>
      </c>
      <c r="D27" s="43" t="s">
        <v>509</v>
      </c>
      <c r="E27" s="41">
        <v>410521</v>
      </c>
      <c r="F27" s="43" t="s">
        <v>38</v>
      </c>
      <c r="G27" s="41">
        <v>10521</v>
      </c>
      <c r="H27" s="43" t="s">
        <v>38</v>
      </c>
      <c r="I27" s="41">
        <v>10521</v>
      </c>
      <c r="K27" s="48">
        <f>SUMIF(BAROMPREM!B:B,I27,BAROMPREM!AD:AD)</f>
        <v>0</v>
      </c>
      <c r="L27" s="63"/>
      <c r="M27" s="48"/>
      <c r="N27" s="48"/>
      <c r="O27" s="48">
        <f>SUMIF(BAROMPREM!B:B,I27,BAROMPREM!AM:AM)</f>
        <v>6</v>
      </c>
      <c r="P27" s="48"/>
      <c r="Q27" s="48"/>
      <c r="R27" s="48"/>
      <c r="S27" s="48">
        <f>SUMIF(BAROMPREM!B:B,I27,BAROMPREM!Z:Z)</f>
        <v>0</v>
      </c>
      <c r="T27" s="63"/>
      <c r="U27" s="48"/>
      <c r="V27" s="48"/>
      <c r="W27" s="48">
        <f>SUMIF(BAROMPREM!B:B,I27,BAROMPREM!AN:AN)</f>
        <v>10.8</v>
      </c>
      <c r="X27" s="48"/>
      <c r="Y27" s="48"/>
      <c r="Z27" s="48"/>
      <c r="AA27" s="83">
        <f>SUMIF(BAROMPREM!B:B,I27,BAROMPREM!AB:AB)</f>
        <v>2</v>
      </c>
      <c r="AB27" s="83"/>
      <c r="AC27" s="48"/>
      <c r="AD27" s="48"/>
      <c r="AE27" s="54">
        <f>SUMIF(PNBCREDIT!G:G,I27,PNBCREDIT!Q:Q)+SUMIF(PNBCREDIT!G:G,I27,PNBCREDIT!AF:AF)</f>
        <v>20.912792780603798</v>
      </c>
      <c r="AF27" s="54"/>
      <c r="AG27" s="48"/>
      <c r="AH27" s="48"/>
      <c r="AI27" s="221">
        <f>SUMIF(BAROMPREM!B:B,I27,BAROMPREM!AC:AC)</f>
        <v>2</v>
      </c>
      <c r="AJ27" s="83"/>
      <c r="AK27" s="48"/>
      <c r="AL27" s="48"/>
      <c r="AM27" s="223">
        <f>SUMIF(BAROMPREM!B:B,I27,BAROMPREM!Y:Y)</f>
        <v>-1</v>
      </c>
      <c r="AN27" s="63"/>
      <c r="AO27" s="48"/>
      <c r="AP27" s="64"/>
      <c r="AQ27" s="223">
        <f>SUMIF(BAROMPREM!B:B,I27,BAROMPREM!AA:AA)</f>
        <v>0</v>
      </c>
      <c r="AR27" s="223"/>
      <c r="AS27" s="48"/>
      <c r="AT27" s="48"/>
      <c r="AU27" s="48">
        <f>SUMIF(BAROMPREM!B:B,I27,BAROMPREM!AF:AF)</f>
        <v>10485.4</v>
      </c>
      <c r="AV27" s="63">
        <f>SUMIF(BAROMPREM!B:B,I27,BAROMPREM!AE:AE)</f>
        <v>162199.1</v>
      </c>
      <c r="AW27" s="48"/>
      <c r="AX27" s="48"/>
    </row>
    <row r="28" spans="1:50" ht="15.75" thickBot="1" x14ac:dyDescent="0.3">
      <c r="A28" s="41">
        <v>50</v>
      </c>
      <c r="B28" s="42" t="s">
        <v>2</v>
      </c>
      <c r="C28" s="41">
        <v>14</v>
      </c>
      <c r="D28" s="43" t="s">
        <v>509</v>
      </c>
      <c r="E28" s="41">
        <v>510513</v>
      </c>
      <c r="F28" s="43" t="s">
        <v>40</v>
      </c>
      <c r="G28" s="41">
        <v>10513</v>
      </c>
      <c r="H28" s="43" t="s">
        <v>40</v>
      </c>
      <c r="I28" s="41">
        <v>10513</v>
      </c>
      <c r="K28" s="48">
        <f>SUMIF(BAROMPREM!B:B,I28,BAROMPREM!AD:AD)</f>
        <v>0</v>
      </c>
      <c r="L28" s="63"/>
      <c r="M28" s="48"/>
      <c r="N28" s="48"/>
      <c r="O28" s="48">
        <f>SUMIF(BAROMPREM!B:B,I28,BAROMPREM!AM:AM)</f>
        <v>5</v>
      </c>
      <c r="P28" s="48"/>
      <c r="Q28" s="48"/>
      <c r="R28" s="48"/>
      <c r="S28" s="48">
        <f>SUMIF(BAROMPREM!B:B,I28,BAROMPREM!Z:Z)</f>
        <v>1</v>
      </c>
      <c r="T28" s="63"/>
      <c r="U28" s="48"/>
      <c r="V28" s="48"/>
      <c r="W28" s="48">
        <f>SUMIF(BAROMPREM!B:B,I28,BAROMPREM!AN:AN)</f>
        <v>-10.8</v>
      </c>
      <c r="X28" s="48"/>
      <c r="Y28" s="48"/>
      <c r="Z28" s="48"/>
      <c r="AA28" s="83">
        <f>SUMIF(BAROMPREM!B:B,I28,BAROMPREM!AB:AB)</f>
        <v>0</v>
      </c>
      <c r="AB28" s="83"/>
      <c r="AC28" s="48"/>
      <c r="AD28" s="48"/>
      <c r="AE28" s="54">
        <f>SUMIF(PNBCREDIT!G:G,I28,PNBCREDIT!Q:Q)+SUMIF(PNBCREDIT!G:G,I28,PNBCREDIT!AF:AF)</f>
        <v>44.388049954859618</v>
      </c>
      <c r="AF28" s="54"/>
      <c r="AG28" s="48"/>
      <c r="AH28" s="48"/>
      <c r="AI28" s="221">
        <f>SUMIF(BAROMPREM!B:B,I28,BAROMPREM!AC:AC)</f>
        <v>2</v>
      </c>
      <c r="AJ28" s="83"/>
      <c r="AK28" s="48"/>
      <c r="AL28" s="48"/>
      <c r="AM28" s="223">
        <f>SUMIF(BAROMPREM!B:B,I28,BAROMPREM!Y:Y)</f>
        <v>-5</v>
      </c>
      <c r="AN28" s="63"/>
      <c r="AO28" s="48"/>
      <c r="AP28" s="64"/>
      <c r="AQ28" s="223">
        <f>SUMIF(BAROMPREM!B:B,I28,BAROMPREM!AA:AA)</f>
        <v>1</v>
      </c>
      <c r="AR28" s="223"/>
      <c r="AS28" s="48"/>
      <c r="AT28" s="48"/>
      <c r="AU28" s="48">
        <f>SUMIF(BAROMPREM!B:B,I28,BAROMPREM!AF:AF)</f>
        <v>81262.5</v>
      </c>
      <c r="AV28" s="63">
        <f>SUMIF(BAROMPREM!B:B,I28,BAROMPREM!AE:AE)</f>
        <v>224014.5</v>
      </c>
      <c r="AW28" s="48"/>
      <c r="AX28" s="48"/>
    </row>
    <row r="29" spans="1:50" ht="15.75" thickBot="1" x14ac:dyDescent="0.3">
      <c r="A29" s="41">
        <v>50</v>
      </c>
      <c r="B29" s="42" t="s">
        <v>2</v>
      </c>
      <c r="C29" s="41">
        <v>14</v>
      </c>
      <c r="D29" s="43" t="s">
        <v>509</v>
      </c>
      <c r="E29" s="41">
        <v>510511</v>
      </c>
      <c r="F29" s="43" t="s">
        <v>42</v>
      </c>
      <c r="G29" s="41">
        <v>10511</v>
      </c>
      <c r="H29" s="43" t="s">
        <v>42</v>
      </c>
      <c r="I29" s="41">
        <v>10511</v>
      </c>
      <c r="K29" s="48">
        <f>SUMIF(BAROMPREM!B:B,I29,BAROMPREM!AD:AD)</f>
        <v>0</v>
      </c>
      <c r="L29" s="63"/>
      <c r="M29" s="48"/>
      <c r="N29" s="48"/>
      <c r="O29" s="48">
        <f>SUMIF(BAROMPREM!B:B,I29,BAROMPREM!AM:AM)</f>
        <v>11</v>
      </c>
      <c r="P29" s="48"/>
      <c r="Q29" s="48"/>
      <c r="R29" s="48"/>
      <c r="S29" s="48">
        <f>SUMIF(BAROMPREM!B:B,I29,BAROMPREM!Z:Z)</f>
        <v>0</v>
      </c>
      <c r="T29" s="63"/>
      <c r="U29" s="48"/>
      <c r="V29" s="48"/>
      <c r="W29" s="48">
        <f>SUMIF(BAROMPREM!B:B,I29,BAROMPREM!AN:AN)</f>
        <v>12.8</v>
      </c>
      <c r="X29" s="48"/>
      <c r="Y29" s="48"/>
      <c r="Z29" s="48"/>
      <c r="AA29" s="83">
        <f>SUMIF(BAROMPREM!B:B,I29,BAROMPREM!AB:AB)</f>
        <v>1</v>
      </c>
      <c r="AB29" s="83"/>
      <c r="AC29" s="48"/>
      <c r="AD29" s="48"/>
      <c r="AE29" s="54">
        <f>SUMIF(PNBCREDIT!G:G,I29,PNBCREDIT!Q:Q)+SUMIF(PNBCREDIT!G:G,I29,PNBCREDIT!AF:AF)</f>
        <v>-7.916557938318137</v>
      </c>
      <c r="AF29" s="54"/>
      <c r="AG29" s="48"/>
      <c r="AH29" s="48"/>
      <c r="AI29" s="221">
        <f>SUMIF(BAROMPREM!B:B,I29,BAROMPREM!AC:AC)</f>
        <v>0</v>
      </c>
      <c r="AJ29" s="83"/>
      <c r="AK29" s="48"/>
      <c r="AL29" s="48"/>
      <c r="AM29" s="223">
        <f>SUMIF(BAROMPREM!B:B,I29,BAROMPREM!Y:Y)</f>
        <v>0</v>
      </c>
      <c r="AN29" s="63"/>
      <c r="AO29" s="48"/>
      <c r="AP29" s="64"/>
      <c r="AQ29" s="223">
        <f>SUMIF(BAROMPREM!B:B,I29,BAROMPREM!AA:AA)</f>
        <v>1</v>
      </c>
      <c r="AR29" s="223"/>
      <c r="AS29" s="48"/>
      <c r="AT29" s="48"/>
      <c r="AU29" s="48">
        <f>SUMIF(BAROMPREM!B:B,I29,BAROMPREM!AF:AF)</f>
        <v>9516.9</v>
      </c>
      <c r="AV29" s="63">
        <f>SUMIF(BAROMPREM!B:B,I29,BAROMPREM!AE:AE)</f>
        <v>41942.9</v>
      </c>
      <c r="AW29" s="48"/>
      <c r="AX29" s="48"/>
    </row>
    <row r="30" spans="1:50" ht="15.75" thickBot="1" x14ac:dyDescent="0.3">
      <c r="A30" s="41">
        <v>50</v>
      </c>
      <c r="B30" s="42" t="s">
        <v>2</v>
      </c>
      <c r="C30" s="41">
        <v>14</v>
      </c>
      <c r="D30" s="43" t="s">
        <v>509</v>
      </c>
      <c r="E30" s="41">
        <v>510522</v>
      </c>
      <c r="F30" s="43" t="s">
        <v>36</v>
      </c>
      <c r="G30" s="41">
        <v>10522</v>
      </c>
      <c r="H30" s="43" t="s">
        <v>36</v>
      </c>
      <c r="I30" s="41">
        <v>10522</v>
      </c>
      <c r="K30" s="48">
        <f>SUMIF(BAROMPREM!B:B,I30,BAROMPREM!AD:AD)</f>
        <v>0</v>
      </c>
      <c r="L30" s="63"/>
      <c r="M30" s="48"/>
      <c r="N30" s="48"/>
      <c r="O30" s="48">
        <f>SUMIF(BAROMPREM!B:B,I30,BAROMPREM!AM:AM)</f>
        <v>-4</v>
      </c>
      <c r="P30" s="48"/>
      <c r="Q30" s="48"/>
      <c r="R30" s="48"/>
      <c r="S30" s="48">
        <f>SUMIF(BAROMPREM!B:B,I30,BAROMPREM!Z:Z)</f>
        <v>1</v>
      </c>
      <c r="T30" s="63"/>
      <c r="U30" s="48"/>
      <c r="V30" s="48"/>
      <c r="W30" s="48">
        <f>SUMIF(BAROMPREM!B:B,I30,BAROMPREM!AN:AN)</f>
        <v>0</v>
      </c>
      <c r="X30" s="48"/>
      <c r="Y30" s="48"/>
      <c r="Z30" s="48"/>
      <c r="AA30" s="83">
        <f>SUMIF(BAROMPREM!B:B,I30,BAROMPREM!AB:AB)</f>
        <v>1</v>
      </c>
      <c r="AB30" s="83"/>
      <c r="AC30" s="48"/>
      <c r="AD30" s="48"/>
      <c r="AE30" s="54">
        <f>SUMIF(PNBCREDIT!G:G,I30,PNBCREDIT!Q:Q)+SUMIF(PNBCREDIT!G:G,I30,PNBCREDIT!AF:AF)</f>
        <v>10.630604019817149</v>
      </c>
      <c r="AF30" s="54"/>
      <c r="AG30" s="48"/>
      <c r="AH30" s="48"/>
      <c r="AI30" s="221">
        <f>SUMIF(BAROMPREM!B:B,I30,BAROMPREM!AC:AC)</f>
        <v>0</v>
      </c>
      <c r="AJ30" s="83"/>
      <c r="AK30" s="48"/>
      <c r="AL30" s="48"/>
      <c r="AM30" s="223">
        <f>SUMIF(BAROMPREM!B:B,I30,BAROMPREM!Y:Y)</f>
        <v>0</v>
      </c>
      <c r="AN30" s="63"/>
      <c r="AO30" s="48"/>
      <c r="AP30" s="64"/>
      <c r="AQ30" s="223">
        <f>SUMIF(BAROMPREM!B:B,I30,BAROMPREM!AA:AA)</f>
        <v>0</v>
      </c>
      <c r="AR30" s="223"/>
      <c r="AS30" s="48"/>
      <c r="AT30" s="48"/>
      <c r="AU30" s="48">
        <f>SUMIF(BAROMPREM!B:B,I30,BAROMPREM!AF:AF)</f>
        <v>7161.2</v>
      </c>
      <c r="AV30" s="63">
        <f>SUMIF(BAROMPREM!B:B,I30,BAROMPREM!AE:AE)</f>
        <v>7808.1</v>
      </c>
      <c r="AW30" s="48"/>
      <c r="AX30" s="48"/>
    </row>
    <row r="31" spans="1:50" ht="15.75" thickBot="1" x14ac:dyDescent="0.3">
      <c r="A31" s="41">
        <v>50</v>
      </c>
      <c r="B31" s="42" t="s">
        <v>2</v>
      </c>
      <c r="C31" s="41">
        <v>14</v>
      </c>
      <c r="D31" s="43" t="s">
        <v>509</v>
      </c>
      <c r="E31" s="41">
        <v>410510</v>
      </c>
      <c r="F31" s="43" t="s">
        <v>41</v>
      </c>
      <c r="G31" s="41">
        <v>10510</v>
      </c>
      <c r="H31" s="43" t="s">
        <v>41</v>
      </c>
      <c r="I31" s="41">
        <v>10510</v>
      </c>
      <c r="K31" s="48">
        <f>SUMIF(BAROMPREM!B:B,I31,BAROMPREM!AD:AD)</f>
        <v>0</v>
      </c>
      <c r="L31" s="63"/>
      <c r="M31" s="48"/>
      <c r="N31" s="48"/>
      <c r="O31" s="48">
        <f>SUMIF(BAROMPREM!B:B,I31,BAROMPREM!AM:AM)</f>
        <v>6</v>
      </c>
      <c r="P31" s="48"/>
      <c r="Q31" s="48"/>
      <c r="R31" s="48"/>
      <c r="S31" s="48">
        <f>SUMIF(BAROMPREM!B:B,I31,BAROMPREM!Z:Z)</f>
        <v>2</v>
      </c>
      <c r="T31" s="63"/>
      <c r="U31" s="48"/>
      <c r="V31" s="48"/>
      <c r="W31" s="48">
        <f>SUMIF(BAROMPREM!B:B,I31,BAROMPREM!AN:AN)</f>
        <v>45.6</v>
      </c>
      <c r="X31" s="48"/>
      <c r="Y31" s="48"/>
      <c r="Z31" s="48"/>
      <c r="AA31" s="83">
        <f>SUMIF(BAROMPREM!B:B,I31,BAROMPREM!AB:AB)</f>
        <v>5</v>
      </c>
      <c r="AB31" s="83"/>
      <c r="AC31" s="48"/>
      <c r="AD31" s="48"/>
      <c r="AE31" s="54">
        <f>SUMIF(PNBCREDIT!G:G,I31,PNBCREDIT!Q:Q)+SUMIF(PNBCREDIT!G:G,I31,PNBCREDIT!AF:AF)</f>
        <v>46.852874089619391</v>
      </c>
      <c r="AF31" s="54"/>
      <c r="AG31" s="48"/>
      <c r="AH31" s="48"/>
      <c r="AI31" s="221">
        <f>SUMIF(BAROMPREM!B:B,I31,BAROMPREM!AC:AC)</f>
        <v>5</v>
      </c>
      <c r="AJ31" s="83"/>
      <c r="AK31" s="48"/>
      <c r="AL31" s="48"/>
      <c r="AM31" s="223">
        <f>SUMIF(BAROMPREM!B:B,I31,BAROMPREM!Y:Y)</f>
        <v>-14</v>
      </c>
      <c r="AN31" s="63"/>
      <c r="AO31" s="48"/>
      <c r="AP31" s="64"/>
      <c r="AQ31" s="223">
        <f>SUMIF(BAROMPREM!B:B,I31,BAROMPREM!AA:AA)</f>
        <v>1</v>
      </c>
      <c r="AR31" s="223"/>
      <c r="AS31" s="48"/>
      <c r="AT31" s="48"/>
      <c r="AU31" s="48">
        <f>SUMIF(BAROMPREM!B:B,I31,BAROMPREM!AF:AF)</f>
        <v>55634.1</v>
      </c>
      <c r="AV31" s="63">
        <f>SUMIF(BAROMPREM!B:B,I31,BAROMPREM!AE:AE)</f>
        <v>146487</v>
      </c>
      <c r="AW31" s="48"/>
      <c r="AX31" s="48"/>
    </row>
    <row r="32" spans="1:50" ht="15.75" thickBot="1" x14ac:dyDescent="0.3">
      <c r="A32" s="41">
        <v>50</v>
      </c>
      <c r="B32" s="42" t="s">
        <v>2</v>
      </c>
      <c r="C32" s="41">
        <v>14</v>
      </c>
      <c r="D32" s="43" t="s">
        <v>509</v>
      </c>
      <c r="E32" s="41">
        <v>410512</v>
      </c>
      <c r="F32" s="43" t="s">
        <v>43</v>
      </c>
      <c r="G32" s="41">
        <v>10512</v>
      </c>
      <c r="H32" s="43" t="s">
        <v>43</v>
      </c>
      <c r="I32" s="41">
        <v>10512</v>
      </c>
      <c r="K32" s="48">
        <f>SUMIF(BAROMPREM!B:B,I32,BAROMPREM!AD:AD)</f>
        <v>0</v>
      </c>
      <c r="L32" s="63"/>
      <c r="M32" s="48"/>
      <c r="N32" s="48"/>
      <c r="O32" s="48">
        <f>SUMIF(BAROMPREM!B:B,I32,BAROMPREM!AM:AM)</f>
        <v>19</v>
      </c>
      <c r="P32" s="48"/>
      <c r="Q32" s="48"/>
      <c r="R32" s="48"/>
      <c r="S32" s="48">
        <f>SUMIF(BAROMPREM!B:B,I32,BAROMPREM!Z:Z)</f>
        <v>2</v>
      </c>
      <c r="T32" s="63"/>
      <c r="U32" s="48"/>
      <c r="V32" s="48"/>
      <c r="W32" s="48">
        <f>SUMIF(BAROMPREM!B:B,I32,BAROMPREM!AN:AN)</f>
        <v>18.8</v>
      </c>
      <c r="X32" s="48"/>
      <c r="Y32" s="48"/>
      <c r="Z32" s="48"/>
      <c r="AA32" s="83">
        <f>SUMIF(BAROMPREM!B:B,I32,BAROMPREM!AB:AB)</f>
        <v>4</v>
      </c>
      <c r="AB32" s="83"/>
      <c r="AC32" s="48"/>
      <c r="AD32" s="48"/>
      <c r="AE32" s="54">
        <f>SUMIF(PNBCREDIT!G:G,I32,PNBCREDIT!Q:Q)+SUMIF(PNBCREDIT!G:G,I32,PNBCREDIT!AF:AF)</f>
        <v>4.0151876376120939</v>
      </c>
      <c r="AF32" s="54"/>
      <c r="AG32" s="48"/>
      <c r="AH32" s="48"/>
      <c r="AI32" s="221">
        <f>SUMIF(BAROMPREM!B:B,I32,BAROMPREM!AC:AC)</f>
        <v>3</v>
      </c>
      <c r="AJ32" s="83"/>
      <c r="AK32" s="48"/>
      <c r="AL32" s="48"/>
      <c r="AM32" s="223">
        <f>SUMIF(BAROMPREM!B:B,I32,BAROMPREM!Y:Y)</f>
        <v>-3</v>
      </c>
      <c r="AN32" s="63"/>
      <c r="AO32" s="48"/>
      <c r="AP32" s="64"/>
      <c r="AQ32" s="223">
        <f>SUMIF(BAROMPREM!B:B,I32,BAROMPREM!AA:AA)</f>
        <v>0</v>
      </c>
      <c r="AR32" s="223"/>
      <c r="AS32" s="48"/>
      <c r="AT32" s="48"/>
      <c r="AU32" s="48">
        <f>SUMIF(BAROMPREM!B:B,I32,BAROMPREM!AF:AF)</f>
        <v>2118.1</v>
      </c>
      <c r="AV32" s="63">
        <f>SUMIF(BAROMPREM!B:B,I32,BAROMPREM!AE:AE)</f>
        <v>12325.9</v>
      </c>
      <c r="AW32" s="48"/>
      <c r="AX32" s="48"/>
    </row>
    <row r="33" spans="1:50" ht="15.75" thickBot="1" x14ac:dyDescent="0.3">
      <c r="A33" s="41">
        <v>262</v>
      </c>
      <c r="B33" s="42" t="s">
        <v>3</v>
      </c>
      <c r="C33" s="41">
        <v>5060</v>
      </c>
      <c r="D33" s="43" t="s">
        <v>484</v>
      </c>
      <c r="E33" s="41">
        <v>4057</v>
      </c>
      <c r="F33" s="43" t="s">
        <v>55</v>
      </c>
      <c r="G33" s="41">
        <v>57</v>
      </c>
      <c r="H33" s="43" t="s">
        <v>55</v>
      </c>
      <c r="I33" s="41">
        <v>57</v>
      </c>
      <c r="K33" s="48">
        <f>SUMIF(BAROMPREM!B:B,I33,BAROMPREM!AD:AD)</f>
        <v>0</v>
      </c>
      <c r="L33" s="63"/>
      <c r="M33" s="48"/>
      <c r="N33" s="48"/>
      <c r="O33" s="48">
        <f>SUMIF(BAROMPREM!B:B,I33,BAROMPREM!AM:AM)</f>
        <v>3</v>
      </c>
      <c r="P33" s="48"/>
      <c r="Q33" s="48"/>
      <c r="R33" s="48"/>
      <c r="S33" s="48">
        <f>SUMIF(BAROMPREM!B:B,I33,BAROMPREM!Z:Z)</f>
        <v>0</v>
      </c>
      <c r="T33" s="63"/>
      <c r="U33" s="48"/>
      <c r="V33" s="48"/>
      <c r="W33" s="48">
        <f>SUMIF(BAROMPREM!B:B,I33,BAROMPREM!AN:AN)</f>
        <v>65.599999999999994</v>
      </c>
      <c r="X33" s="48"/>
      <c r="Y33" s="48"/>
      <c r="Z33" s="48"/>
      <c r="AA33" s="83">
        <f>SUMIF(BAROMPREM!B:B,I33,BAROMPREM!AB:AB)</f>
        <v>1</v>
      </c>
      <c r="AB33" s="83"/>
      <c r="AC33" s="48"/>
      <c r="AD33" s="48"/>
      <c r="AE33" s="54">
        <f>SUMIF(PNBCREDIT!G:G,I33,PNBCREDIT!Q:Q)+SUMIF(PNBCREDIT!G:G,I33,PNBCREDIT!AF:AF)</f>
        <v>1.4615191315362104</v>
      </c>
      <c r="AF33" s="54"/>
      <c r="AG33" s="48"/>
      <c r="AH33" s="48"/>
      <c r="AI33" s="221">
        <f>SUMIF(BAROMPREM!B:B,I33,BAROMPREM!AC:AC)</f>
        <v>0</v>
      </c>
      <c r="AJ33" s="83"/>
      <c r="AK33" s="48"/>
      <c r="AL33" s="48"/>
      <c r="AM33" s="223">
        <f>SUMIF(BAROMPREM!B:B,I33,BAROMPREM!Y:Y)</f>
        <v>1</v>
      </c>
      <c r="AN33" s="63"/>
      <c r="AO33" s="48"/>
      <c r="AP33" s="64"/>
      <c r="AQ33" s="223">
        <f>SUMIF(BAROMPREM!B:B,I33,BAROMPREM!AA:AA)</f>
        <v>0</v>
      </c>
      <c r="AR33" s="223"/>
      <c r="AS33" s="48"/>
      <c r="AT33" s="48"/>
      <c r="AU33" s="48">
        <f>SUMIF(BAROMPREM!B:B,I33,BAROMPREM!AF:AF)</f>
        <v>3605.8</v>
      </c>
      <c r="AV33" s="63">
        <f>SUMIF(BAROMPREM!B:B,I33,BAROMPREM!AE:AE)</f>
        <v>88035.7</v>
      </c>
      <c r="AW33" s="48"/>
      <c r="AX33" s="48"/>
    </row>
    <row r="34" spans="1:50" ht="15.75" thickBot="1" x14ac:dyDescent="0.3">
      <c r="A34" s="41">
        <v>262</v>
      </c>
      <c r="B34" s="42" t="s">
        <v>3</v>
      </c>
      <c r="C34" s="41">
        <v>5060</v>
      </c>
      <c r="D34" s="43" t="s">
        <v>484</v>
      </c>
      <c r="E34" s="41">
        <v>4057</v>
      </c>
      <c r="F34" s="43" t="s">
        <v>55</v>
      </c>
      <c r="G34" s="41">
        <v>58</v>
      </c>
      <c r="H34" s="43" t="s">
        <v>344</v>
      </c>
      <c r="I34" s="41">
        <v>58</v>
      </c>
      <c r="K34" s="48">
        <f>SUMIF(BAROMPREM!B:B,I34,BAROMPREM!AD:AD)</f>
        <v>0</v>
      </c>
      <c r="L34" s="63"/>
      <c r="M34" s="48"/>
      <c r="N34" s="48"/>
      <c r="O34" s="48">
        <f>SUMIF(BAROMPREM!B:B,I34,BAROMPREM!AM:AM)</f>
        <v>11</v>
      </c>
      <c r="P34" s="48"/>
      <c r="Q34" s="48"/>
      <c r="R34" s="48"/>
      <c r="S34" s="48">
        <f>SUMIF(BAROMPREM!B:B,I34,BAROMPREM!Z:Z)</f>
        <v>0</v>
      </c>
      <c r="T34" s="63"/>
      <c r="U34" s="48"/>
      <c r="V34" s="48"/>
      <c r="W34" s="48">
        <f>SUMIF(BAROMPREM!B:B,I34,BAROMPREM!AN:AN)</f>
        <v>42.8</v>
      </c>
      <c r="X34" s="48"/>
      <c r="Y34" s="48"/>
      <c r="Z34" s="48"/>
      <c r="AA34" s="83">
        <f>SUMIF(BAROMPREM!B:B,I34,BAROMPREM!AB:AB)</f>
        <v>3</v>
      </c>
      <c r="AB34" s="83"/>
      <c r="AC34" s="48"/>
      <c r="AD34" s="48"/>
      <c r="AE34" s="54">
        <f>SUMIF(PNBCREDIT!G:G,I34,PNBCREDIT!Q:Q)+SUMIF(PNBCREDIT!G:G,I34,PNBCREDIT!AF:AF)</f>
        <v>18.873059584691735</v>
      </c>
      <c r="AF34" s="54"/>
      <c r="AG34" s="48"/>
      <c r="AH34" s="48"/>
      <c r="AI34" s="221">
        <f>SUMIF(BAROMPREM!B:B,I34,BAROMPREM!AC:AC)</f>
        <v>0</v>
      </c>
      <c r="AJ34" s="83"/>
      <c r="AK34" s="48"/>
      <c r="AL34" s="48"/>
      <c r="AM34" s="223">
        <f>SUMIF(BAROMPREM!B:B,I34,BAROMPREM!Y:Y)</f>
        <v>2</v>
      </c>
      <c r="AN34" s="63"/>
      <c r="AO34" s="48"/>
      <c r="AP34" s="64"/>
      <c r="AQ34" s="223">
        <f>SUMIF(BAROMPREM!B:B,I34,BAROMPREM!AA:AA)</f>
        <v>0</v>
      </c>
      <c r="AR34" s="223"/>
      <c r="AS34" s="48"/>
      <c r="AT34" s="48"/>
      <c r="AU34" s="48">
        <f>SUMIF(BAROMPREM!B:B,I34,BAROMPREM!AF:AF)</f>
        <v>88.1</v>
      </c>
      <c r="AV34" s="63">
        <f>SUMIF(BAROMPREM!B:B,I34,BAROMPREM!AE:AE)</f>
        <v>569.1</v>
      </c>
      <c r="AW34" s="48"/>
      <c r="AX34" s="48"/>
    </row>
    <row r="35" spans="1:50" ht="15.75" thickBot="1" x14ac:dyDescent="0.3">
      <c r="A35" s="41">
        <v>262</v>
      </c>
      <c r="B35" s="42" t="s">
        <v>3</v>
      </c>
      <c r="C35" s="41">
        <v>5060</v>
      </c>
      <c r="D35" s="43" t="s">
        <v>484</v>
      </c>
      <c r="E35" s="41">
        <v>4082</v>
      </c>
      <c r="F35" s="43" t="s">
        <v>67</v>
      </c>
      <c r="G35" s="41">
        <v>82</v>
      </c>
      <c r="H35" s="43" t="s">
        <v>67</v>
      </c>
      <c r="I35" s="41">
        <v>82</v>
      </c>
      <c r="K35" s="48">
        <f>SUMIF(BAROMPREM!B:B,I35,BAROMPREM!AD:AD)</f>
        <v>0</v>
      </c>
      <c r="L35" s="63"/>
      <c r="M35" s="48"/>
      <c r="N35" s="48"/>
      <c r="O35" s="48">
        <f>SUMIF(BAROMPREM!B:B,I35,BAROMPREM!AM:AM)</f>
        <v>-4</v>
      </c>
      <c r="P35" s="48"/>
      <c r="Q35" s="48"/>
      <c r="R35" s="48"/>
      <c r="S35" s="48">
        <f>SUMIF(BAROMPREM!B:B,I35,BAROMPREM!Z:Z)</f>
        <v>2</v>
      </c>
      <c r="T35" s="63"/>
      <c r="U35" s="48"/>
      <c r="V35" s="48"/>
      <c r="W35" s="48">
        <f>SUMIF(BAROMPREM!B:B,I35,BAROMPREM!AN:AN)</f>
        <v>-9.5999999999999979</v>
      </c>
      <c r="X35" s="48"/>
      <c r="Y35" s="48"/>
      <c r="Z35" s="48"/>
      <c r="AA35" s="83">
        <f>SUMIF(BAROMPREM!B:B,I35,BAROMPREM!AB:AB)</f>
        <v>1</v>
      </c>
      <c r="AB35" s="83"/>
      <c r="AC35" s="48"/>
      <c r="AD35" s="48"/>
      <c r="AE35" s="54">
        <f>SUMIF(PNBCREDIT!G:G,I35,PNBCREDIT!Q:Q)+SUMIF(PNBCREDIT!G:G,I35,PNBCREDIT!AF:AF)</f>
        <v>21.611326381480009</v>
      </c>
      <c r="AF35" s="54"/>
      <c r="AG35" s="48"/>
      <c r="AH35" s="48"/>
      <c r="AI35" s="221">
        <f>SUMIF(BAROMPREM!B:B,I35,BAROMPREM!AC:AC)</f>
        <v>0</v>
      </c>
      <c r="AJ35" s="83"/>
      <c r="AK35" s="48"/>
      <c r="AL35" s="48"/>
      <c r="AM35" s="223">
        <f>SUMIF(BAROMPREM!B:B,I35,BAROMPREM!Y:Y)</f>
        <v>4</v>
      </c>
      <c r="AN35" s="63"/>
      <c r="AO35" s="48"/>
      <c r="AP35" s="64"/>
      <c r="AQ35" s="223">
        <f>SUMIF(BAROMPREM!B:B,I35,BAROMPREM!AA:AA)</f>
        <v>0</v>
      </c>
      <c r="AR35" s="223"/>
      <c r="AS35" s="48"/>
      <c r="AT35" s="48"/>
      <c r="AU35" s="48">
        <f>SUMIF(BAROMPREM!B:B,I35,BAROMPREM!AF:AF)</f>
        <v>49586.2</v>
      </c>
      <c r="AV35" s="63">
        <f>SUMIF(BAROMPREM!B:B,I35,BAROMPREM!AE:AE)</f>
        <v>154184</v>
      </c>
      <c r="AW35" s="48"/>
      <c r="AX35" s="48"/>
    </row>
    <row r="36" spans="1:50" ht="15.75" thickBot="1" x14ac:dyDescent="0.3">
      <c r="A36" s="41">
        <v>262</v>
      </c>
      <c r="B36" s="42" t="s">
        <v>3</v>
      </c>
      <c r="C36" s="41">
        <v>5060</v>
      </c>
      <c r="D36" s="43" t="s">
        <v>484</v>
      </c>
      <c r="E36" s="41">
        <v>4030</v>
      </c>
      <c r="F36" s="43" t="s">
        <v>45</v>
      </c>
      <c r="G36" s="41">
        <v>30</v>
      </c>
      <c r="H36" s="43" t="s">
        <v>45</v>
      </c>
      <c r="I36" s="41">
        <v>30</v>
      </c>
      <c r="K36" s="48">
        <f>SUMIF(BAROMPREM!B:B,I36,BAROMPREM!AD:AD)</f>
        <v>0</v>
      </c>
      <c r="L36" s="63"/>
      <c r="M36" s="48"/>
      <c r="N36" s="48"/>
      <c r="O36" s="48">
        <f>SUMIF(BAROMPREM!B:B,I36,BAROMPREM!AM:AM)</f>
        <v>48</v>
      </c>
      <c r="P36" s="48"/>
      <c r="Q36" s="48"/>
      <c r="R36" s="48"/>
      <c r="S36" s="48">
        <f>SUMIF(BAROMPREM!B:B,I36,BAROMPREM!Z:Z)</f>
        <v>1</v>
      </c>
      <c r="T36" s="63"/>
      <c r="U36" s="48"/>
      <c r="V36" s="48"/>
      <c r="W36" s="48">
        <f>SUMIF(BAROMPREM!B:B,I36,BAROMPREM!AN:AN)</f>
        <v>48</v>
      </c>
      <c r="X36" s="48"/>
      <c r="Y36" s="48"/>
      <c r="Z36" s="48"/>
      <c r="AA36" s="83">
        <f>SUMIF(BAROMPREM!B:B,I36,BAROMPREM!AB:AB)</f>
        <v>5</v>
      </c>
      <c r="AB36" s="83"/>
      <c r="AC36" s="48"/>
      <c r="AD36" s="48"/>
      <c r="AE36" s="54">
        <f>SUMIF(PNBCREDIT!G:G,I36,PNBCREDIT!Q:Q)+SUMIF(PNBCREDIT!G:G,I36,PNBCREDIT!AF:AF)</f>
        <v>15.209513715086167</v>
      </c>
      <c r="AF36" s="54"/>
      <c r="AG36" s="48"/>
      <c r="AH36" s="48"/>
      <c r="AI36" s="221">
        <f>SUMIF(BAROMPREM!B:B,I36,BAROMPREM!AC:AC)</f>
        <v>3</v>
      </c>
      <c r="AJ36" s="83"/>
      <c r="AK36" s="48"/>
      <c r="AL36" s="48"/>
      <c r="AM36" s="223">
        <f>SUMIF(BAROMPREM!B:B,I36,BAROMPREM!Y:Y)</f>
        <v>2</v>
      </c>
      <c r="AN36" s="63"/>
      <c r="AO36" s="48"/>
      <c r="AP36" s="64"/>
      <c r="AQ36" s="223">
        <f>SUMIF(BAROMPREM!B:B,I36,BAROMPREM!AA:AA)</f>
        <v>3</v>
      </c>
      <c r="AR36" s="223"/>
      <c r="AS36" s="48"/>
      <c r="AT36" s="48"/>
      <c r="AU36" s="48">
        <f>SUMIF(BAROMPREM!B:B,I36,BAROMPREM!AF:AF)</f>
        <v>110168.5</v>
      </c>
      <c r="AV36" s="63">
        <f>SUMIF(BAROMPREM!B:B,I36,BAROMPREM!AE:AE)</f>
        <v>269938.5</v>
      </c>
      <c r="AW36" s="48"/>
      <c r="AX36" s="48"/>
    </row>
    <row r="37" spans="1:50" ht="15.75" thickBot="1" x14ac:dyDescent="0.3">
      <c r="A37" s="41">
        <v>262</v>
      </c>
      <c r="B37" s="42" t="s">
        <v>3</v>
      </c>
      <c r="C37" s="41">
        <v>5060</v>
      </c>
      <c r="D37" s="43" t="s">
        <v>484</v>
      </c>
      <c r="E37" s="41">
        <v>4060</v>
      </c>
      <c r="F37" s="43" t="s">
        <v>56</v>
      </c>
      <c r="G37" s="41">
        <v>60</v>
      </c>
      <c r="H37" s="43" t="s">
        <v>56</v>
      </c>
      <c r="I37" s="41">
        <v>60</v>
      </c>
      <c r="K37" s="48">
        <f>SUMIF(BAROMPREM!B:B,I37,BAROMPREM!AD:AD)</f>
        <v>0</v>
      </c>
      <c r="L37" s="63"/>
      <c r="M37" s="48"/>
      <c r="N37" s="48"/>
      <c r="O37" s="48">
        <f>SUMIF(BAROMPREM!B:B,I37,BAROMPREM!AM:AM)</f>
        <v>33</v>
      </c>
      <c r="P37" s="48"/>
      <c r="Q37" s="48"/>
      <c r="R37" s="48"/>
      <c r="S37" s="48">
        <f>SUMIF(BAROMPREM!B:B,I37,BAROMPREM!Z:Z)</f>
        <v>1</v>
      </c>
      <c r="T37" s="63"/>
      <c r="U37" s="48"/>
      <c r="V37" s="48"/>
      <c r="W37" s="48">
        <f>SUMIF(BAROMPREM!B:B,I37,BAROMPREM!AN:AN)</f>
        <v>133.6</v>
      </c>
      <c r="X37" s="48"/>
      <c r="Y37" s="48"/>
      <c r="Z37" s="48"/>
      <c r="AA37" s="83">
        <f>SUMIF(BAROMPREM!B:B,I37,BAROMPREM!AB:AB)</f>
        <v>3</v>
      </c>
      <c r="AB37" s="83"/>
      <c r="AC37" s="48"/>
      <c r="AD37" s="48"/>
      <c r="AE37" s="54">
        <f>SUMIF(PNBCREDIT!G:G,I37,PNBCREDIT!Q:Q)+SUMIF(PNBCREDIT!G:G,I37,PNBCREDIT!AF:AF)</f>
        <v>77.666888825248009</v>
      </c>
      <c r="AF37" s="54"/>
      <c r="AG37" s="48"/>
      <c r="AH37" s="48"/>
      <c r="AI37" s="221">
        <f>SUMIF(BAROMPREM!B:B,I37,BAROMPREM!AC:AC)</f>
        <v>6</v>
      </c>
      <c r="AJ37" s="83"/>
      <c r="AK37" s="48"/>
      <c r="AL37" s="48"/>
      <c r="AM37" s="223">
        <f>SUMIF(BAROMPREM!B:B,I37,BAROMPREM!Y:Y)</f>
        <v>4</v>
      </c>
      <c r="AN37" s="63"/>
      <c r="AO37" s="48"/>
      <c r="AP37" s="64"/>
      <c r="AQ37" s="223">
        <f>SUMIF(BAROMPREM!B:B,I37,BAROMPREM!AA:AA)</f>
        <v>1</v>
      </c>
      <c r="AR37" s="223"/>
      <c r="AS37" s="48"/>
      <c r="AT37" s="48"/>
      <c r="AU37" s="48">
        <f>SUMIF(BAROMPREM!B:B,I37,BAROMPREM!AF:AF)</f>
        <v>187662.9</v>
      </c>
      <c r="AV37" s="63">
        <f>SUMIF(BAROMPREM!B:B,I37,BAROMPREM!AE:AE)</f>
        <v>385879.8</v>
      </c>
      <c r="AW37" s="48"/>
      <c r="AX37" s="48"/>
    </row>
    <row r="38" spans="1:50" ht="15.75" thickBot="1" x14ac:dyDescent="0.3">
      <c r="A38" s="41">
        <v>262</v>
      </c>
      <c r="B38" s="42" t="s">
        <v>3</v>
      </c>
      <c r="C38" s="41">
        <v>5060</v>
      </c>
      <c r="D38" s="43" t="s">
        <v>484</v>
      </c>
      <c r="E38" s="217">
        <v>4060</v>
      </c>
      <c r="F38" s="218" t="s">
        <v>56</v>
      </c>
      <c r="G38" s="41">
        <v>64</v>
      </c>
      <c r="H38" s="43" t="s">
        <v>57</v>
      </c>
      <c r="I38" s="41">
        <v>64</v>
      </c>
      <c r="K38" s="48">
        <f>SUMIF(BAROMPREM!B:B,I38,BAROMPREM!AD:AD)</f>
        <v>0</v>
      </c>
      <c r="L38" s="63"/>
      <c r="M38" s="48"/>
      <c r="N38" s="48"/>
      <c r="O38" s="48">
        <f>SUMIF(BAROMPREM!B:B,I38,BAROMPREM!AM:AM)</f>
        <v>5</v>
      </c>
      <c r="P38" s="48"/>
      <c r="Q38" s="48"/>
      <c r="R38" s="48"/>
      <c r="S38" s="48">
        <f>SUMIF(BAROMPREM!B:B,I38,BAROMPREM!Z:Z)</f>
        <v>1</v>
      </c>
      <c r="T38" s="63"/>
      <c r="U38" s="48"/>
      <c r="V38" s="48"/>
      <c r="W38" s="48">
        <f>SUMIF(BAROMPREM!B:B,I38,BAROMPREM!AN:AN)</f>
        <v>0.79999999999999982</v>
      </c>
      <c r="X38" s="48"/>
      <c r="Y38" s="48"/>
      <c r="Z38" s="48"/>
      <c r="AA38" s="83">
        <f>SUMIF(BAROMPREM!B:B,I38,BAROMPREM!AB:AB)</f>
        <v>0</v>
      </c>
      <c r="AB38" s="83"/>
      <c r="AC38" s="48"/>
      <c r="AD38" s="48"/>
      <c r="AE38" s="54">
        <f>SUMIF(PNBCREDIT!G:G,I38,PNBCREDIT!Q:Q)+SUMIF(PNBCREDIT!G:G,I38,PNBCREDIT!AF:AF)</f>
        <v>15.125533250280236</v>
      </c>
      <c r="AF38" s="54"/>
      <c r="AG38" s="48"/>
      <c r="AH38" s="48"/>
      <c r="AI38" s="221">
        <f>SUMIF(BAROMPREM!B:B,I38,BAROMPREM!AC:AC)</f>
        <v>2</v>
      </c>
      <c r="AJ38" s="83"/>
      <c r="AK38" s="48"/>
      <c r="AL38" s="48"/>
      <c r="AM38" s="223">
        <f>SUMIF(BAROMPREM!B:B,I38,BAROMPREM!Y:Y)</f>
        <v>1</v>
      </c>
      <c r="AN38" s="63"/>
      <c r="AO38" s="48"/>
      <c r="AP38" s="64"/>
      <c r="AQ38" s="223">
        <f>SUMIF(BAROMPREM!B:B,I38,BAROMPREM!AA:AA)</f>
        <v>0</v>
      </c>
      <c r="AR38" s="223"/>
      <c r="AS38" s="48"/>
      <c r="AT38" s="48"/>
      <c r="AU38" s="48">
        <f>SUMIF(BAROMPREM!B:B,I38,BAROMPREM!AF:AF)</f>
        <v>30323.8</v>
      </c>
      <c r="AV38" s="63">
        <f>SUMIF(BAROMPREM!B:B,I38,BAROMPREM!AE:AE)</f>
        <v>100751.5</v>
      </c>
      <c r="AW38" s="48"/>
      <c r="AX38" s="48"/>
    </row>
    <row r="39" spans="1:50" ht="15.75" thickBot="1" x14ac:dyDescent="0.3">
      <c r="A39" s="41">
        <v>262</v>
      </c>
      <c r="B39" s="42" t="s">
        <v>3</v>
      </c>
      <c r="C39" s="41">
        <v>5060</v>
      </c>
      <c r="D39" s="43" t="s">
        <v>484</v>
      </c>
      <c r="E39" s="41">
        <v>4092</v>
      </c>
      <c r="F39" s="43" t="s">
        <v>68</v>
      </c>
      <c r="G39" s="41">
        <v>92</v>
      </c>
      <c r="H39" s="43" t="s">
        <v>68</v>
      </c>
      <c r="I39" s="41">
        <v>92</v>
      </c>
      <c r="K39" s="48">
        <f>SUMIF(BAROMPREM!B:B,I39,BAROMPREM!AD:AD)</f>
        <v>0</v>
      </c>
      <c r="L39" s="63"/>
      <c r="M39" s="48"/>
      <c r="N39" s="48"/>
      <c r="O39" s="48">
        <f>SUMIF(BAROMPREM!B:B,I39,BAROMPREM!AM:AM)</f>
        <v>20</v>
      </c>
      <c r="P39" s="48"/>
      <c r="Q39" s="48"/>
      <c r="R39" s="48"/>
      <c r="S39" s="48">
        <f>SUMIF(BAROMPREM!B:B,I39,BAROMPREM!Z:Z)</f>
        <v>0</v>
      </c>
      <c r="T39" s="63"/>
      <c r="U39" s="48"/>
      <c r="V39" s="48"/>
      <c r="W39" s="48">
        <f>SUMIF(BAROMPREM!B:B,I39,BAROMPREM!AN:AN)</f>
        <v>-20.399999999999999</v>
      </c>
      <c r="X39" s="48"/>
      <c r="Y39" s="48"/>
      <c r="Z39" s="48"/>
      <c r="AA39" s="83">
        <f>SUMIF(BAROMPREM!B:B,I39,BAROMPREM!AB:AB)</f>
        <v>1</v>
      </c>
      <c r="AB39" s="83"/>
      <c r="AC39" s="48"/>
      <c r="AD39" s="48"/>
      <c r="AE39" s="54">
        <f>SUMIF(PNBCREDIT!G:G,I39,PNBCREDIT!Q:Q)+SUMIF(PNBCREDIT!G:G,I39,PNBCREDIT!AF:AF)</f>
        <v>4.4212410495222718</v>
      </c>
      <c r="AF39" s="54"/>
      <c r="AG39" s="48"/>
      <c r="AH39" s="48"/>
      <c r="AI39" s="221">
        <f>SUMIF(BAROMPREM!B:B,I39,BAROMPREM!AC:AC)</f>
        <v>0</v>
      </c>
      <c r="AJ39" s="83"/>
      <c r="AK39" s="48"/>
      <c r="AL39" s="48"/>
      <c r="AM39" s="223">
        <f>SUMIF(BAROMPREM!B:B,I39,BAROMPREM!Y:Y)</f>
        <v>-2</v>
      </c>
      <c r="AN39" s="63"/>
      <c r="AO39" s="48"/>
      <c r="AP39" s="64"/>
      <c r="AQ39" s="223">
        <f>SUMIF(BAROMPREM!B:B,I39,BAROMPREM!AA:AA)</f>
        <v>0</v>
      </c>
      <c r="AR39" s="223"/>
      <c r="AS39" s="48"/>
      <c r="AT39" s="48"/>
      <c r="AU39" s="48">
        <f>SUMIF(BAROMPREM!B:B,I39,BAROMPREM!AF:AF)</f>
        <v>125.7</v>
      </c>
      <c r="AV39" s="63">
        <f>SUMIF(BAROMPREM!B:B,I39,BAROMPREM!AE:AE)</f>
        <v>954.5</v>
      </c>
      <c r="AW39" s="48"/>
      <c r="AX39" s="48"/>
    </row>
    <row r="40" spans="1:50" ht="15.75" thickBot="1" x14ac:dyDescent="0.3">
      <c r="A40" s="41">
        <v>262</v>
      </c>
      <c r="B40" s="42" t="s">
        <v>3</v>
      </c>
      <c r="C40" s="41">
        <v>5060</v>
      </c>
      <c r="D40" s="43" t="s">
        <v>484</v>
      </c>
      <c r="E40" s="41">
        <v>4041</v>
      </c>
      <c r="F40" s="43" t="s">
        <v>46</v>
      </c>
      <c r="G40" s="41">
        <v>41</v>
      </c>
      <c r="H40" s="43" t="s">
        <v>46</v>
      </c>
      <c r="I40" s="41">
        <v>41</v>
      </c>
      <c r="K40" s="48">
        <f>SUMIF(BAROMPREM!B:B,I40,BAROMPREM!AD:AD)</f>
        <v>0</v>
      </c>
      <c r="L40" s="63"/>
      <c r="M40" s="48"/>
      <c r="N40" s="48"/>
      <c r="O40" s="48">
        <f>SUMIF(BAROMPREM!B:B,I40,BAROMPREM!AM:AM)</f>
        <v>15</v>
      </c>
      <c r="P40" s="48"/>
      <c r="Q40" s="48"/>
      <c r="R40" s="48"/>
      <c r="S40" s="48">
        <f>SUMIF(BAROMPREM!B:B,I40,BAROMPREM!Z:Z)</f>
        <v>1</v>
      </c>
      <c r="T40" s="63"/>
      <c r="U40" s="48"/>
      <c r="V40" s="48"/>
      <c r="W40" s="48">
        <f>SUMIF(BAROMPREM!B:B,I40,BAROMPREM!AN:AN)</f>
        <v>-5.2</v>
      </c>
      <c r="X40" s="48"/>
      <c r="Y40" s="48"/>
      <c r="Z40" s="48"/>
      <c r="AA40" s="83">
        <f>SUMIF(BAROMPREM!B:B,I40,BAROMPREM!AB:AB)</f>
        <v>1</v>
      </c>
      <c r="AB40" s="83"/>
      <c r="AC40" s="48"/>
      <c r="AD40" s="48"/>
      <c r="AE40" s="54">
        <f>SUMIF(PNBCREDIT!G:G,I40,PNBCREDIT!Q:Q)+SUMIF(PNBCREDIT!G:G,I40,PNBCREDIT!AF:AF)</f>
        <v>0.70111372296949215</v>
      </c>
      <c r="AF40" s="54"/>
      <c r="AG40" s="48"/>
      <c r="AH40" s="48"/>
      <c r="AI40" s="221">
        <f>SUMIF(BAROMPREM!B:B,I40,BAROMPREM!AC:AC)</f>
        <v>0</v>
      </c>
      <c r="AJ40" s="83"/>
      <c r="AK40" s="48"/>
      <c r="AL40" s="48"/>
      <c r="AM40" s="223">
        <f>SUMIF(BAROMPREM!B:B,I40,BAROMPREM!Y:Y)</f>
        <v>1</v>
      </c>
      <c r="AN40" s="63"/>
      <c r="AO40" s="48"/>
      <c r="AP40" s="64"/>
      <c r="AQ40" s="223">
        <f>SUMIF(BAROMPREM!B:B,I40,BAROMPREM!AA:AA)</f>
        <v>0</v>
      </c>
      <c r="AR40" s="223"/>
      <c r="AS40" s="48"/>
      <c r="AT40" s="48"/>
      <c r="AU40" s="48">
        <f>SUMIF(BAROMPREM!B:B,I40,BAROMPREM!AF:AF)</f>
        <v>92155.3</v>
      </c>
      <c r="AV40" s="63">
        <f>SUMIF(BAROMPREM!B:B,I40,BAROMPREM!AE:AE)</f>
        <v>266732.7</v>
      </c>
      <c r="AW40" s="48"/>
      <c r="AX40" s="48"/>
    </row>
    <row r="41" spans="1:50" ht="15.75" thickBot="1" x14ac:dyDescent="0.3">
      <c r="A41" s="41">
        <v>262</v>
      </c>
      <c r="B41" s="42" t="s">
        <v>3</v>
      </c>
      <c r="C41" s="41">
        <v>5060</v>
      </c>
      <c r="D41" s="43" t="s">
        <v>484</v>
      </c>
      <c r="E41" s="41">
        <v>4085</v>
      </c>
      <c r="F41" s="43" t="s">
        <v>69</v>
      </c>
      <c r="G41" s="41">
        <v>85</v>
      </c>
      <c r="H41" s="43" t="s">
        <v>69</v>
      </c>
      <c r="I41" s="41">
        <v>85</v>
      </c>
      <c r="K41" s="48">
        <f>SUMIF(BAROMPREM!B:B,I41,BAROMPREM!AD:AD)</f>
        <v>0</v>
      </c>
      <c r="L41" s="63"/>
      <c r="M41" s="48"/>
      <c r="N41" s="48"/>
      <c r="O41" s="48">
        <f>SUMIF(BAROMPREM!B:B,I41,BAROMPREM!AM:AM)</f>
        <v>17</v>
      </c>
      <c r="P41" s="48"/>
      <c r="Q41" s="48"/>
      <c r="R41" s="48"/>
      <c r="S41" s="48">
        <f>SUMIF(BAROMPREM!B:B,I41,BAROMPREM!Z:Z)</f>
        <v>2</v>
      </c>
      <c r="T41" s="63"/>
      <c r="U41" s="48"/>
      <c r="V41" s="48"/>
      <c r="W41" s="48">
        <f>SUMIF(BAROMPREM!B:B,I41,BAROMPREM!AN:AN)</f>
        <v>21.2</v>
      </c>
      <c r="X41" s="48"/>
      <c r="Y41" s="48"/>
      <c r="Z41" s="48"/>
      <c r="AA41" s="83">
        <f>SUMIF(BAROMPREM!B:B,I41,BAROMPREM!AB:AB)</f>
        <v>3</v>
      </c>
      <c r="AB41" s="83"/>
      <c r="AC41" s="48"/>
      <c r="AD41" s="48"/>
      <c r="AE41" s="54">
        <f>SUMIF(PNBCREDIT!G:G,I41,PNBCREDIT!Q:Q)+SUMIF(PNBCREDIT!G:G,I41,PNBCREDIT!AF:AF)</f>
        <v>20.76290967699348</v>
      </c>
      <c r="AF41" s="54"/>
      <c r="AG41" s="48"/>
      <c r="AH41" s="48"/>
      <c r="AI41" s="221">
        <f>SUMIF(BAROMPREM!B:B,I41,BAROMPREM!AC:AC)</f>
        <v>1</v>
      </c>
      <c r="AJ41" s="83"/>
      <c r="AK41" s="48"/>
      <c r="AL41" s="48"/>
      <c r="AM41" s="223">
        <f>SUMIF(BAROMPREM!B:B,I41,BAROMPREM!Y:Y)</f>
        <v>-3</v>
      </c>
      <c r="AN41" s="63"/>
      <c r="AO41" s="48"/>
      <c r="AP41" s="64"/>
      <c r="AQ41" s="223">
        <f>SUMIF(BAROMPREM!B:B,I41,BAROMPREM!AA:AA)</f>
        <v>0</v>
      </c>
      <c r="AR41" s="223"/>
      <c r="AS41" s="48"/>
      <c r="AT41" s="48"/>
      <c r="AU41" s="48">
        <f>SUMIF(BAROMPREM!B:B,I41,BAROMPREM!AF:AF)</f>
        <v>72948.899999999994</v>
      </c>
      <c r="AV41" s="63">
        <f>SUMIF(BAROMPREM!B:B,I41,BAROMPREM!AE:AE)</f>
        <v>209077.1</v>
      </c>
      <c r="AW41" s="48"/>
      <c r="AX41" s="48"/>
    </row>
    <row r="42" spans="1:50" ht="15.75" thickBot="1" x14ac:dyDescent="0.3">
      <c r="A42" s="41">
        <v>262</v>
      </c>
      <c r="B42" s="42" t="s">
        <v>3</v>
      </c>
      <c r="C42" s="41">
        <v>5060</v>
      </c>
      <c r="D42" s="43" t="s">
        <v>484</v>
      </c>
      <c r="E42" s="41">
        <v>4066</v>
      </c>
      <c r="F42" s="43" t="s">
        <v>342</v>
      </c>
      <c r="G42" s="41">
        <v>70</v>
      </c>
      <c r="H42" s="43" t="s">
        <v>347</v>
      </c>
      <c r="I42" s="41">
        <v>70</v>
      </c>
      <c r="K42" s="48">
        <f>SUMIF(BAROMPREM!B:B,I42,BAROMPREM!AD:AD)</f>
        <v>0</v>
      </c>
      <c r="L42" s="63"/>
      <c r="M42" s="48"/>
      <c r="N42" s="48"/>
      <c r="O42" s="48">
        <f>SUMIF(BAROMPREM!B:B,I42,BAROMPREM!AM:AM)</f>
        <v>5</v>
      </c>
      <c r="P42" s="48"/>
      <c r="Q42" s="48"/>
      <c r="R42" s="48"/>
      <c r="S42" s="48">
        <f>SUMIF(BAROMPREM!B:B,I42,BAROMPREM!Z:Z)</f>
        <v>0</v>
      </c>
      <c r="T42" s="63"/>
      <c r="U42" s="48"/>
      <c r="V42" s="48"/>
      <c r="W42" s="48">
        <f>SUMIF(BAROMPREM!B:B,I42,BAROMPREM!AN:AN)</f>
        <v>31.2</v>
      </c>
      <c r="X42" s="48"/>
      <c r="Y42" s="48"/>
      <c r="Z42" s="48"/>
      <c r="AA42" s="83">
        <f>SUMIF(BAROMPREM!B:B,I42,BAROMPREM!AB:AB)</f>
        <v>0</v>
      </c>
      <c r="AB42" s="83"/>
      <c r="AC42" s="48"/>
      <c r="AD42" s="48"/>
      <c r="AE42" s="54">
        <f>SUMIF(PNBCREDIT!G:G,I42,PNBCREDIT!Q:Q)+SUMIF(PNBCREDIT!G:G,I42,PNBCREDIT!AF:AF)</f>
        <v>19.402244060729728</v>
      </c>
      <c r="AF42" s="54"/>
      <c r="AG42" s="48"/>
      <c r="AH42" s="48"/>
      <c r="AI42" s="221">
        <f>SUMIF(BAROMPREM!B:B,I42,BAROMPREM!AC:AC)</f>
        <v>0</v>
      </c>
      <c r="AJ42" s="83"/>
      <c r="AK42" s="48"/>
      <c r="AL42" s="48"/>
      <c r="AM42" s="223">
        <f>SUMIF(BAROMPREM!B:B,I42,BAROMPREM!Y:Y)</f>
        <v>-1</v>
      </c>
      <c r="AN42" s="63"/>
      <c r="AO42" s="48"/>
      <c r="AP42" s="64"/>
      <c r="AQ42" s="223">
        <f>SUMIF(BAROMPREM!B:B,I42,BAROMPREM!AA:AA)</f>
        <v>0</v>
      </c>
      <c r="AR42" s="223"/>
      <c r="AS42" s="48"/>
      <c r="AT42" s="48"/>
      <c r="AU42" s="48">
        <f>SUMIF(BAROMPREM!B:B,I42,BAROMPREM!AF:AF)</f>
        <v>117</v>
      </c>
      <c r="AV42" s="63">
        <f>SUMIF(BAROMPREM!B:B,I42,BAROMPREM!AE:AE)</f>
        <v>101056.5</v>
      </c>
      <c r="AW42" s="48"/>
      <c r="AX42" s="48"/>
    </row>
    <row r="43" spans="1:50" ht="15.75" thickBot="1" x14ac:dyDescent="0.3">
      <c r="A43" s="41">
        <v>262</v>
      </c>
      <c r="B43" s="42" t="s">
        <v>3</v>
      </c>
      <c r="C43" s="41">
        <v>5060</v>
      </c>
      <c r="D43" s="43" t="s">
        <v>484</v>
      </c>
      <c r="E43" s="41">
        <v>4066</v>
      </c>
      <c r="F43" s="43" t="s">
        <v>342</v>
      </c>
      <c r="G43" s="41">
        <v>66</v>
      </c>
      <c r="H43" s="43" t="s">
        <v>342</v>
      </c>
      <c r="I43" s="41">
        <v>66</v>
      </c>
      <c r="K43" s="48">
        <f>SUMIF(BAROMPREM!B:B,I43,BAROMPREM!AD:AD)</f>
        <v>0</v>
      </c>
      <c r="L43" s="63"/>
      <c r="M43" s="48"/>
      <c r="N43" s="48"/>
      <c r="O43" s="48">
        <f>SUMIF(BAROMPREM!B:B,I43,BAROMPREM!AM:AM)</f>
        <v>6</v>
      </c>
      <c r="P43" s="48"/>
      <c r="Q43" s="48"/>
      <c r="R43" s="48"/>
      <c r="S43" s="48">
        <f>SUMIF(BAROMPREM!B:B,I43,BAROMPREM!Z:Z)</f>
        <v>1</v>
      </c>
      <c r="T43" s="63"/>
      <c r="U43" s="48"/>
      <c r="V43" s="48"/>
      <c r="W43" s="48">
        <f>SUMIF(BAROMPREM!B:B,I43,BAROMPREM!AN:AN)</f>
        <v>21.6</v>
      </c>
      <c r="X43" s="48"/>
      <c r="Y43" s="48"/>
      <c r="Z43" s="48"/>
      <c r="AA43" s="83">
        <f>SUMIF(BAROMPREM!B:B,I43,BAROMPREM!AB:AB)</f>
        <v>1</v>
      </c>
      <c r="AB43" s="83"/>
      <c r="AC43" s="48"/>
      <c r="AD43" s="48"/>
      <c r="AE43" s="54">
        <f>SUMIF(PNBCREDIT!G:G,I43,PNBCREDIT!Q:Q)+SUMIF(PNBCREDIT!G:G,I43,PNBCREDIT!AF:AF)</f>
        <v>28.637954281230694</v>
      </c>
      <c r="AF43" s="54"/>
      <c r="AG43" s="48"/>
      <c r="AH43" s="48"/>
      <c r="AI43" s="221">
        <f>SUMIF(BAROMPREM!B:B,I43,BAROMPREM!AC:AC)</f>
        <v>1</v>
      </c>
      <c r="AJ43" s="83"/>
      <c r="AK43" s="48"/>
      <c r="AL43" s="48"/>
      <c r="AM43" s="223">
        <f>SUMIF(BAROMPREM!B:B,I43,BAROMPREM!Y:Y)</f>
        <v>4</v>
      </c>
      <c r="AN43" s="63"/>
      <c r="AO43" s="48"/>
      <c r="AP43" s="64"/>
      <c r="AQ43" s="223">
        <f>SUMIF(BAROMPREM!B:B,I43,BAROMPREM!AA:AA)</f>
        <v>0</v>
      </c>
      <c r="AR43" s="223"/>
      <c r="AS43" s="48"/>
      <c r="AT43" s="48"/>
      <c r="AU43" s="48">
        <f>SUMIF(BAROMPREM!B:B,I43,BAROMPREM!AF:AF)</f>
        <v>79561.899999999994</v>
      </c>
      <c r="AV43" s="63">
        <f>SUMIF(BAROMPREM!B:B,I43,BAROMPREM!AE:AE)</f>
        <v>235288.3</v>
      </c>
      <c r="AW43" s="48"/>
      <c r="AX43" s="48"/>
    </row>
    <row r="44" spans="1:50" ht="15.75" thickBot="1" x14ac:dyDescent="0.3">
      <c r="A44" s="41">
        <v>262</v>
      </c>
      <c r="B44" s="42" t="s">
        <v>3</v>
      </c>
      <c r="C44" s="41">
        <v>5060</v>
      </c>
      <c r="D44" s="43" t="s">
        <v>484</v>
      </c>
      <c r="E44" s="41">
        <v>4066</v>
      </c>
      <c r="F44" s="43" t="s">
        <v>70</v>
      </c>
      <c r="G44" s="41">
        <v>68</v>
      </c>
      <c r="H44" s="43" t="s">
        <v>346</v>
      </c>
      <c r="I44" s="41">
        <v>68</v>
      </c>
      <c r="K44" s="48">
        <f>SUMIF(BAROMPREM!B:B,I44,BAROMPREM!AD:AD)</f>
        <v>0</v>
      </c>
      <c r="L44" s="63"/>
      <c r="M44" s="48"/>
      <c r="N44" s="48"/>
      <c r="O44" s="48">
        <f>SUMIF(BAROMPREM!B:B,I44,BAROMPREM!AM:AM)</f>
        <v>0</v>
      </c>
      <c r="P44" s="48"/>
      <c r="Q44" s="48"/>
      <c r="R44" s="48"/>
      <c r="S44" s="48">
        <f>SUMIF(BAROMPREM!B:B,I44,BAROMPREM!Z:Z)</f>
        <v>1</v>
      </c>
      <c r="T44" s="63"/>
      <c r="U44" s="48"/>
      <c r="V44" s="48"/>
      <c r="W44" s="48">
        <f>SUMIF(BAROMPREM!B:B,I44,BAROMPREM!AN:AN)</f>
        <v>6</v>
      </c>
      <c r="X44" s="48"/>
      <c r="Y44" s="48"/>
      <c r="Z44" s="48"/>
      <c r="AA44" s="83">
        <f>SUMIF(BAROMPREM!B:B,I44,BAROMPREM!AB:AB)</f>
        <v>0</v>
      </c>
      <c r="AB44" s="83"/>
      <c r="AC44" s="48"/>
      <c r="AD44" s="48"/>
      <c r="AE44" s="54">
        <f>SUMIF(PNBCREDIT!G:G,I44,PNBCREDIT!Q:Q)+SUMIF(PNBCREDIT!G:G,I44,PNBCREDIT!AF:AF)</f>
        <v>67.725528401798726</v>
      </c>
      <c r="AF44" s="54"/>
      <c r="AG44" s="48"/>
      <c r="AH44" s="48"/>
      <c r="AI44" s="221">
        <f>SUMIF(BAROMPREM!B:B,I44,BAROMPREM!AC:AC)</f>
        <v>0</v>
      </c>
      <c r="AJ44" s="83"/>
      <c r="AK44" s="48"/>
      <c r="AL44" s="48"/>
      <c r="AM44" s="223">
        <f>SUMIF(BAROMPREM!B:B,I44,BAROMPREM!Y:Y)</f>
        <v>-4</v>
      </c>
      <c r="AN44" s="63"/>
      <c r="AO44" s="48"/>
      <c r="AP44" s="64"/>
      <c r="AQ44" s="223">
        <f>SUMIF(BAROMPREM!B:B,I44,BAROMPREM!AA:AA)</f>
        <v>1</v>
      </c>
      <c r="AR44" s="223"/>
      <c r="AS44" s="48"/>
      <c r="AT44" s="48"/>
      <c r="AU44" s="48">
        <f>SUMIF(BAROMPREM!B:B,I44,BAROMPREM!AF:AF)</f>
        <v>935.3</v>
      </c>
      <c r="AV44" s="63">
        <f>SUMIF(BAROMPREM!B:B,I44,BAROMPREM!AE:AE)</f>
        <v>3046.6</v>
      </c>
      <c r="AW44" s="48"/>
      <c r="AX44" s="48"/>
    </row>
    <row r="45" spans="1:50" ht="15.75" thickBot="1" x14ac:dyDescent="0.3">
      <c r="A45" s="41">
        <v>262</v>
      </c>
      <c r="B45" s="42" t="s">
        <v>3</v>
      </c>
      <c r="C45" s="41">
        <v>5060</v>
      </c>
      <c r="D45" s="43" t="s">
        <v>484</v>
      </c>
      <c r="E45" s="41">
        <v>4067</v>
      </c>
      <c r="F45" s="43" t="s">
        <v>71</v>
      </c>
      <c r="G45" s="41">
        <v>67</v>
      </c>
      <c r="H45" s="43" t="s">
        <v>71</v>
      </c>
      <c r="I45" s="41">
        <v>67</v>
      </c>
      <c r="K45" s="48">
        <f>SUMIF(BAROMPREM!B:B,I45,BAROMPREM!AD:AD)</f>
        <v>0</v>
      </c>
      <c r="L45" s="63"/>
      <c r="M45" s="48"/>
      <c r="N45" s="48"/>
      <c r="O45" s="48">
        <f>SUMIF(BAROMPREM!B:B,I45,BAROMPREM!AM:AM)</f>
        <v>4</v>
      </c>
      <c r="P45" s="48"/>
      <c r="Q45" s="48"/>
      <c r="R45" s="48"/>
      <c r="S45" s="48">
        <f>SUMIF(BAROMPREM!B:B,I45,BAROMPREM!Z:Z)</f>
        <v>1</v>
      </c>
      <c r="T45" s="63"/>
      <c r="U45" s="48"/>
      <c r="V45" s="48"/>
      <c r="W45" s="48">
        <f>SUMIF(BAROMPREM!B:B,I45,BAROMPREM!AN:AN)</f>
        <v>0.79999999999999893</v>
      </c>
      <c r="X45" s="48"/>
      <c r="Y45" s="48"/>
      <c r="Z45" s="48"/>
      <c r="AA45" s="83">
        <f>SUMIF(BAROMPREM!B:B,I45,BAROMPREM!AB:AB)</f>
        <v>1</v>
      </c>
      <c r="AB45" s="83"/>
      <c r="AC45" s="48"/>
      <c r="AD45" s="48"/>
      <c r="AE45" s="54">
        <f>SUMIF(PNBCREDIT!G:G,I45,PNBCREDIT!Q:Q)+SUMIF(PNBCREDIT!G:G,I45,PNBCREDIT!AF:AF)</f>
        <v>1.145425430839436</v>
      </c>
      <c r="AF45" s="54"/>
      <c r="AG45" s="48"/>
      <c r="AH45" s="48"/>
      <c r="AI45" s="221">
        <f>SUMIF(BAROMPREM!B:B,I45,BAROMPREM!AC:AC)</f>
        <v>2</v>
      </c>
      <c r="AJ45" s="83"/>
      <c r="AK45" s="48"/>
      <c r="AL45" s="48"/>
      <c r="AM45" s="223">
        <f>SUMIF(BAROMPREM!B:B,I45,BAROMPREM!Y:Y)</f>
        <v>-2</v>
      </c>
      <c r="AN45" s="63"/>
      <c r="AO45" s="48"/>
      <c r="AP45" s="64"/>
      <c r="AQ45" s="223">
        <f>SUMIF(BAROMPREM!B:B,I45,BAROMPREM!AA:AA)</f>
        <v>0</v>
      </c>
      <c r="AR45" s="223"/>
      <c r="AS45" s="48"/>
      <c r="AT45" s="48"/>
      <c r="AU45" s="48">
        <f>SUMIF(BAROMPREM!B:B,I45,BAROMPREM!AF:AF)</f>
        <v>56296.3</v>
      </c>
      <c r="AV45" s="63">
        <f>SUMIF(BAROMPREM!B:B,I45,BAROMPREM!AE:AE)</f>
        <v>153593.29999999999</v>
      </c>
      <c r="AW45" s="48"/>
      <c r="AX45" s="48"/>
    </row>
    <row r="46" spans="1:50" ht="15.75" thickBot="1" x14ac:dyDescent="0.3">
      <c r="A46" s="41">
        <v>262</v>
      </c>
      <c r="B46" s="42" t="s">
        <v>3</v>
      </c>
      <c r="C46" s="41">
        <v>5060</v>
      </c>
      <c r="D46" s="43" t="s">
        <v>484</v>
      </c>
      <c r="E46" s="41">
        <v>4095</v>
      </c>
      <c r="F46" s="43" t="s">
        <v>91</v>
      </c>
      <c r="G46" s="41">
        <v>95</v>
      </c>
      <c r="H46" s="43" t="s">
        <v>91</v>
      </c>
      <c r="I46" s="41">
        <v>95</v>
      </c>
      <c r="K46" s="48">
        <f>SUMIF(BAROMPREM!B:B,I46,BAROMPREM!AD:AD)</f>
        <v>0</v>
      </c>
      <c r="L46" s="63"/>
      <c r="M46" s="48"/>
      <c r="N46" s="48"/>
      <c r="O46" s="48">
        <f>SUMIF(BAROMPREM!B:B,I46,BAROMPREM!AM:AM)</f>
        <v>26</v>
      </c>
      <c r="P46" s="48"/>
      <c r="Q46" s="48"/>
      <c r="R46" s="48"/>
      <c r="S46" s="48">
        <f>SUMIF(BAROMPREM!B:B,I46,BAROMPREM!Z:Z)</f>
        <v>0</v>
      </c>
      <c r="T46" s="63"/>
      <c r="U46" s="48"/>
      <c r="V46" s="48"/>
      <c r="W46" s="48">
        <f>SUMIF(BAROMPREM!B:B,I46,BAROMPREM!AN:AN)</f>
        <v>16.8</v>
      </c>
      <c r="X46" s="48"/>
      <c r="Y46" s="48"/>
      <c r="Z46" s="48"/>
      <c r="AA46" s="83">
        <f>SUMIF(BAROMPREM!B:B,I46,BAROMPREM!AB:AB)</f>
        <v>1</v>
      </c>
      <c r="AB46" s="83"/>
      <c r="AC46" s="48"/>
      <c r="AD46" s="48"/>
      <c r="AE46" s="54">
        <f>SUMIF(PNBCREDIT!G:G,I46,PNBCREDIT!Q:Q)+SUMIF(PNBCREDIT!G:G,I46,PNBCREDIT!AF:AF)</f>
        <v>28.34386340322412</v>
      </c>
      <c r="AF46" s="54"/>
      <c r="AG46" s="48"/>
      <c r="AH46" s="48"/>
      <c r="AI46" s="221">
        <f>SUMIF(BAROMPREM!B:B,I46,BAROMPREM!AC:AC)</f>
        <v>0</v>
      </c>
      <c r="AJ46" s="83"/>
      <c r="AK46" s="48"/>
      <c r="AL46" s="48"/>
      <c r="AM46" s="223">
        <f>SUMIF(BAROMPREM!B:B,I46,BAROMPREM!Y:Y)</f>
        <v>-8</v>
      </c>
      <c r="AN46" s="63"/>
      <c r="AO46" s="48"/>
      <c r="AP46" s="64"/>
      <c r="AQ46" s="223">
        <f>SUMIF(BAROMPREM!B:B,I46,BAROMPREM!AA:AA)</f>
        <v>1</v>
      </c>
      <c r="AR46" s="223"/>
      <c r="AS46" s="48"/>
      <c r="AT46" s="48"/>
      <c r="AU46" s="48">
        <f>SUMIF(BAROMPREM!B:B,I46,BAROMPREM!AF:AF)</f>
        <v>241182.2</v>
      </c>
      <c r="AV46" s="63">
        <f>SUMIF(BAROMPREM!B:B,I46,BAROMPREM!AE:AE)</f>
        <v>727836.5</v>
      </c>
      <c r="AW46" s="48"/>
      <c r="AX46" s="48"/>
    </row>
    <row r="47" spans="1:50" ht="15.75" thickBot="1" x14ac:dyDescent="0.3">
      <c r="A47" s="41">
        <v>262</v>
      </c>
      <c r="B47" s="42" t="s">
        <v>3</v>
      </c>
      <c r="C47" s="41">
        <v>5060</v>
      </c>
      <c r="D47" s="43" t="s">
        <v>484</v>
      </c>
      <c r="E47" s="41">
        <v>4087</v>
      </c>
      <c r="F47" s="43" t="s">
        <v>92</v>
      </c>
      <c r="G47" s="41">
        <v>87</v>
      </c>
      <c r="H47" s="43" t="s">
        <v>92</v>
      </c>
      <c r="I47" s="41">
        <v>87</v>
      </c>
      <c r="K47" s="48">
        <f>SUMIF(BAROMPREM!B:B,I47,BAROMPREM!AD:AD)</f>
        <v>0</v>
      </c>
      <c r="L47" s="63"/>
      <c r="M47" s="48"/>
      <c r="N47" s="48"/>
      <c r="O47" s="48">
        <f>SUMIF(BAROMPREM!B:B,I47,BAROMPREM!AM:AM)</f>
        <v>47</v>
      </c>
      <c r="P47" s="48"/>
      <c r="Q47" s="48"/>
      <c r="R47" s="48"/>
      <c r="S47" s="48">
        <f>SUMIF(BAROMPREM!B:B,I47,BAROMPREM!Z:Z)</f>
        <v>8</v>
      </c>
      <c r="T47" s="63"/>
      <c r="U47" s="48"/>
      <c r="V47" s="48"/>
      <c r="W47" s="48">
        <f>SUMIF(BAROMPREM!B:B,I47,BAROMPREM!AN:AN)</f>
        <v>24.599999999999998</v>
      </c>
      <c r="X47" s="48"/>
      <c r="Y47" s="48"/>
      <c r="Z47" s="48"/>
      <c r="AA47" s="83">
        <f>SUMIF(BAROMPREM!B:B,I47,BAROMPREM!AB:AB)</f>
        <v>2</v>
      </c>
      <c r="AB47" s="83"/>
      <c r="AC47" s="48"/>
      <c r="AD47" s="48"/>
      <c r="AE47" s="54">
        <f>SUMIF(PNBCREDIT!G:G,I47,PNBCREDIT!Q:Q)+SUMIF(PNBCREDIT!G:G,I47,PNBCREDIT!AF:AF)</f>
        <v>27.11013477628202</v>
      </c>
      <c r="AF47" s="54"/>
      <c r="AG47" s="48"/>
      <c r="AH47" s="48"/>
      <c r="AI47" s="221">
        <f>SUMIF(BAROMPREM!B:B,I47,BAROMPREM!AC:AC)</f>
        <v>2</v>
      </c>
      <c r="AJ47" s="83"/>
      <c r="AK47" s="48"/>
      <c r="AL47" s="48"/>
      <c r="AM47" s="223">
        <f>SUMIF(BAROMPREM!B:B,I47,BAROMPREM!Y:Y)</f>
        <v>8</v>
      </c>
      <c r="AN47" s="63"/>
      <c r="AO47" s="48"/>
      <c r="AP47" s="64"/>
      <c r="AQ47" s="223">
        <f>SUMIF(BAROMPREM!B:B,I47,BAROMPREM!AA:AA)</f>
        <v>0</v>
      </c>
      <c r="AR47" s="223"/>
      <c r="AS47" s="48"/>
      <c r="AT47" s="48"/>
      <c r="AU47" s="48">
        <f>SUMIF(BAROMPREM!B:B,I47,BAROMPREM!AF:AF)</f>
        <v>270855</v>
      </c>
      <c r="AV47" s="63">
        <f>SUMIF(BAROMPREM!B:B,I47,BAROMPREM!AE:AE)</f>
        <v>799832.1</v>
      </c>
      <c r="AW47" s="48"/>
      <c r="AX47" s="48"/>
    </row>
    <row r="48" spans="1:50" ht="15.75" thickBot="1" x14ac:dyDescent="0.3">
      <c r="A48" s="41">
        <v>262</v>
      </c>
      <c r="B48" s="42" t="s">
        <v>3</v>
      </c>
      <c r="C48" s="41">
        <v>5060</v>
      </c>
      <c r="D48" s="43" t="s">
        <v>484</v>
      </c>
      <c r="E48" s="41">
        <v>4073</v>
      </c>
      <c r="F48" s="43" t="s">
        <v>58</v>
      </c>
      <c r="G48" s="41">
        <v>73</v>
      </c>
      <c r="H48" s="43" t="s">
        <v>58</v>
      </c>
      <c r="I48" s="41">
        <v>73</v>
      </c>
      <c r="K48" s="48">
        <f>SUMIF(BAROMPREM!B:B,I48,BAROMPREM!AD:AD)</f>
        <v>0</v>
      </c>
      <c r="L48" s="63"/>
      <c r="M48" s="48"/>
      <c r="N48" s="48"/>
      <c r="O48" s="48">
        <f>SUMIF(BAROMPREM!B:B,I48,BAROMPREM!AM:AM)</f>
        <v>-1</v>
      </c>
      <c r="P48" s="48"/>
      <c r="Q48" s="48"/>
      <c r="R48" s="48"/>
      <c r="S48" s="48">
        <f>SUMIF(BAROMPREM!B:B,I48,BAROMPREM!Z:Z)</f>
        <v>0</v>
      </c>
      <c r="T48" s="63"/>
      <c r="U48" s="48"/>
      <c r="V48" s="48"/>
      <c r="W48" s="48">
        <f>SUMIF(BAROMPREM!B:B,I48,BAROMPREM!AN:AN)</f>
        <v>6.8</v>
      </c>
      <c r="X48" s="48"/>
      <c r="Y48" s="48"/>
      <c r="Z48" s="48"/>
      <c r="AA48" s="83">
        <f>SUMIF(BAROMPREM!B:B,I48,BAROMPREM!AB:AB)</f>
        <v>0</v>
      </c>
      <c r="AB48" s="83"/>
      <c r="AC48" s="48"/>
      <c r="AD48" s="48"/>
      <c r="AE48" s="54">
        <f>SUMIF(PNBCREDIT!G:G,I48,PNBCREDIT!Q:Q)+SUMIF(PNBCREDIT!G:G,I48,PNBCREDIT!AF:AF)</f>
        <v>10.504798887676877</v>
      </c>
      <c r="AF48" s="54"/>
      <c r="AG48" s="48"/>
      <c r="AH48" s="48"/>
      <c r="AI48" s="221">
        <f>SUMIF(BAROMPREM!B:B,I48,BAROMPREM!AC:AC)</f>
        <v>0</v>
      </c>
      <c r="AJ48" s="83"/>
      <c r="AK48" s="48"/>
      <c r="AL48" s="48"/>
      <c r="AM48" s="223">
        <f>SUMIF(BAROMPREM!B:B,I48,BAROMPREM!Y:Y)</f>
        <v>-1</v>
      </c>
      <c r="AN48" s="63"/>
      <c r="AO48" s="48"/>
      <c r="AP48" s="64"/>
      <c r="AQ48" s="223">
        <f>SUMIF(BAROMPREM!B:B,I48,BAROMPREM!AA:AA)</f>
        <v>0</v>
      </c>
      <c r="AR48" s="223"/>
      <c r="AS48" s="48"/>
      <c r="AT48" s="48"/>
      <c r="AU48" s="48">
        <f>SUMIF(BAROMPREM!B:B,I48,BAROMPREM!AF:AF)</f>
        <v>6101</v>
      </c>
      <c r="AV48" s="63">
        <f>SUMIF(BAROMPREM!B:B,I48,BAROMPREM!AE:AE)</f>
        <v>7936.9</v>
      </c>
      <c r="AW48" s="48"/>
      <c r="AX48" s="48"/>
    </row>
    <row r="49" spans="1:50" ht="15.75" thickBot="1" x14ac:dyDescent="0.3">
      <c r="A49" s="41">
        <v>262</v>
      </c>
      <c r="B49" s="42" t="s">
        <v>3</v>
      </c>
      <c r="C49" s="41">
        <v>5060</v>
      </c>
      <c r="D49" s="43" t="s">
        <v>484</v>
      </c>
      <c r="E49" s="217">
        <v>4057</v>
      </c>
      <c r="F49" s="218" t="s">
        <v>55</v>
      </c>
      <c r="G49" s="41">
        <v>74</v>
      </c>
      <c r="H49" s="43" t="s">
        <v>59</v>
      </c>
      <c r="I49" s="41">
        <v>74</v>
      </c>
      <c r="K49" s="48">
        <f>SUMIF(BAROMPREM!B:B,I49,BAROMPREM!AD:AD)</f>
        <v>0</v>
      </c>
      <c r="L49" s="63"/>
      <c r="M49" s="48"/>
      <c r="N49" s="48"/>
      <c r="O49" s="48">
        <f>SUMIF(BAROMPREM!B:B,I49,BAROMPREM!AM:AM)</f>
        <v>0</v>
      </c>
      <c r="P49" s="48"/>
      <c r="Q49" s="48"/>
      <c r="R49" s="48"/>
      <c r="S49" s="48">
        <f>SUMIF(BAROMPREM!B:B,I49,BAROMPREM!Z:Z)</f>
        <v>0</v>
      </c>
      <c r="T49" s="63"/>
      <c r="U49" s="48"/>
      <c r="V49" s="48"/>
      <c r="W49" s="48">
        <f>SUMIF(BAROMPREM!B:B,I49,BAROMPREM!AN:AN)</f>
        <v>4</v>
      </c>
      <c r="X49" s="48"/>
      <c r="Y49" s="48"/>
      <c r="Z49" s="48"/>
      <c r="AA49" s="83">
        <f>SUMIF(BAROMPREM!B:B,I49,BAROMPREM!AB:AB)</f>
        <v>2</v>
      </c>
      <c r="AB49" s="83"/>
      <c r="AC49" s="48"/>
      <c r="AD49" s="48"/>
      <c r="AE49" s="54">
        <f>SUMIF(PNBCREDIT!G:G,I49,PNBCREDIT!Q:Q)+SUMIF(PNBCREDIT!G:G,I49,PNBCREDIT!AF:AF)</f>
        <v>3.2042354715912418</v>
      </c>
      <c r="AF49" s="54"/>
      <c r="AG49" s="48"/>
      <c r="AH49" s="48"/>
      <c r="AI49" s="221">
        <f>SUMIF(BAROMPREM!B:B,I49,BAROMPREM!AC:AC)</f>
        <v>0</v>
      </c>
      <c r="AJ49" s="83"/>
      <c r="AK49" s="48"/>
      <c r="AL49" s="48"/>
      <c r="AM49" s="223">
        <f>SUMIF(BAROMPREM!B:B,I49,BAROMPREM!Y:Y)</f>
        <v>0</v>
      </c>
      <c r="AN49" s="63"/>
      <c r="AO49" s="48"/>
      <c r="AP49" s="64"/>
      <c r="AQ49" s="223">
        <f>SUMIF(BAROMPREM!B:B,I49,BAROMPREM!AA:AA)</f>
        <v>0</v>
      </c>
      <c r="AR49" s="223"/>
      <c r="AS49" s="48"/>
      <c r="AT49" s="48"/>
      <c r="AU49" s="48">
        <f>SUMIF(BAROMPREM!B:B,I49,BAROMPREM!AF:AF)</f>
        <v>846.5</v>
      </c>
      <c r="AV49" s="63">
        <f>SUMIF(BAROMPREM!B:B,I49,BAROMPREM!AE:AE)</f>
        <v>2148.8000000000002</v>
      </c>
      <c r="AW49" s="48"/>
      <c r="AX49" s="48"/>
    </row>
    <row r="50" spans="1:50" ht="15.75" thickBot="1" x14ac:dyDescent="0.3">
      <c r="A50" s="41">
        <v>262</v>
      </c>
      <c r="B50" s="42" t="s">
        <v>3</v>
      </c>
      <c r="C50" s="41">
        <v>5060</v>
      </c>
      <c r="D50" s="43" t="s">
        <v>484</v>
      </c>
      <c r="E50" s="41">
        <v>4079</v>
      </c>
      <c r="F50" s="43" t="s">
        <v>97</v>
      </c>
      <c r="G50" s="41">
        <v>79</v>
      </c>
      <c r="H50" s="43" t="s">
        <v>97</v>
      </c>
      <c r="I50" s="41">
        <v>79</v>
      </c>
      <c r="K50" s="48">
        <f>SUMIF(BAROMPREM!B:B,I50,BAROMPREM!AD:AD)</f>
        <v>0</v>
      </c>
      <c r="L50" s="63"/>
      <c r="M50" s="48"/>
      <c r="N50" s="48"/>
      <c r="O50" s="48">
        <f>SUMIF(BAROMPREM!B:B,I50,BAROMPREM!AM:AM)</f>
        <v>8</v>
      </c>
      <c r="P50" s="48"/>
      <c r="Q50" s="48"/>
      <c r="R50" s="48"/>
      <c r="S50" s="48">
        <f>SUMIF(BAROMPREM!B:B,I50,BAROMPREM!Z:Z)</f>
        <v>0</v>
      </c>
      <c r="T50" s="63"/>
      <c r="U50" s="48"/>
      <c r="V50" s="48"/>
      <c r="W50" s="48">
        <f>SUMIF(BAROMPREM!B:B,I50,BAROMPREM!AN:AN)</f>
        <v>17.2</v>
      </c>
      <c r="X50" s="48"/>
      <c r="Y50" s="48"/>
      <c r="Z50" s="48"/>
      <c r="AA50" s="83">
        <f>SUMIF(BAROMPREM!B:B,I50,BAROMPREM!AB:AB)</f>
        <v>4</v>
      </c>
      <c r="AB50" s="83"/>
      <c r="AC50" s="48"/>
      <c r="AD50" s="48"/>
      <c r="AE50" s="54">
        <f>SUMIF(PNBCREDIT!G:G,I50,PNBCREDIT!Q:Q)+SUMIF(PNBCREDIT!G:G,I50,PNBCREDIT!AF:AF)</f>
        <v>-12.557564106004738</v>
      </c>
      <c r="AF50" s="54"/>
      <c r="AG50" s="48"/>
      <c r="AH50" s="48"/>
      <c r="AI50" s="221">
        <f>SUMIF(BAROMPREM!B:B,I50,BAROMPREM!AC:AC)</f>
        <v>0</v>
      </c>
      <c r="AJ50" s="83"/>
      <c r="AK50" s="48"/>
      <c r="AL50" s="48"/>
      <c r="AM50" s="223">
        <f>SUMIF(BAROMPREM!B:B,I50,BAROMPREM!Y:Y)</f>
        <v>6</v>
      </c>
      <c r="AN50" s="63"/>
      <c r="AO50" s="48"/>
      <c r="AP50" s="64"/>
      <c r="AQ50" s="223">
        <f>SUMIF(BAROMPREM!B:B,I50,BAROMPREM!AA:AA)</f>
        <v>0</v>
      </c>
      <c r="AR50" s="223"/>
      <c r="AS50" s="48"/>
      <c r="AT50" s="48"/>
      <c r="AU50" s="48">
        <f>SUMIF(BAROMPREM!B:B,I50,BAROMPREM!AF:AF)</f>
        <v>2166.6</v>
      </c>
      <c r="AV50" s="63">
        <f>SUMIF(BAROMPREM!B:B,I50,BAROMPREM!AE:AE)</f>
        <v>7110.2</v>
      </c>
      <c r="AW50" s="48"/>
      <c r="AX50" s="48"/>
    </row>
    <row r="51" spans="1:50" ht="15.75" thickBot="1" x14ac:dyDescent="0.3">
      <c r="A51" s="41">
        <v>262</v>
      </c>
      <c r="B51" s="42" t="s">
        <v>3</v>
      </c>
      <c r="C51" s="41">
        <v>5060</v>
      </c>
      <c r="D51" s="43" t="s">
        <v>484</v>
      </c>
      <c r="E51" s="41">
        <v>4031</v>
      </c>
      <c r="F51" s="43" t="s">
        <v>54</v>
      </c>
      <c r="G51" s="41">
        <v>31</v>
      </c>
      <c r="H51" s="43" t="s">
        <v>54</v>
      </c>
      <c r="I51" s="41">
        <v>31</v>
      </c>
      <c r="K51" s="48">
        <f>SUMIF(BAROMPREM!B:B,I51,BAROMPREM!AD:AD)</f>
        <v>0</v>
      </c>
      <c r="L51" s="63"/>
      <c r="M51" s="48"/>
      <c r="N51" s="48"/>
      <c r="O51" s="48">
        <f>SUMIF(BAROMPREM!B:B,I51,BAROMPREM!AM:AM)</f>
        <v>2</v>
      </c>
      <c r="P51" s="48"/>
      <c r="Q51" s="48"/>
      <c r="R51" s="48"/>
      <c r="S51" s="48">
        <f>SUMIF(BAROMPREM!B:B,I51,BAROMPREM!Z:Z)</f>
        <v>0</v>
      </c>
      <c r="T51" s="63"/>
      <c r="U51" s="48"/>
      <c r="V51" s="48"/>
      <c r="W51" s="48">
        <f>SUMIF(BAROMPREM!B:B,I51,BAROMPREM!AN:AN)</f>
        <v>18.8</v>
      </c>
      <c r="X51" s="48"/>
      <c r="Y51" s="48"/>
      <c r="Z51" s="48"/>
      <c r="AA51" s="83">
        <f>SUMIF(BAROMPREM!B:B,I51,BAROMPREM!AB:AB)</f>
        <v>2</v>
      </c>
      <c r="AB51" s="83"/>
      <c r="AC51" s="48"/>
      <c r="AD51" s="48"/>
      <c r="AE51" s="54">
        <f>SUMIF(PNBCREDIT!G:G,I51,PNBCREDIT!Q:Q)+SUMIF(PNBCREDIT!G:G,I51,PNBCREDIT!AF:AF)</f>
        <v>10.503570144744476</v>
      </c>
      <c r="AF51" s="54"/>
      <c r="AG51" s="48"/>
      <c r="AH51" s="48"/>
      <c r="AI51" s="221">
        <f>SUMIF(BAROMPREM!B:B,I51,BAROMPREM!AC:AC)</f>
        <v>0</v>
      </c>
      <c r="AJ51" s="83"/>
      <c r="AK51" s="48"/>
      <c r="AL51" s="48"/>
      <c r="AM51" s="223">
        <f>SUMIF(BAROMPREM!B:B,I51,BAROMPREM!Y:Y)</f>
        <v>2</v>
      </c>
      <c r="AN51" s="63"/>
      <c r="AO51" s="48"/>
      <c r="AP51" s="64"/>
      <c r="AQ51" s="223">
        <f>SUMIF(BAROMPREM!B:B,I51,BAROMPREM!AA:AA)</f>
        <v>0</v>
      </c>
      <c r="AR51" s="223"/>
      <c r="AS51" s="48"/>
      <c r="AT51" s="48"/>
      <c r="AU51" s="48">
        <f>SUMIF(BAROMPREM!B:B,I51,BAROMPREM!AF:AF)</f>
        <v>30802</v>
      </c>
      <c r="AV51" s="63">
        <f>SUMIF(BAROMPREM!B:B,I51,BAROMPREM!AE:AE)</f>
        <v>42084.1</v>
      </c>
      <c r="AW51" s="48"/>
      <c r="AX51" s="48"/>
    </row>
    <row r="52" spans="1:50" ht="15.75" thickBot="1" x14ac:dyDescent="0.3">
      <c r="A52" s="41">
        <v>262</v>
      </c>
      <c r="B52" s="42" t="s">
        <v>3</v>
      </c>
      <c r="C52" s="41">
        <v>5060</v>
      </c>
      <c r="D52" s="43" t="s">
        <v>484</v>
      </c>
      <c r="E52" s="41">
        <v>4071</v>
      </c>
      <c r="F52" s="43" t="s">
        <v>98</v>
      </c>
      <c r="G52" s="41">
        <v>76</v>
      </c>
      <c r="H52" s="43" t="s">
        <v>348</v>
      </c>
      <c r="I52" s="41">
        <v>76</v>
      </c>
      <c r="K52" s="48">
        <f>SUMIF(BAROMPREM!B:B,I52,BAROMPREM!AD:AD)</f>
        <v>0</v>
      </c>
      <c r="L52" s="63"/>
      <c r="M52" s="48"/>
      <c r="N52" s="48"/>
      <c r="O52" s="48">
        <f>SUMIF(BAROMPREM!B:B,I52,BAROMPREM!AM:AM)</f>
        <v>17</v>
      </c>
      <c r="P52" s="48"/>
      <c r="Q52" s="48"/>
      <c r="R52" s="48"/>
      <c r="S52" s="48">
        <f>SUMIF(BAROMPREM!B:B,I52,BAROMPREM!Z:Z)</f>
        <v>1</v>
      </c>
      <c r="T52" s="63"/>
      <c r="U52" s="48"/>
      <c r="V52" s="48"/>
      <c r="W52" s="48">
        <f>SUMIF(BAROMPREM!B:B,I52,BAROMPREM!AN:AN)</f>
        <v>-8.8000000000000007</v>
      </c>
      <c r="X52" s="48"/>
      <c r="Y52" s="48"/>
      <c r="Z52" s="48"/>
      <c r="AA52" s="83">
        <f>SUMIF(BAROMPREM!B:B,I52,BAROMPREM!AB:AB)</f>
        <v>1</v>
      </c>
      <c r="AB52" s="83"/>
      <c r="AC52" s="48"/>
      <c r="AD52" s="48"/>
      <c r="AE52" s="54">
        <f>SUMIF(PNBCREDIT!G:G,I52,PNBCREDIT!Q:Q)+SUMIF(PNBCREDIT!G:G,I52,PNBCREDIT!AF:AF)</f>
        <v>6.515853634181684</v>
      </c>
      <c r="AF52" s="54"/>
      <c r="AG52" s="48"/>
      <c r="AH52" s="48"/>
      <c r="AI52" s="221">
        <f>SUMIF(BAROMPREM!B:B,I52,BAROMPREM!AC:AC)</f>
        <v>0</v>
      </c>
      <c r="AJ52" s="83"/>
      <c r="AK52" s="48"/>
      <c r="AL52" s="48"/>
      <c r="AM52" s="223">
        <f>SUMIF(BAROMPREM!B:B,I52,BAROMPREM!Y:Y)</f>
        <v>1</v>
      </c>
      <c r="AN52" s="63"/>
      <c r="AO52" s="48"/>
      <c r="AP52" s="64"/>
      <c r="AQ52" s="223">
        <f>SUMIF(BAROMPREM!B:B,I52,BAROMPREM!AA:AA)</f>
        <v>1</v>
      </c>
      <c r="AR52" s="223"/>
      <c r="AS52" s="48"/>
      <c r="AT52" s="48"/>
      <c r="AU52" s="48">
        <f>SUMIF(BAROMPREM!B:B,I52,BAROMPREM!AF:AF)</f>
        <v>8191.5</v>
      </c>
      <c r="AV52" s="63">
        <f>SUMIF(BAROMPREM!B:B,I52,BAROMPREM!AE:AE)</f>
        <v>19953.7</v>
      </c>
      <c r="AW52" s="48"/>
      <c r="AX52" s="48"/>
    </row>
    <row r="53" spans="1:50" ht="15.75" thickBot="1" x14ac:dyDescent="0.3">
      <c r="A53" s="41">
        <v>262</v>
      </c>
      <c r="B53" s="42" t="s">
        <v>3</v>
      </c>
      <c r="C53" s="41">
        <v>5060</v>
      </c>
      <c r="D53" s="43" t="s">
        <v>484</v>
      </c>
      <c r="E53" s="41">
        <v>4071</v>
      </c>
      <c r="F53" s="43" t="s">
        <v>98</v>
      </c>
      <c r="G53" s="41">
        <v>77</v>
      </c>
      <c r="H53" s="43" t="s">
        <v>349</v>
      </c>
      <c r="I53" s="41">
        <v>77</v>
      </c>
      <c r="K53" s="48">
        <f>SUMIF(BAROMPREM!B:B,I53,BAROMPREM!AD:AD)</f>
        <v>0</v>
      </c>
      <c r="L53" s="63"/>
      <c r="M53" s="48"/>
      <c r="N53" s="48"/>
      <c r="O53" s="48">
        <f>SUMIF(BAROMPREM!B:B,I53,BAROMPREM!AM:AM)</f>
        <v>-2</v>
      </c>
      <c r="P53" s="48"/>
      <c r="Q53" s="48"/>
      <c r="R53" s="48"/>
      <c r="S53" s="48">
        <f>SUMIF(BAROMPREM!B:B,I53,BAROMPREM!Z:Z)</f>
        <v>0</v>
      </c>
      <c r="T53" s="63"/>
      <c r="U53" s="48"/>
      <c r="V53" s="48"/>
      <c r="W53" s="48">
        <f>SUMIF(BAROMPREM!B:B,I53,BAROMPREM!AN:AN)</f>
        <v>0.40000000000000036</v>
      </c>
      <c r="X53" s="48"/>
      <c r="Y53" s="48"/>
      <c r="Z53" s="48"/>
      <c r="AA53" s="83">
        <f>SUMIF(BAROMPREM!B:B,I53,BAROMPREM!AB:AB)</f>
        <v>1</v>
      </c>
      <c r="AB53" s="83"/>
      <c r="AC53" s="48"/>
      <c r="AD53" s="48"/>
      <c r="AE53" s="54">
        <f>SUMIF(PNBCREDIT!G:G,I53,PNBCREDIT!Q:Q)+SUMIF(PNBCREDIT!G:G,I53,PNBCREDIT!AF:AF)</f>
        <v>10.186786549829314</v>
      </c>
      <c r="AF53" s="54"/>
      <c r="AG53" s="48"/>
      <c r="AH53" s="48"/>
      <c r="AI53" s="221">
        <f>SUMIF(BAROMPREM!B:B,I53,BAROMPREM!AC:AC)</f>
        <v>0</v>
      </c>
      <c r="AJ53" s="83"/>
      <c r="AK53" s="48"/>
      <c r="AL53" s="48"/>
      <c r="AM53" s="223">
        <f>SUMIF(BAROMPREM!B:B,I53,BAROMPREM!Y:Y)</f>
        <v>1</v>
      </c>
      <c r="AN53" s="63"/>
      <c r="AO53" s="48"/>
      <c r="AP53" s="64"/>
      <c r="AQ53" s="223">
        <f>SUMIF(BAROMPREM!B:B,I53,BAROMPREM!AA:AA)</f>
        <v>2</v>
      </c>
      <c r="AR53" s="223"/>
      <c r="AS53" s="48"/>
      <c r="AT53" s="48"/>
      <c r="AU53" s="48">
        <f>SUMIF(BAROMPREM!B:B,I53,BAROMPREM!AF:AF)</f>
        <v>54315.6</v>
      </c>
      <c r="AV53" s="63">
        <f>SUMIF(BAROMPREM!B:B,I53,BAROMPREM!AE:AE)</f>
        <v>171791.4</v>
      </c>
      <c r="AW53" s="48"/>
      <c r="AX53" s="48"/>
    </row>
    <row r="54" spans="1:50" ht="15.75" thickBot="1" x14ac:dyDescent="0.3">
      <c r="A54" s="41">
        <v>262</v>
      </c>
      <c r="B54" s="42" t="s">
        <v>3</v>
      </c>
      <c r="C54" s="41">
        <v>5060</v>
      </c>
      <c r="D54" s="43" t="s">
        <v>484</v>
      </c>
      <c r="E54" s="41">
        <v>4071</v>
      </c>
      <c r="F54" s="43" t="s">
        <v>98</v>
      </c>
      <c r="G54" s="41">
        <v>71</v>
      </c>
      <c r="H54" s="43" t="s">
        <v>98</v>
      </c>
      <c r="I54" s="41">
        <v>71</v>
      </c>
      <c r="K54" s="48">
        <f>SUMIF(BAROMPREM!B:B,I54,BAROMPREM!AD:AD)</f>
        <v>0</v>
      </c>
      <c r="L54" s="63"/>
      <c r="M54" s="48"/>
      <c r="N54" s="48"/>
      <c r="O54" s="48">
        <f>SUMIF(BAROMPREM!B:B,I54,BAROMPREM!AM:AM)</f>
        <v>31</v>
      </c>
      <c r="P54" s="48"/>
      <c r="Q54" s="48"/>
      <c r="R54" s="48"/>
      <c r="S54" s="48">
        <f>SUMIF(BAROMPREM!B:B,I54,BAROMPREM!Z:Z)</f>
        <v>0</v>
      </c>
      <c r="T54" s="63"/>
      <c r="U54" s="48"/>
      <c r="V54" s="48"/>
      <c r="W54" s="48">
        <f>SUMIF(BAROMPREM!B:B,I54,BAROMPREM!AN:AN)</f>
        <v>-17.599999999999998</v>
      </c>
      <c r="X54" s="48"/>
      <c r="Y54" s="48"/>
      <c r="Z54" s="48"/>
      <c r="AA54" s="83">
        <f>SUMIF(BAROMPREM!B:B,I54,BAROMPREM!AB:AB)</f>
        <v>1</v>
      </c>
      <c r="AB54" s="83"/>
      <c r="AC54" s="48"/>
      <c r="AD54" s="48"/>
      <c r="AE54" s="54">
        <f>SUMIF(PNBCREDIT!G:G,I54,PNBCREDIT!Q:Q)+SUMIF(PNBCREDIT!G:G,I54,PNBCREDIT!AF:AF)</f>
        <v>7.6433308177651096</v>
      </c>
      <c r="AF54" s="54"/>
      <c r="AG54" s="48"/>
      <c r="AH54" s="48"/>
      <c r="AI54" s="221">
        <f>SUMIF(BAROMPREM!B:B,I54,BAROMPREM!AC:AC)</f>
        <v>1</v>
      </c>
      <c r="AJ54" s="83"/>
      <c r="AK54" s="48"/>
      <c r="AL54" s="48"/>
      <c r="AM54" s="223">
        <f>SUMIF(BAROMPREM!B:B,I54,BAROMPREM!Y:Y)</f>
        <v>0</v>
      </c>
      <c r="AN54" s="63"/>
      <c r="AO54" s="48"/>
      <c r="AP54" s="64"/>
      <c r="AQ54" s="223">
        <f>SUMIF(BAROMPREM!B:B,I54,BAROMPREM!AA:AA)</f>
        <v>1</v>
      </c>
      <c r="AR54" s="223"/>
      <c r="AS54" s="48"/>
      <c r="AT54" s="48"/>
      <c r="AU54" s="48">
        <f>SUMIF(BAROMPREM!B:B,I54,BAROMPREM!AF:AF)</f>
        <v>67459.899999999994</v>
      </c>
      <c r="AV54" s="63">
        <f>SUMIF(BAROMPREM!B:B,I54,BAROMPREM!AE:AE)</f>
        <v>225324.4</v>
      </c>
      <c r="AW54" s="48"/>
      <c r="AX54" s="48"/>
    </row>
    <row r="55" spans="1:50" ht="15.75" thickBot="1" x14ac:dyDescent="0.3">
      <c r="A55" s="41">
        <v>262</v>
      </c>
      <c r="B55" s="42" t="s">
        <v>3</v>
      </c>
      <c r="C55" s="41">
        <v>5060</v>
      </c>
      <c r="D55" s="43" t="s">
        <v>484</v>
      </c>
      <c r="E55" s="41">
        <v>4080</v>
      </c>
      <c r="F55" s="43" t="s">
        <v>99</v>
      </c>
      <c r="G55" s="41">
        <v>80</v>
      </c>
      <c r="H55" s="43" t="s">
        <v>99</v>
      </c>
      <c r="I55" s="41">
        <v>80</v>
      </c>
      <c r="K55" s="48">
        <f>SUMIF(BAROMPREM!B:B,I55,BAROMPREM!AD:AD)</f>
        <v>0</v>
      </c>
      <c r="L55" s="63"/>
      <c r="M55" s="48"/>
      <c r="N55" s="48"/>
      <c r="O55" s="48">
        <f>SUMIF(BAROMPREM!B:B,I55,BAROMPREM!AM:AM)</f>
        <v>7</v>
      </c>
      <c r="P55" s="48"/>
      <c r="Q55" s="48"/>
      <c r="R55" s="48"/>
      <c r="S55" s="48">
        <f>SUMIF(BAROMPREM!B:B,I55,BAROMPREM!Z:Z)</f>
        <v>0</v>
      </c>
      <c r="T55" s="63"/>
      <c r="U55" s="48"/>
      <c r="V55" s="48"/>
      <c r="W55" s="48">
        <f>SUMIF(BAROMPREM!B:B,I55,BAROMPREM!AN:AN)</f>
        <v>43.6</v>
      </c>
      <c r="X55" s="48"/>
      <c r="Y55" s="48"/>
      <c r="Z55" s="48"/>
      <c r="AA55" s="83">
        <f>SUMIF(BAROMPREM!B:B,I55,BAROMPREM!AB:AB)</f>
        <v>2</v>
      </c>
      <c r="AB55" s="83"/>
      <c r="AC55" s="48"/>
      <c r="AD55" s="48"/>
      <c r="AE55" s="54">
        <f>SUMIF(PNBCREDIT!G:G,I55,PNBCREDIT!Q:Q)+SUMIF(PNBCREDIT!G:G,I55,PNBCREDIT!AF:AF)</f>
        <v>7.2993348551480244</v>
      </c>
      <c r="AF55" s="54"/>
      <c r="AG55" s="48"/>
      <c r="AH55" s="48"/>
      <c r="AI55" s="221">
        <f>SUMIF(BAROMPREM!B:B,I55,BAROMPREM!AC:AC)</f>
        <v>0</v>
      </c>
      <c r="AJ55" s="83"/>
      <c r="AK55" s="48"/>
      <c r="AL55" s="48"/>
      <c r="AM55" s="223">
        <f>SUMIF(BAROMPREM!B:B,I55,BAROMPREM!Y:Y)</f>
        <v>0</v>
      </c>
      <c r="AN55" s="63"/>
      <c r="AO55" s="48"/>
      <c r="AP55" s="64"/>
      <c r="AQ55" s="223">
        <f>SUMIF(BAROMPREM!B:B,I55,BAROMPREM!AA:AA)</f>
        <v>0</v>
      </c>
      <c r="AR55" s="223"/>
      <c r="AS55" s="48"/>
      <c r="AT55" s="48"/>
      <c r="AU55" s="48">
        <f>SUMIF(BAROMPREM!B:B,I55,BAROMPREM!AF:AF)</f>
        <v>885.1</v>
      </c>
      <c r="AV55" s="63">
        <f>SUMIF(BAROMPREM!B:B,I55,BAROMPREM!AE:AE)</f>
        <v>1752.1</v>
      </c>
      <c r="AW55" s="48"/>
      <c r="AX55" s="48"/>
    </row>
    <row r="56" spans="1:50" ht="15.75" thickBot="1" x14ac:dyDescent="0.3">
      <c r="A56" s="41">
        <v>262</v>
      </c>
      <c r="B56" s="42" t="s">
        <v>3</v>
      </c>
      <c r="C56" s="41">
        <v>5101</v>
      </c>
      <c r="D56" s="43" t="s">
        <v>486</v>
      </c>
      <c r="E56" s="41">
        <v>4113</v>
      </c>
      <c r="F56" s="43" t="s">
        <v>82</v>
      </c>
      <c r="G56" s="41">
        <v>113</v>
      </c>
      <c r="H56" s="43" t="s">
        <v>82</v>
      </c>
      <c r="I56" s="41">
        <v>113</v>
      </c>
      <c r="K56" s="48">
        <f>SUMIF(BAROMPREM!B:B,I56,BAROMPREM!AD:AD)</f>
        <v>0</v>
      </c>
      <c r="L56" s="63"/>
      <c r="M56" s="48"/>
      <c r="N56" s="48"/>
      <c r="O56" s="48">
        <f>SUMIF(BAROMPREM!B:B,I56,BAROMPREM!AM:AM)</f>
        <v>29</v>
      </c>
      <c r="P56" s="48"/>
      <c r="Q56" s="48"/>
      <c r="R56" s="48"/>
      <c r="S56" s="48">
        <f>SUMIF(BAROMPREM!B:B,I56,BAROMPREM!Z:Z)</f>
        <v>1</v>
      </c>
      <c r="T56" s="63"/>
      <c r="U56" s="48"/>
      <c r="V56" s="48"/>
      <c r="W56" s="48">
        <f>SUMIF(BAROMPREM!B:B,I56,BAROMPREM!AN:AN)</f>
        <v>37.200000000000003</v>
      </c>
      <c r="X56" s="48"/>
      <c r="Y56" s="48"/>
      <c r="Z56" s="48"/>
      <c r="AA56" s="83">
        <f>SUMIF(BAROMPREM!B:B,I56,BAROMPREM!AB:AB)</f>
        <v>2</v>
      </c>
      <c r="AB56" s="83"/>
      <c r="AC56" s="48"/>
      <c r="AD56" s="48"/>
      <c r="AE56" s="54">
        <f>SUMIF(PNBCREDIT!G:G,I56,PNBCREDIT!Q:Q)+SUMIF(PNBCREDIT!G:G,I56,PNBCREDIT!AF:AF)</f>
        <v>3.3024630460070949</v>
      </c>
      <c r="AF56" s="54"/>
      <c r="AG56" s="48"/>
      <c r="AH56" s="48"/>
      <c r="AI56" s="221">
        <f>SUMIF(BAROMPREM!B:B,I56,BAROMPREM!AC:AC)</f>
        <v>1</v>
      </c>
      <c r="AJ56" s="83"/>
      <c r="AK56" s="48"/>
      <c r="AL56" s="48"/>
      <c r="AM56" s="223">
        <f>SUMIF(BAROMPREM!B:B,I56,BAROMPREM!Y:Y)</f>
        <v>0</v>
      </c>
      <c r="AN56" s="63"/>
      <c r="AO56" s="48"/>
      <c r="AP56" s="64"/>
      <c r="AQ56" s="223">
        <f>SUMIF(BAROMPREM!B:B,I56,BAROMPREM!AA:AA)</f>
        <v>2</v>
      </c>
      <c r="AR56" s="223"/>
      <c r="AS56" s="48"/>
      <c r="AT56" s="48"/>
      <c r="AU56" s="48">
        <f>SUMIF(BAROMPREM!B:B,I56,BAROMPREM!AF:AF)</f>
        <v>87314.2</v>
      </c>
      <c r="AV56" s="63">
        <f>SUMIF(BAROMPREM!B:B,I56,BAROMPREM!AE:AE)</f>
        <v>228274.30000000002</v>
      </c>
      <c r="AW56" s="48"/>
      <c r="AX56" s="48"/>
    </row>
    <row r="57" spans="1:50" ht="15.75" thickBot="1" x14ac:dyDescent="0.3">
      <c r="A57" s="41">
        <v>262</v>
      </c>
      <c r="B57" s="42" t="s">
        <v>3</v>
      </c>
      <c r="C57" s="41">
        <v>5101</v>
      </c>
      <c r="D57" s="43" t="s">
        <v>486</v>
      </c>
      <c r="E57" s="41">
        <v>4111</v>
      </c>
      <c r="F57" s="43" t="s">
        <v>83</v>
      </c>
      <c r="G57" s="41">
        <v>111</v>
      </c>
      <c r="H57" s="43" t="s">
        <v>83</v>
      </c>
      <c r="I57" s="41">
        <v>111</v>
      </c>
      <c r="K57" s="48">
        <f>SUMIF(BAROMPREM!B:B,I57,BAROMPREM!AD:AD)</f>
        <v>0</v>
      </c>
      <c r="L57" s="63"/>
      <c r="M57" s="48"/>
      <c r="N57" s="48"/>
      <c r="O57" s="48">
        <f>SUMIF(BAROMPREM!B:B,I57,BAROMPREM!AM:AM)</f>
        <v>20</v>
      </c>
      <c r="P57" s="48"/>
      <c r="Q57" s="48"/>
      <c r="R57" s="48"/>
      <c r="S57" s="48">
        <f>SUMIF(BAROMPREM!B:B,I57,BAROMPREM!Z:Z)</f>
        <v>2</v>
      </c>
      <c r="T57" s="63"/>
      <c r="U57" s="48"/>
      <c r="V57" s="48"/>
      <c r="W57" s="48">
        <f>SUMIF(BAROMPREM!B:B,I57,BAROMPREM!AN:AN)</f>
        <v>34</v>
      </c>
      <c r="X57" s="48"/>
      <c r="Y57" s="48"/>
      <c r="Z57" s="48"/>
      <c r="AA57" s="83">
        <f>SUMIF(BAROMPREM!B:B,I57,BAROMPREM!AB:AB)</f>
        <v>0</v>
      </c>
      <c r="AB57" s="83"/>
      <c r="AC57" s="48"/>
      <c r="AD57" s="48"/>
      <c r="AE57" s="54">
        <f>SUMIF(PNBCREDIT!G:G,I57,PNBCREDIT!Q:Q)+SUMIF(PNBCREDIT!G:G,I57,PNBCREDIT!AF:AF)</f>
        <v>14.134482151678863</v>
      </c>
      <c r="AF57" s="54"/>
      <c r="AG57" s="48"/>
      <c r="AH57" s="48"/>
      <c r="AI57" s="221">
        <f>SUMIF(BAROMPREM!B:B,I57,BAROMPREM!AC:AC)</f>
        <v>1</v>
      </c>
      <c r="AJ57" s="83"/>
      <c r="AK57" s="48"/>
      <c r="AL57" s="48"/>
      <c r="AM57" s="223">
        <f>SUMIF(BAROMPREM!B:B,I57,BAROMPREM!Y:Y)</f>
        <v>0</v>
      </c>
      <c r="AN57" s="63"/>
      <c r="AO57" s="48"/>
      <c r="AP57" s="64"/>
      <c r="AQ57" s="223">
        <f>SUMIF(BAROMPREM!B:B,I57,BAROMPREM!AA:AA)</f>
        <v>0</v>
      </c>
      <c r="AR57" s="223"/>
      <c r="AS57" s="48"/>
      <c r="AT57" s="48"/>
      <c r="AU57" s="48">
        <f>SUMIF(BAROMPREM!B:B,I57,BAROMPREM!AF:AF)</f>
        <v>836.6</v>
      </c>
      <c r="AV57" s="63">
        <f>SUMIF(BAROMPREM!B:B,I57,BAROMPREM!AE:AE)</f>
        <v>66920.399999999994</v>
      </c>
      <c r="AW57" s="48"/>
      <c r="AX57" s="48"/>
    </row>
    <row r="58" spans="1:50" ht="15.75" thickBot="1" x14ac:dyDescent="0.3">
      <c r="A58" s="41">
        <v>262</v>
      </c>
      <c r="B58" s="42" t="s">
        <v>3</v>
      </c>
      <c r="C58" s="41">
        <v>5101</v>
      </c>
      <c r="D58" s="43" t="s">
        <v>486</v>
      </c>
      <c r="E58" s="41">
        <v>4104</v>
      </c>
      <c r="F58" s="43" t="s">
        <v>84</v>
      </c>
      <c r="G58" s="41">
        <v>104</v>
      </c>
      <c r="H58" s="43" t="s">
        <v>84</v>
      </c>
      <c r="I58" s="41">
        <v>104</v>
      </c>
      <c r="K58" s="48">
        <f>SUMIF(BAROMPREM!B:B,I58,BAROMPREM!AD:AD)</f>
        <v>0</v>
      </c>
      <c r="L58" s="63"/>
      <c r="M58" s="48"/>
      <c r="N58" s="48"/>
      <c r="O58" s="48">
        <f>SUMIF(BAROMPREM!B:B,I58,BAROMPREM!AM:AM)</f>
        <v>27</v>
      </c>
      <c r="P58" s="48"/>
      <c r="Q58" s="48"/>
      <c r="R58" s="48"/>
      <c r="S58" s="48">
        <f>SUMIF(BAROMPREM!B:B,I58,BAROMPREM!Z:Z)</f>
        <v>6</v>
      </c>
      <c r="T58" s="63"/>
      <c r="U58" s="48"/>
      <c r="V58" s="48"/>
      <c r="W58" s="48">
        <f>SUMIF(BAROMPREM!B:B,I58,BAROMPREM!AN:AN)</f>
        <v>44.8</v>
      </c>
      <c r="X58" s="48"/>
      <c r="Y58" s="48"/>
      <c r="Z58" s="48"/>
      <c r="AA58" s="83">
        <f>SUMIF(BAROMPREM!B:B,I58,BAROMPREM!AB:AB)</f>
        <v>2</v>
      </c>
      <c r="AB58" s="83"/>
      <c r="AC58" s="48"/>
      <c r="AD58" s="48"/>
      <c r="AE58" s="54">
        <f>SUMIF(PNBCREDIT!G:G,I58,PNBCREDIT!Q:Q)+SUMIF(PNBCREDIT!G:G,I58,PNBCREDIT!AF:AF)</f>
        <v>13.651389808038939</v>
      </c>
      <c r="AF58" s="54"/>
      <c r="AG58" s="48"/>
      <c r="AH58" s="48"/>
      <c r="AI58" s="221">
        <f>SUMIF(BAROMPREM!B:B,I58,BAROMPREM!AC:AC)</f>
        <v>0</v>
      </c>
      <c r="AJ58" s="83"/>
      <c r="AK58" s="48"/>
      <c r="AL58" s="48"/>
      <c r="AM58" s="223">
        <f>SUMIF(BAROMPREM!B:B,I58,BAROMPREM!Y:Y)</f>
        <v>0</v>
      </c>
      <c r="AN58" s="63"/>
      <c r="AO58" s="48"/>
      <c r="AP58" s="64"/>
      <c r="AQ58" s="223">
        <f>SUMIF(BAROMPREM!B:B,I58,BAROMPREM!AA:AA)</f>
        <v>0</v>
      </c>
      <c r="AR58" s="223"/>
      <c r="AS58" s="48"/>
      <c r="AT58" s="48"/>
      <c r="AU58" s="48">
        <f>SUMIF(BAROMPREM!B:B,I58,BAROMPREM!AF:AF)</f>
        <v>110571.4</v>
      </c>
      <c r="AV58" s="63">
        <f>SUMIF(BAROMPREM!B:B,I58,BAROMPREM!AE:AE)</f>
        <v>314119.2</v>
      </c>
      <c r="AW58" s="48"/>
      <c r="AX58" s="48"/>
    </row>
    <row r="59" spans="1:50" ht="15.75" thickBot="1" x14ac:dyDescent="0.3">
      <c r="A59" s="41">
        <v>262</v>
      </c>
      <c r="B59" s="42" t="s">
        <v>3</v>
      </c>
      <c r="C59" s="41">
        <v>5101</v>
      </c>
      <c r="D59" s="43" t="s">
        <v>486</v>
      </c>
      <c r="E59" s="41">
        <v>4008</v>
      </c>
      <c r="F59" s="43" t="s">
        <v>64</v>
      </c>
      <c r="G59" s="41">
        <v>8</v>
      </c>
      <c r="H59" s="43" t="s">
        <v>64</v>
      </c>
      <c r="I59" s="41">
        <v>8</v>
      </c>
      <c r="K59" s="48">
        <f>SUMIF(BAROMPREM!B:B,I59,BAROMPREM!AD:AD)</f>
        <v>0</v>
      </c>
      <c r="L59" s="63"/>
      <c r="M59" s="48"/>
      <c r="N59" s="48"/>
      <c r="O59" s="48">
        <f>SUMIF(BAROMPREM!B:B,I59,BAROMPREM!AM:AM)</f>
        <v>11</v>
      </c>
      <c r="P59" s="48"/>
      <c r="Q59" s="48"/>
      <c r="R59" s="48"/>
      <c r="S59" s="48">
        <f>SUMIF(BAROMPREM!B:B,I59,BAROMPREM!Z:Z)</f>
        <v>0</v>
      </c>
      <c r="T59" s="63"/>
      <c r="U59" s="48"/>
      <c r="V59" s="48"/>
      <c r="W59" s="48">
        <f>SUMIF(BAROMPREM!B:B,I59,BAROMPREM!AN:AN)</f>
        <v>16.8</v>
      </c>
      <c r="X59" s="48"/>
      <c r="Y59" s="48"/>
      <c r="Z59" s="48"/>
      <c r="AA59" s="83">
        <f>SUMIF(BAROMPREM!B:B,I59,BAROMPREM!AB:AB)</f>
        <v>2</v>
      </c>
      <c r="AB59" s="83"/>
      <c r="AC59" s="48"/>
      <c r="AD59" s="48"/>
      <c r="AE59" s="54">
        <f>SUMIF(PNBCREDIT!G:G,I59,PNBCREDIT!Q:Q)+SUMIF(PNBCREDIT!G:G,I59,PNBCREDIT!AF:AF)</f>
        <v>19.511802437181991</v>
      </c>
      <c r="AF59" s="54"/>
      <c r="AG59" s="48"/>
      <c r="AH59" s="48"/>
      <c r="AI59" s="221">
        <f>SUMIF(BAROMPREM!B:B,I59,BAROMPREM!AC:AC)</f>
        <v>3</v>
      </c>
      <c r="AJ59" s="83"/>
      <c r="AK59" s="48"/>
      <c r="AL59" s="48"/>
      <c r="AM59" s="223">
        <f>SUMIF(BAROMPREM!B:B,I59,BAROMPREM!Y:Y)</f>
        <v>-1</v>
      </c>
      <c r="AN59" s="63"/>
      <c r="AO59" s="48"/>
      <c r="AP59" s="64"/>
      <c r="AQ59" s="223">
        <f>SUMIF(BAROMPREM!B:B,I59,BAROMPREM!AA:AA)</f>
        <v>0</v>
      </c>
      <c r="AR59" s="223"/>
      <c r="AS59" s="48"/>
      <c r="AT59" s="48"/>
      <c r="AU59" s="48">
        <f>SUMIF(BAROMPREM!B:B,I59,BAROMPREM!AF:AF)</f>
        <v>15775.5</v>
      </c>
      <c r="AV59" s="63">
        <f>SUMIF(BAROMPREM!B:B,I59,BAROMPREM!AE:AE)</f>
        <v>29305.9</v>
      </c>
      <c r="AW59" s="48"/>
      <c r="AX59" s="48"/>
    </row>
    <row r="60" spans="1:50" ht="15.75" thickBot="1" x14ac:dyDescent="0.3">
      <c r="A60" s="41">
        <v>262</v>
      </c>
      <c r="B60" s="42" t="s">
        <v>3</v>
      </c>
      <c r="C60" s="41">
        <v>5101</v>
      </c>
      <c r="D60" s="43" t="s">
        <v>486</v>
      </c>
      <c r="E60" s="41">
        <v>4007</v>
      </c>
      <c r="F60" s="43" t="s">
        <v>65</v>
      </c>
      <c r="G60" s="41">
        <v>7</v>
      </c>
      <c r="H60" s="43" t="s">
        <v>65</v>
      </c>
      <c r="I60" s="41">
        <v>7</v>
      </c>
      <c r="K60" s="48">
        <f>SUMIF(BAROMPREM!B:B,I60,BAROMPREM!AD:AD)</f>
        <v>0</v>
      </c>
      <c r="L60" s="63"/>
      <c r="M60" s="48"/>
      <c r="N60" s="48"/>
      <c r="O60" s="48">
        <f>SUMIF(BAROMPREM!B:B,I60,BAROMPREM!AM:AM)</f>
        <v>88</v>
      </c>
      <c r="P60" s="48"/>
      <c r="Q60" s="48"/>
      <c r="R60" s="48"/>
      <c r="S60" s="48">
        <f>SUMIF(BAROMPREM!B:B,I60,BAROMPREM!Z:Z)</f>
        <v>7</v>
      </c>
      <c r="T60" s="63"/>
      <c r="U60" s="48"/>
      <c r="V60" s="48"/>
      <c r="W60" s="48">
        <f>SUMIF(BAROMPREM!B:B,I60,BAROMPREM!AN:AN)</f>
        <v>91.199999999999989</v>
      </c>
      <c r="X60" s="48"/>
      <c r="Y60" s="48"/>
      <c r="Z60" s="48"/>
      <c r="AA60" s="83">
        <f>SUMIF(BAROMPREM!B:B,I60,BAROMPREM!AB:AB)</f>
        <v>10</v>
      </c>
      <c r="AB60" s="83"/>
      <c r="AC60" s="48"/>
      <c r="AD60" s="48"/>
      <c r="AE60" s="54">
        <f>SUMIF(PNBCREDIT!G:G,I60,PNBCREDIT!Q:Q)+SUMIF(PNBCREDIT!G:G,I60,PNBCREDIT!AF:AF)</f>
        <v>28.532135219963749</v>
      </c>
      <c r="AF60" s="54"/>
      <c r="AG60" s="48"/>
      <c r="AH60" s="48"/>
      <c r="AI60" s="221">
        <f>SUMIF(BAROMPREM!B:B,I60,BAROMPREM!AC:AC)</f>
        <v>3</v>
      </c>
      <c r="AJ60" s="83"/>
      <c r="AK60" s="48"/>
      <c r="AL60" s="48"/>
      <c r="AM60" s="223">
        <f>SUMIF(BAROMPREM!B:B,I60,BAROMPREM!Y:Y)</f>
        <v>4</v>
      </c>
      <c r="AN60" s="63"/>
      <c r="AO60" s="48"/>
      <c r="AP60" s="64"/>
      <c r="AQ60" s="223">
        <f>SUMIF(BAROMPREM!B:B,I60,BAROMPREM!AA:AA)</f>
        <v>0</v>
      </c>
      <c r="AR60" s="223"/>
      <c r="AS60" s="48"/>
      <c r="AT60" s="48"/>
      <c r="AU60" s="48">
        <f>SUMIF(BAROMPREM!B:B,I60,BAROMPREM!AF:AF)</f>
        <v>136627.79999999999</v>
      </c>
      <c r="AV60" s="63">
        <f>SUMIF(BAROMPREM!B:B,I60,BAROMPREM!AE:AE)</f>
        <v>342956.2</v>
      </c>
      <c r="AW60" s="48"/>
      <c r="AX60" s="48"/>
    </row>
    <row r="61" spans="1:50" ht="15.75" thickBot="1" x14ac:dyDescent="0.3">
      <c r="A61" s="41">
        <v>262</v>
      </c>
      <c r="B61" s="42" t="s">
        <v>3</v>
      </c>
      <c r="C61" s="41">
        <v>5101</v>
      </c>
      <c r="D61" s="43" t="s">
        <v>486</v>
      </c>
      <c r="E61" s="41">
        <v>4015</v>
      </c>
      <c r="F61" s="43" t="s">
        <v>66</v>
      </c>
      <c r="G61" s="41">
        <v>15</v>
      </c>
      <c r="H61" s="43" t="s">
        <v>66</v>
      </c>
      <c r="I61" s="41">
        <v>15</v>
      </c>
      <c r="K61" s="48">
        <f>SUMIF(BAROMPREM!B:B,I61,BAROMPREM!AD:AD)</f>
        <v>0</v>
      </c>
      <c r="L61" s="63"/>
      <c r="M61" s="48"/>
      <c r="N61" s="48"/>
      <c r="O61" s="48">
        <f>SUMIF(BAROMPREM!B:B,I61,BAROMPREM!AM:AM)</f>
        <v>45</v>
      </c>
      <c r="P61" s="48"/>
      <c r="Q61" s="48"/>
      <c r="R61" s="48"/>
      <c r="S61" s="48">
        <f>SUMIF(BAROMPREM!B:B,I61,BAROMPREM!Z:Z)</f>
        <v>3</v>
      </c>
      <c r="T61" s="63"/>
      <c r="U61" s="48"/>
      <c r="V61" s="48"/>
      <c r="W61" s="48">
        <f>SUMIF(BAROMPREM!B:B,I61,BAROMPREM!AN:AN)</f>
        <v>29.2</v>
      </c>
      <c r="X61" s="48"/>
      <c r="Y61" s="48"/>
      <c r="Z61" s="48"/>
      <c r="AA61" s="83">
        <f>SUMIF(BAROMPREM!B:B,I61,BAROMPREM!AB:AB)</f>
        <v>3</v>
      </c>
      <c r="AB61" s="83"/>
      <c r="AC61" s="48"/>
      <c r="AD61" s="48"/>
      <c r="AE61" s="54">
        <f>SUMIF(PNBCREDIT!G:G,I61,PNBCREDIT!Q:Q)+SUMIF(PNBCREDIT!G:G,I61,PNBCREDIT!AF:AF)</f>
        <v>38.225435564580501</v>
      </c>
      <c r="AF61" s="54"/>
      <c r="AG61" s="48"/>
      <c r="AH61" s="48"/>
      <c r="AI61" s="221">
        <f>SUMIF(BAROMPREM!B:B,I61,BAROMPREM!AC:AC)</f>
        <v>2</v>
      </c>
      <c r="AJ61" s="83"/>
      <c r="AK61" s="48"/>
      <c r="AL61" s="48"/>
      <c r="AM61" s="223">
        <f>SUMIF(BAROMPREM!B:B,I61,BAROMPREM!Y:Y)</f>
        <v>4</v>
      </c>
      <c r="AN61" s="63"/>
      <c r="AO61" s="48"/>
      <c r="AP61" s="64"/>
      <c r="AQ61" s="223">
        <f>SUMIF(BAROMPREM!B:B,I61,BAROMPREM!AA:AA)</f>
        <v>0</v>
      </c>
      <c r="AR61" s="223"/>
      <c r="AS61" s="48"/>
      <c r="AT61" s="48"/>
      <c r="AU61" s="48">
        <f>SUMIF(BAROMPREM!B:B,I61,BAROMPREM!AF:AF)</f>
        <v>88896.9</v>
      </c>
      <c r="AV61" s="63">
        <f>SUMIF(BAROMPREM!B:B,I61,BAROMPREM!AE:AE)</f>
        <v>239555.4</v>
      </c>
      <c r="AW61" s="48"/>
      <c r="AX61" s="48"/>
    </row>
    <row r="62" spans="1:50" ht="15.75" thickBot="1" x14ac:dyDescent="0.3">
      <c r="A62" s="41">
        <v>262</v>
      </c>
      <c r="B62" s="42" t="s">
        <v>3</v>
      </c>
      <c r="C62" s="41">
        <v>5101</v>
      </c>
      <c r="D62" s="43" t="s">
        <v>486</v>
      </c>
      <c r="E62" s="41">
        <v>4109</v>
      </c>
      <c r="F62" s="43" t="s">
        <v>93</v>
      </c>
      <c r="G62" s="41">
        <v>109</v>
      </c>
      <c r="H62" s="43" t="s">
        <v>93</v>
      </c>
      <c r="I62" s="41">
        <v>109</v>
      </c>
      <c r="K62" s="48">
        <f>SUMIF(BAROMPREM!B:B,I62,BAROMPREM!AD:AD)</f>
        <v>0</v>
      </c>
      <c r="L62" s="63"/>
      <c r="M62" s="48"/>
      <c r="N62" s="48"/>
      <c r="O62" s="48">
        <f>SUMIF(BAROMPREM!B:B,I62,BAROMPREM!AM:AM)</f>
        <v>44</v>
      </c>
      <c r="P62" s="48"/>
      <c r="Q62" s="48"/>
      <c r="R62" s="48"/>
      <c r="S62" s="48">
        <f>SUMIF(BAROMPREM!B:B,I62,BAROMPREM!Z:Z)</f>
        <v>3</v>
      </c>
      <c r="T62" s="63"/>
      <c r="U62" s="48"/>
      <c r="V62" s="48"/>
      <c r="W62" s="48">
        <f>SUMIF(BAROMPREM!B:B,I62,BAROMPREM!AN:AN)</f>
        <v>43.2</v>
      </c>
      <c r="X62" s="48"/>
      <c r="Y62" s="48"/>
      <c r="Z62" s="48"/>
      <c r="AA62" s="83">
        <f>SUMIF(BAROMPREM!B:B,I62,BAROMPREM!AB:AB)</f>
        <v>1</v>
      </c>
      <c r="AB62" s="83"/>
      <c r="AC62" s="48"/>
      <c r="AD62" s="48"/>
      <c r="AE62" s="54">
        <f>SUMIF(PNBCREDIT!G:G,I62,PNBCREDIT!Q:Q)+SUMIF(PNBCREDIT!G:G,I62,PNBCREDIT!AF:AF)</f>
        <v>12.974061899264351</v>
      </c>
      <c r="AF62" s="54"/>
      <c r="AG62" s="48"/>
      <c r="AH62" s="48"/>
      <c r="AI62" s="221">
        <f>SUMIF(BAROMPREM!B:B,I62,BAROMPREM!AC:AC)</f>
        <v>2</v>
      </c>
      <c r="AJ62" s="83"/>
      <c r="AK62" s="48"/>
      <c r="AL62" s="48"/>
      <c r="AM62" s="223">
        <f>SUMIF(BAROMPREM!B:B,I62,BAROMPREM!Y:Y)</f>
        <v>-3</v>
      </c>
      <c r="AN62" s="63"/>
      <c r="AO62" s="48"/>
      <c r="AP62" s="64"/>
      <c r="AQ62" s="223">
        <f>SUMIF(BAROMPREM!B:B,I62,BAROMPREM!AA:AA)</f>
        <v>0</v>
      </c>
      <c r="AR62" s="223"/>
      <c r="AS62" s="48"/>
      <c r="AT62" s="48"/>
      <c r="AU62" s="48">
        <f>SUMIF(BAROMPREM!B:B,I62,BAROMPREM!AF:AF)</f>
        <v>289.39999999999998</v>
      </c>
      <c r="AV62" s="63">
        <f>SUMIF(BAROMPREM!B:B,I62,BAROMPREM!AE:AE)</f>
        <v>544.9</v>
      </c>
      <c r="AW62" s="48"/>
      <c r="AX62" s="48"/>
    </row>
    <row r="63" spans="1:50" ht="15.75" thickBot="1" x14ac:dyDescent="0.3">
      <c r="A63" s="41">
        <v>262</v>
      </c>
      <c r="B63" s="42" t="s">
        <v>3</v>
      </c>
      <c r="C63" s="41">
        <v>5101</v>
      </c>
      <c r="D63" s="43" t="s">
        <v>486</v>
      </c>
      <c r="E63" s="41">
        <v>4129</v>
      </c>
      <c r="F63" s="43" t="s">
        <v>72</v>
      </c>
      <c r="G63" s="41">
        <v>129</v>
      </c>
      <c r="H63" s="43" t="s">
        <v>72</v>
      </c>
      <c r="I63" s="41">
        <v>129</v>
      </c>
      <c r="K63" s="48">
        <f>SUMIF(BAROMPREM!B:B,I63,BAROMPREM!AD:AD)</f>
        <v>0</v>
      </c>
      <c r="L63" s="63"/>
      <c r="M63" s="48"/>
      <c r="N63" s="48"/>
      <c r="O63" s="48">
        <f>SUMIF(BAROMPREM!B:B,I63,BAROMPREM!AM:AM)</f>
        <v>12</v>
      </c>
      <c r="P63" s="48"/>
      <c r="Q63" s="48"/>
      <c r="R63" s="48"/>
      <c r="S63" s="48">
        <f>SUMIF(BAROMPREM!B:B,I63,BAROMPREM!Z:Z)</f>
        <v>1</v>
      </c>
      <c r="T63" s="63"/>
      <c r="U63" s="48"/>
      <c r="V63" s="48"/>
      <c r="W63" s="48">
        <f>SUMIF(BAROMPREM!B:B,I63,BAROMPREM!AN:AN)</f>
        <v>-2.3999999999999986</v>
      </c>
      <c r="X63" s="48"/>
      <c r="Y63" s="48"/>
      <c r="Z63" s="48"/>
      <c r="AA63" s="83">
        <f>SUMIF(BAROMPREM!B:B,I63,BAROMPREM!AB:AB)</f>
        <v>4</v>
      </c>
      <c r="AB63" s="83"/>
      <c r="AC63" s="48"/>
      <c r="AD63" s="48"/>
      <c r="AE63" s="54">
        <f>SUMIF(PNBCREDIT!G:G,I63,PNBCREDIT!Q:Q)+SUMIF(PNBCREDIT!G:G,I63,PNBCREDIT!AF:AF)</f>
        <v>33.444532229914898</v>
      </c>
      <c r="AF63" s="54"/>
      <c r="AG63" s="48"/>
      <c r="AH63" s="48"/>
      <c r="AI63" s="221">
        <f>SUMIF(BAROMPREM!B:B,I63,BAROMPREM!AC:AC)</f>
        <v>1</v>
      </c>
      <c r="AJ63" s="83"/>
      <c r="AK63" s="48"/>
      <c r="AL63" s="48"/>
      <c r="AM63" s="223">
        <f>SUMIF(BAROMPREM!B:B,I63,BAROMPREM!Y:Y)</f>
        <v>0</v>
      </c>
      <c r="AN63" s="63"/>
      <c r="AO63" s="48"/>
      <c r="AP63" s="64"/>
      <c r="AQ63" s="223">
        <f>SUMIF(BAROMPREM!B:B,I63,BAROMPREM!AA:AA)</f>
        <v>0</v>
      </c>
      <c r="AR63" s="223"/>
      <c r="AS63" s="48"/>
      <c r="AT63" s="48"/>
      <c r="AU63" s="48">
        <f>SUMIF(BAROMPREM!B:B,I63,BAROMPREM!AF:AF)</f>
        <v>103.89999999999999</v>
      </c>
      <c r="AV63" s="63">
        <f>SUMIF(BAROMPREM!B:B,I63,BAROMPREM!AE:AE)</f>
        <v>1062.5</v>
      </c>
      <c r="AW63" s="48"/>
      <c r="AX63" s="48"/>
    </row>
    <row r="64" spans="1:50" ht="15.75" thickBot="1" x14ac:dyDescent="0.3">
      <c r="A64" s="41">
        <v>262</v>
      </c>
      <c r="B64" s="42" t="s">
        <v>3</v>
      </c>
      <c r="C64" s="41">
        <v>5101</v>
      </c>
      <c r="D64" s="43" t="s">
        <v>486</v>
      </c>
      <c r="E64" s="41">
        <v>4116</v>
      </c>
      <c r="F64" s="43" t="s">
        <v>73</v>
      </c>
      <c r="G64" s="41">
        <v>116</v>
      </c>
      <c r="H64" s="43" t="s">
        <v>73</v>
      </c>
      <c r="I64" s="41">
        <v>116</v>
      </c>
      <c r="K64" s="48">
        <f>SUMIF(BAROMPREM!B:B,I64,BAROMPREM!AD:AD)</f>
        <v>0</v>
      </c>
      <c r="L64" s="63"/>
      <c r="M64" s="48"/>
      <c r="N64" s="48"/>
      <c r="O64" s="48">
        <f>SUMIF(BAROMPREM!B:B,I64,BAROMPREM!AM:AM)</f>
        <v>16</v>
      </c>
      <c r="P64" s="48"/>
      <c r="Q64" s="48"/>
      <c r="R64" s="48"/>
      <c r="S64" s="48">
        <f>SUMIF(BAROMPREM!B:B,I64,BAROMPREM!Z:Z)</f>
        <v>3</v>
      </c>
      <c r="T64" s="63"/>
      <c r="U64" s="48"/>
      <c r="V64" s="48"/>
      <c r="W64" s="48">
        <f>SUMIF(BAROMPREM!B:B,I64,BAROMPREM!AN:AN)</f>
        <v>38</v>
      </c>
      <c r="X64" s="48"/>
      <c r="Y64" s="48"/>
      <c r="Z64" s="48"/>
      <c r="AA64" s="83">
        <f>SUMIF(BAROMPREM!B:B,I64,BAROMPREM!AB:AB)</f>
        <v>0</v>
      </c>
      <c r="AB64" s="83"/>
      <c r="AC64" s="48"/>
      <c r="AD64" s="48"/>
      <c r="AE64" s="54">
        <f>SUMIF(PNBCREDIT!G:G,I64,PNBCREDIT!Q:Q)+SUMIF(PNBCREDIT!G:G,I64,PNBCREDIT!AF:AF)</f>
        <v>13.791712531366805</v>
      </c>
      <c r="AF64" s="54"/>
      <c r="AG64" s="48"/>
      <c r="AH64" s="48"/>
      <c r="AI64" s="221">
        <f>SUMIF(BAROMPREM!B:B,I64,BAROMPREM!AC:AC)</f>
        <v>3</v>
      </c>
      <c r="AJ64" s="83"/>
      <c r="AK64" s="48"/>
      <c r="AL64" s="48"/>
      <c r="AM64" s="223">
        <f>SUMIF(BAROMPREM!B:B,I64,BAROMPREM!Y:Y)</f>
        <v>-5</v>
      </c>
      <c r="AN64" s="63"/>
      <c r="AO64" s="48"/>
      <c r="AP64" s="64"/>
      <c r="AQ64" s="223">
        <f>SUMIF(BAROMPREM!B:B,I64,BAROMPREM!AA:AA)</f>
        <v>0</v>
      </c>
      <c r="AR64" s="223"/>
      <c r="AS64" s="48"/>
      <c r="AT64" s="48"/>
      <c r="AU64" s="48">
        <f>SUMIF(BAROMPREM!B:B,I64,BAROMPREM!AF:AF)</f>
        <v>63299.338880000003</v>
      </c>
      <c r="AV64" s="63">
        <f>SUMIF(BAROMPREM!B:B,I64,BAROMPREM!AE:AE)</f>
        <v>134076.5</v>
      </c>
      <c r="AW64" s="48"/>
      <c r="AX64" s="48"/>
    </row>
    <row r="65" spans="1:50" ht="15.75" thickBot="1" x14ac:dyDescent="0.3">
      <c r="A65" s="41">
        <v>262</v>
      </c>
      <c r="B65" s="42" t="s">
        <v>3</v>
      </c>
      <c r="C65" s="41">
        <v>5101</v>
      </c>
      <c r="D65" s="43" t="s">
        <v>486</v>
      </c>
      <c r="E65" s="41">
        <v>4126</v>
      </c>
      <c r="F65" s="43" t="s">
        <v>74</v>
      </c>
      <c r="G65" s="41">
        <v>126</v>
      </c>
      <c r="H65" s="43" t="s">
        <v>74</v>
      </c>
      <c r="I65" s="41">
        <v>126</v>
      </c>
      <c r="K65" s="48">
        <f>SUMIF(BAROMPREM!B:B,I65,BAROMPREM!AD:AD)</f>
        <v>0</v>
      </c>
      <c r="L65" s="63"/>
      <c r="M65" s="48"/>
      <c r="N65" s="48"/>
      <c r="O65" s="48">
        <f>SUMIF(BAROMPREM!B:B,I65,BAROMPREM!AM:AM)</f>
        <v>9</v>
      </c>
      <c r="P65" s="48"/>
      <c r="Q65" s="48"/>
      <c r="R65" s="48"/>
      <c r="S65" s="48">
        <f>SUMIF(BAROMPREM!B:B,I65,BAROMPREM!Z:Z)</f>
        <v>2</v>
      </c>
      <c r="T65" s="63"/>
      <c r="U65" s="48"/>
      <c r="V65" s="48"/>
      <c r="W65" s="48">
        <f>SUMIF(BAROMPREM!B:B,I65,BAROMPREM!AN:AN)</f>
        <v>4.8000000000000007</v>
      </c>
      <c r="X65" s="48"/>
      <c r="Y65" s="48"/>
      <c r="Z65" s="48"/>
      <c r="AA65" s="83">
        <f>SUMIF(BAROMPREM!B:B,I65,BAROMPREM!AB:AB)</f>
        <v>1</v>
      </c>
      <c r="AB65" s="83"/>
      <c r="AC65" s="48"/>
      <c r="AD65" s="48"/>
      <c r="AE65" s="54">
        <f>SUMIF(PNBCREDIT!G:G,I65,PNBCREDIT!Q:Q)+SUMIF(PNBCREDIT!G:G,I65,PNBCREDIT!AF:AF)</f>
        <v>15.870402310640536</v>
      </c>
      <c r="AF65" s="54"/>
      <c r="AG65" s="48"/>
      <c r="AH65" s="48"/>
      <c r="AI65" s="221">
        <f>SUMIF(BAROMPREM!B:B,I65,BAROMPREM!AC:AC)</f>
        <v>0</v>
      </c>
      <c r="AJ65" s="83"/>
      <c r="AK65" s="48"/>
      <c r="AL65" s="48"/>
      <c r="AM65" s="223">
        <f>SUMIF(BAROMPREM!B:B,I65,BAROMPREM!Y:Y)</f>
        <v>-3</v>
      </c>
      <c r="AN65" s="63"/>
      <c r="AO65" s="48"/>
      <c r="AP65" s="64"/>
      <c r="AQ65" s="223">
        <f>SUMIF(BAROMPREM!B:B,I65,BAROMPREM!AA:AA)</f>
        <v>0</v>
      </c>
      <c r="AR65" s="223"/>
      <c r="AS65" s="48"/>
      <c r="AT65" s="48"/>
      <c r="AU65" s="48">
        <f>SUMIF(BAROMPREM!B:B,I65,BAROMPREM!AF:AF)</f>
        <v>263.39999999999998</v>
      </c>
      <c r="AV65" s="63">
        <f>SUMIF(BAROMPREM!B:B,I65,BAROMPREM!AE:AE)</f>
        <v>1057.8</v>
      </c>
      <c r="AW65" s="48"/>
      <c r="AX65" s="48"/>
    </row>
    <row r="66" spans="1:50" ht="15.75" thickBot="1" x14ac:dyDescent="0.3">
      <c r="A66" s="41">
        <v>262</v>
      </c>
      <c r="B66" s="42" t="s">
        <v>3</v>
      </c>
      <c r="C66" s="41">
        <v>5101</v>
      </c>
      <c r="D66" s="43" t="s">
        <v>486</v>
      </c>
      <c r="E66" s="41">
        <v>4119</v>
      </c>
      <c r="F66" s="43" t="s">
        <v>85</v>
      </c>
      <c r="G66" s="41">
        <v>119</v>
      </c>
      <c r="H66" s="43" t="s">
        <v>85</v>
      </c>
      <c r="I66" s="41">
        <v>119</v>
      </c>
      <c r="K66" s="48">
        <f>SUMIF(BAROMPREM!B:B,I66,BAROMPREM!AD:AD)</f>
        <v>0</v>
      </c>
      <c r="L66" s="63"/>
      <c r="M66" s="48"/>
      <c r="N66" s="48"/>
      <c r="O66" s="48">
        <f>SUMIF(BAROMPREM!B:B,I66,BAROMPREM!AM:AM)</f>
        <v>37</v>
      </c>
      <c r="P66" s="48"/>
      <c r="Q66" s="48"/>
      <c r="R66" s="48"/>
      <c r="S66" s="48">
        <f>SUMIF(BAROMPREM!B:B,I66,BAROMPREM!Z:Z)</f>
        <v>3</v>
      </c>
      <c r="T66" s="63"/>
      <c r="U66" s="48"/>
      <c r="V66" s="48"/>
      <c r="W66" s="48">
        <f>SUMIF(BAROMPREM!B:B,I66,BAROMPREM!AN:AN)</f>
        <v>35.6</v>
      </c>
      <c r="X66" s="48"/>
      <c r="Y66" s="48"/>
      <c r="Z66" s="48"/>
      <c r="AA66" s="83">
        <f>SUMIF(BAROMPREM!B:B,I66,BAROMPREM!AB:AB)</f>
        <v>2</v>
      </c>
      <c r="AB66" s="83"/>
      <c r="AC66" s="48"/>
      <c r="AD66" s="48"/>
      <c r="AE66" s="54">
        <f>SUMIF(PNBCREDIT!G:G,I66,PNBCREDIT!Q:Q)+SUMIF(PNBCREDIT!G:G,I66,PNBCREDIT!AF:AF)</f>
        <v>31.249012796744825</v>
      </c>
      <c r="AF66" s="54"/>
      <c r="AG66" s="48"/>
      <c r="AH66" s="48"/>
      <c r="AI66" s="221">
        <f>SUMIF(BAROMPREM!B:B,I66,BAROMPREM!AC:AC)</f>
        <v>3</v>
      </c>
      <c r="AJ66" s="83"/>
      <c r="AK66" s="48"/>
      <c r="AL66" s="48"/>
      <c r="AM66" s="223">
        <f>SUMIF(BAROMPREM!B:B,I66,BAROMPREM!Y:Y)</f>
        <v>7</v>
      </c>
      <c r="AN66" s="63"/>
      <c r="AO66" s="48"/>
      <c r="AP66" s="64"/>
      <c r="AQ66" s="223">
        <f>SUMIF(BAROMPREM!B:B,I66,BAROMPREM!AA:AA)</f>
        <v>0</v>
      </c>
      <c r="AR66" s="223"/>
      <c r="AS66" s="48"/>
      <c r="AT66" s="48"/>
      <c r="AU66" s="48">
        <f>SUMIF(BAROMPREM!B:B,I66,BAROMPREM!AF:AF)</f>
        <v>1104.0999999999999</v>
      </c>
      <c r="AV66" s="63">
        <f>SUMIF(BAROMPREM!B:B,I66,BAROMPREM!AE:AE)</f>
        <v>23867.3</v>
      </c>
      <c r="AW66" s="48"/>
      <c r="AX66" s="48"/>
    </row>
    <row r="67" spans="1:50" ht="15.75" thickBot="1" x14ac:dyDescent="0.3">
      <c r="A67" s="41">
        <v>262</v>
      </c>
      <c r="B67" s="42" t="s">
        <v>3</v>
      </c>
      <c r="C67" s="41">
        <v>5101</v>
      </c>
      <c r="D67" s="43" t="s">
        <v>486</v>
      </c>
      <c r="E67" s="41">
        <v>4127</v>
      </c>
      <c r="F67" s="43" t="s">
        <v>86</v>
      </c>
      <c r="G67" s="41">
        <v>127</v>
      </c>
      <c r="H67" s="43" t="s">
        <v>86</v>
      </c>
      <c r="I67" s="41">
        <v>127</v>
      </c>
      <c r="K67" s="48">
        <f>SUMIF(BAROMPREM!B:B,I67,BAROMPREM!AD:AD)</f>
        <v>0</v>
      </c>
      <c r="L67" s="63"/>
      <c r="M67" s="48"/>
      <c r="N67" s="48"/>
      <c r="O67" s="48">
        <f>SUMIF(BAROMPREM!B:B,I67,BAROMPREM!AM:AM)</f>
        <v>20</v>
      </c>
      <c r="P67" s="48"/>
      <c r="Q67" s="48"/>
      <c r="R67" s="48"/>
      <c r="S67" s="48">
        <f>SUMIF(BAROMPREM!B:B,I67,BAROMPREM!Z:Z)</f>
        <v>2</v>
      </c>
      <c r="T67" s="63"/>
      <c r="U67" s="48"/>
      <c r="V67" s="48"/>
      <c r="W67" s="48">
        <f>SUMIF(BAROMPREM!B:B,I67,BAROMPREM!AN:AN)</f>
        <v>25.6</v>
      </c>
      <c r="X67" s="48"/>
      <c r="Y67" s="48"/>
      <c r="Z67" s="48"/>
      <c r="AA67" s="83">
        <f>SUMIF(BAROMPREM!B:B,I67,BAROMPREM!AB:AB)</f>
        <v>4</v>
      </c>
      <c r="AB67" s="83"/>
      <c r="AC67" s="48"/>
      <c r="AD67" s="48"/>
      <c r="AE67" s="54">
        <f>SUMIF(PNBCREDIT!G:G,I67,PNBCREDIT!Q:Q)+SUMIF(PNBCREDIT!G:G,I67,PNBCREDIT!AF:AF)</f>
        <v>2.1979589531778529</v>
      </c>
      <c r="AF67" s="54"/>
      <c r="AG67" s="48"/>
      <c r="AH67" s="48"/>
      <c r="AI67" s="221">
        <f>SUMIF(BAROMPREM!B:B,I67,BAROMPREM!AC:AC)</f>
        <v>1</v>
      </c>
      <c r="AJ67" s="83"/>
      <c r="AK67" s="48"/>
      <c r="AL67" s="48"/>
      <c r="AM67" s="223">
        <f>SUMIF(BAROMPREM!B:B,I67,BAROMPREM!Y:Y)</f>
        <v>3</v>
      </c>
      <c r="AN67" s="63"/>
      <c r="AO67" s="48"/>
      <c r="AP67" s="64"/>
      <c r="AQ67" s="223">
        <f>SUMIF(BAROMPREM!B:B,I67,BAROMPREM!AA:AA)</f>
        <v>0</v>
      </c>
      <c r="AR67" s="223"/>
      <c r="AS67" s="48"/>
      <c r="AT67" s="48"/>
      <c r="AU67" s="48">
        <f>SUMIF(BAROMPREM!B:B,I67,BAROMPREM!AF:AF)</f>
        <v>68595.399999999994</v>
      </c>
      <c r="AV67" s="63">
        <f>SUMIF(BAROMPREM!B:B,I67,BAROMPREM!AE:AE)</f>
        <v>130491.6</v>
      </c>
      <c r="AW67" s="48"/>
      <c r="AX67" s="48"/>
    </row>
    <row r="68" spans="1:50" ht="15.75" thickBot="1" x14ac:dyDescent="0.3">
      <c r="A68" s="41">
        <v>262</v>
      </c>
      <c r="B68" s="42" t="s">
        <v>3</v>
      </c>
      <c r="C68" s="41">
        <v>5101</v>
      </c>
      <c r="D68" s="43" t="s">
        <v>486</v>
      </c>
      <c r="E68" s="41">
        <v>4121</v>
      </c>
      <c r="F68" s="43" t="s">
        <v>75</v>
      </c>
      <c r="G68" s="41">
        <v>121</v>
      </c>
      <c r="H68" s="43" t="s">
        <v>75</v>
      </c>
      <c r="I68" s="41">
        <v>121</v>
      </c>
      <c r="K68" s="48">
        <f>SUMIF(BAROMPREM!B:B,I68,BAROMPREM!AD:AD)</f>
        <v>0</v>
      </c>
      <c r="L68" s="63"/>
      <c r="M68" s="48"/>
      <c r="N68" s="48"/>
      <c r="O68" s="48">
        <f>SUMIF(BAROMPREM!B:B,I68,BAROMPREM!AM:AM)</f>
        <v>9</v>
      </c>
      <c r="P68" s="48"/>
      <c r="Q68" s="48"/>
      <c r="R68" s="48"/>
      <c r="S68" s="48">
        <f>SUMIF(BAROMPREM!B:B,I68,BAROMPREM!Z:Z)</f>
        <v>1</v>
      </c>
      <c r="T68" s="63"/>
      <c r="U68" s="48"/>
      <c r="V68" s="48"/>
      <c r="W68" s="48">
        <f>SUMIF(BAROMPREM!B:B,I68,BAROMPREM!AN:AN)</f>
        <v>32.4</v>
      </c>
      <c r="X68" s="48"/>
      <c r="Y68" s="48"/>
      <c r="Z68" s="48"/>
      <c r="AA68" s="83">
        <f>SUMIF(BAROMPREM!B:B,I68,BAROMPREM!AB:AB)</f>
        <v>0</v>
      </c>
      <c r="AB68" s="83"/>
      <c r="AC68" s="48"/>
      <c r="AD68" s="48"/>
      <c r="AE68" s="54">
        <f>SUMIF(PNBCREDIT!G:G,I68,PNBCREDIT!Q:Q)+SUMIF(PNBCREDIT!G:G,I68,PNBCREDIT!AF:AF)</f>
        <v>13.526527605813168</v>
      </c>
      <c r="AF68" s="54"/>
      <c r="AG68" s="48"/>
      <c r="AH68" s="48"/>
      <c r="AI68" s="221">
        <f>SUMIF(BAROMPREM!B:B,I68,BAROMPREM!AC:AC)</f>
        <v>3</v>
      </c>
      <c r="AJ68" s="83"/>
      <c r="AK68" s="48"/>
      <c r="AL68" s="48"/>
      <c r="AM68" s="223">
        <f>SUMIF(BAROMPREM!B:B,I68,BAROMPREM!Y:Y)</f>
        <v>-2</v>
      </c>
      <c r="AN68" s="63"/>
      <c r="AO68" s="48"/>
      <c r="AP68" s="64"/>
      <c r="AQ68" s="223">
        <f>SUMIF(BAROMPREM!B:B,I68,BAROMPREM!AA:AA)</f>
        <v>0</v>
      </c>
      <c r="AR68" s="223"/>
      <c r="AS68" s="48"/>
      <c r="AT68" s="48"/>
      <c r="AU68" s="48">
        <f>SUMIF(BAROMPREM!B:B,I68,BAROMPREM!AF:AF)</f>
        <v>21803.200000000001</v>
      </c>
      <c r="AV68" s="63">
        <f>SUMIF(BAROMPREM!B:B,I68,BAROMPREM!AE:AE)</f>
        <v>51928.800000000003</v>
      </c>
      <c r="AW68" s="48"/>
      <c r="AX68" s="48"/>
    </row>
    <row r="69" spans="1:50" ht="15.75" thickBot="1" x14ac:dyDescent="0.3">
      <c r="A69" s="41">
        <v>262</v>
      </c>
      <c r="B69" s="42" t="s">
        <v>3</v>
      </c>
      <c r="C69" s="41">
        <v>5101</v>
      </c>
      <c r="D69" s="43" t="s">
        <v>486</v>
      </c>
      <c r="E69" s="41">
        <v>4101</v>
      </c>
      <c r="F69" s="43" t="s">
        <v>94</v>
      </c>
      <c r="G69" s="41">
        <v>108</v>
      </c>
      <c r="H69" s="43" t="s">
        <v>352</v>
      </c>
      <c r="I69" s="41">
        <v>108</v>
      </c>
      <c r="K69" s="48">
        <f>SUMIF(BAROMPREM!B:B,I69,BAROMPREM!AD:AD)</f>
        <v>0</v>
      </c>
      <c r="L69" s="63"/>
      <c r="M69" s="48"/>
      <c r="N69" s="48"/>
      <c r="O69" s="48">
        <f>SUMIF(BAROMPREM!B:B,I69,BAROMPREM!AM:AM)</f>
        <v>5</v>
      </c>
      <c r="P69" s="48"/>
      <c r="Q69" s="48"/>
      <c r="R69" s="48"/>
      <c r="S69" s="48">
        <f>SUMIF(BAROMPREM!B:B,I69,BAROMPREM!Z:Z)</f>
        <v>0</v>
      </c>
      <c r="T69" s="63"/>
      <c r="U69" s="48"/>
      <c r="V69" s="48"/>
      <c r="W69" s="48">
        <f>SUMIF(BAROMPREM!B:B,I69,BAROMPREM!AN:AN)</f>
        <v>4</v>
      </c>
      <c r="X69" s="48"/>
      <c r="Y69" s="48"/>
      <c r="Z69" s="48"/>
      <c r="AA69" s="83">
        <f>SUMIF(BAROMPREM!B:B,I69,BAROMPREM!AB:AB)</f>
        <v>0</v>
      </c>
      <c r="AB69" s="83"/>
      <c r="AC69" s="48"/>
      <c r="AD69" s="48"/>
      <c r="AE69" s="54">
        <f>SUMIF(PNBCREDIT!G:G,I69,PNBCREDIT!Q:Q)+SUMIF(PNBCREDIT!G:G,I69,PNBCREDIT!AF:AF)</f>
        <v>1.0739252160000004E-2</v>
      </c>
      <c r="AF69" s="54"/>
      <c r="AG69" s="48"/>
      <c r="AH69" s="48"/>
      <c r="AI69" s="221">
        <f>SUMIF(BAROMPREM!B:B,I69,BAROMPREM!AC:AC)</f>
        <v>0</v>
      </c>
      <c r="AJ69" s="83"/>
      <c r="AK69" s="48"/>
      <c r="AL69" s="48"/>
      <c r="AM69" s="223">
        <f>SUMIF(BAROMPREM!B:B,I69,BAROMPREM!Y:Y)</f>
        <v>0</v>
      </c>
      <c r="AN69" s="63"/>
      <c r="AO69" s="48"/>
      <c r="AP69" s="64"/>
      <c r="AQ69" s="223">
        <f>SUMIF(BAROMPREM!B:B,I69,BAROMPREM!AA:AA)</f>
        <v>0</v>
      </c>
      <c r="AR69" s="223"/>
      <c r="AS69" s="48"/>
      <c r="AT69" s="48"/>
      <c r="AU69" s="48">
        <f>SUMIF(BAROMPREM!B:B,I69,BAROMPREM!AF:AF)</f>
        <v>12309</v>
      </c>
      <c r="AV69" s="63">
        <f>SUMIF(BAROMPREM!B:B,I69,BAROMPREM!AE:AE)</f>
        <v>41260</v>
      </c>
      <c r="AW69" s="48"/>
      <c r="AX69" s="48"/>
    </row>
    <row r="70" spans="1:50" ht="15.75" thickBot="1" x14ac:dyDescent="0.3">
      <c r="A70" s="41">
        <v>262</v>
      </c>
      <c r="B70" s="42" t="s">
        <v>3</v>
      </c>
      <c r="C70" s="41">
        <v>5101</v>
      </c>
      <c r="D70" s="43" t="s">
        <v>486</v>
      </c>
      <c r="E70" s="41">
        <v>4101</v>
      </c>
      <c r="F70" s="43" t="s">
        <v>94</v>
      </c>
      <c r="G70" s="41">
        <v>101</v>
      </c>
      <c r="H70" s="43" t="s">
        <v>94</v>
      </c>
      <c r="I70" s="41">
        <v>101</v>
      </c>
      <c r="K70" s="48">
        <f>SUMIF(BAROMPREM!B:B,I70,BAROMPREM!AD:AD)</f>
        <v>0</v>
      </c>
      <c r="L70" s="63"/>
      <c r="M70" s="48"/>
      <c r="N70" s="48"/>
      <c r="O70" s="48">
        <f>SUMIF(BAROMPREM!B:B,I70,BAROMPREM!AM:AM)</f>
        <v>15</v>
      </c>
      <c r="P70" s="48"/>
      <c r="Q70" s="48"/>
      <c r="R70" s="48"/>
      <c r="S70" s="48">
        <f>SUMIF(BAROMPREM!B:B,I70,BAROMPREM!Z:Z)</f>
        <v>5</v>
      </c>
      <c r="T70" s="63"/>
      <c r="U70" s="48"/>
      <c r="V70" s="48"/>
      <c r="W70" s="48">
        <f>SUMIF(BAROMPREM!B:B,I70,BAROMPREM!AN:AN)</f>
        <v>72</v>
      </c>
      <c r="X70" s="48"/>
      <c r="Y70" s="48"/>
      <c r="Z70" s="48"/>
      <c r="AA70" s="83">
        <f>SUMIF(BAROMPREM!B:B,I70,BAROMPREM!AB:AB)</f>
        <v>8</v>
      </c>
      <c r="AB70" s="83"/>
      <c r="AC70" s="48"/>
      <c r="AD70" s="48"/>
      <c r="AE70" s="54">
        <f>SUMIF(PNBCREDIT!G:G,I70,PNBCREDIT!Q:Q)+SUMIF(PNBCREDIT!G:G,I70,PNBCREDIT!AF:AF)</f>
        <v>32.272466458455575</v>
      </c>
      <c r="AF70" s="54"/>
      <c r="AG70" s="48"/>
      <c r="AH70" s="48"/>
      <c r="AI70" s="221">
        <f>SUMIF(BAROMPREM!B:B,I70,BAROMPREM!AC:AC)</f>
        <v>3</v>
      </c>
      <c r="AJ70" s="83"/>
      <c r="AK70" s="48"/>
      <c r="AL70" s="48"/>
      <c r="AM70" s="223">
        <f>SUMIF(BAROMPREM!B:B,I70,BAROMPREM!Y:Y)</f>
        <v>4</v>
      </c>
      <c r="AN70" s="63"/>
      <c r="AO70" s="48"/>
      <c r="AP70" s="64"/>
      <c r="AQ70" s="223">
        <f>SUMIF(BAROMPREM!B:B,I70,BAROMPREM!AA:AA)</f>
        <v>1</v>
      </c>
      <c r="AR70" s="223"/>
      <c r="AS70" s="48"/>
      <c r="AT70" s="48"/>
      <c r="AU70" s="48">
        <f>SUMIF(BAROMPREM!B:B,I70,BAROMPREM!AF:AF)</f>
        <v>62095</v>
      </c>
      <c r="AV70" s="63">
        <f>SUMIF(BAROMPREM!B:B,I70,BAROMPREM!AE:AE)</f>
        <v>479859.8</v>
      </c>
      <c r="AW70" s="48"/>
      <c r="AX70" s="48"/>
    </row>
    <row r="71" spans="1:50" ht="15.75" thickBot="1" x14ac:dyDescent="0.3">
      <c r="A71" s="41">
        <v>262</v>
      </c>
      <c r="B71" s="42" t="s">
        <v>3</v>
      </c>
      <c r="C71" s="41">
        <v>5101</v>
      </c>
      <c r="D71" s="43" t="s">
        <v>486</v>
      </c>
      <c r="E71" s="41">
        <v>4107</v>
      </c>
      <c r="F71" s="43" t="s">
        <v>96</v>
      </c>
      <c r="G71" s="41">
        <v>107</v>
      </c>
      <c r="H71" s="43" t="s">
        <v>96</v>
      </c>
      <c r="I71" s="41">
        <v>107</v>
      </c>
      <c r="K71" s="48">
        <f>SUMIF(BAROMPREM!B:B,I71,BAROMPREM!AD:AD)</f>
        <v>0</v>
      </c>
      <c r="L71" s="63"/>
      <c r="M71" s="48"/>
      <c r="N71" s="48"/>
      <c r="O71" s="48">
        <f>SUMIF(BAROMPREM!B:B,I71,BAROMPREM!AM:AM)</f>
        <v>35</v>
      </c>
      <c r="P71" s="48"/>
      <c r="Q71" s="48"/>
      <c r="R71" s="48"/>
      <c r="S71" s="48">
        <f>SUMIF(BAROMPREM!B:B,I71,BAROMPREM!Z:Z)</f>
        <v>3</v>
      </c>
      <c r="T71" s="63"/>
      <c r="U71" s="48"/>
      <c r="V71" s="48"/>
      <c r="W71" s="48">
        <f>SUMIF(BAROMPREM!B:B,I71,BAROMPREM!AN:AN)</f>
        <v>59.6</v>
      </c>
      <c r="X71" s="48"/>
      <c r="Y71" s="48"/>
      <c r="Z71" s="48"/>
      <c r="AA71" s="83">
        <f>SUMIF(BAROMPREM!B:B,I71,BAROMPREM!AB:AB)</f>
        <v>0</v>
      </c>
      <c r="AB71" s="83"/>
      <c r="AC71" s="48"/>
      <c r="AD71" s="48"/>
      <c r="AE71" s="54">
        <f>SUMIF(PNBCREDIT!G:G,I71,PNBCREDIT!Q:Q)+SUMIF(PNBCREDIT!G:G,I71,PNBCREDIT!AF:AF)</f>
        <v>5.0978553120000013E-2</v>
      </c>
      <c r="AF71" s="54"/>
      <c r="AG71" s="48"/>
      <c r="AH71" s="48"/>
      <c r="AI71" s="221">
        <f>SUMIF(BAROMPREM!B:B,I71,BAROMPREM!AC:AC)</f>
        <v>0</v>
      </c>
      <c r="AJ71" s="83"/>
      <c r="AK71" s="48"/>
      <c r="AL71" s="48"/>
      <c r="AM71" s="223">
        <f>SUMIF(BAROMPREM!B:B,I71,BAROMPREM!Y:Y)</f>
        <v>6</v>
      </c>
      <c r="AN71" s="63"/>
      <c r="AO71" s="48"/>
      <c r="AP71" s="64"/>
      <c r="AQ71" s="223">
        <f>SUMIF(BAROMPREM!B:B,I71,BAROMPREM!AA:AA)</f>
        <v>0</v>
      </c>
      <c r="AR71" s="223"/>
      <c r="AS71" s="48"/>
      <c r="AT71" s="48"/>
      <c r="AU71" s="48">
        <f>SUMIF(BAROMPREM!B:B,I71,BAROMPREM!AF:AF)</f>
        <v>28184.1</v>
      </c>
      <c r="AV71" s="63">
        <f>SUMIF(BAROMPREM!B:B,I71,BAROMPREM!AE:AE)</f>
        <v>60374.8</v>
      </c>
      <c r="AW71" s="48"/>
      <c r="AX71" s="48"/>
    </row>
    <row r="72" spans="1:50" ht="15.75" thickBot="1" x14ac:dyDescent="0.3">
      <c r="A72" s="41">
        <v>262</v>
      </c>
      <c r="B72" s="42" t="s">
        <v>3</v>
      </c>
      <c r="C72" s="41">
        <v>5101</v>
      </c>
      <c r="D72" s="43" t="s">
        <v>486</v>
      </c>
      <c r="E72" s="41">
        <v>4120</v>
      </c>
      <c r="F72" s="43" t="s">
        <v>76</v>
      </c>
      <c r="G72" s="41">
        <v>120</v>
      </c>
      <c r="H72" s="43" t="s">
        <v>76</v>
      </c>
      <c r="I72" s="41">
        <v>120</v>
      </c>
      <c r="K72" s="48">
        <f>SUMIF(BAROMPREM!B:B,I72,BAROMPREM!AD:AD)</f>
        <v>0</v>
      </c>
      <c r="L72" s="63"/>
      <c r="M72" s="48"/>
      <c r="N72" s="48"/>
      <c r="O72" s="48">
        <f>SUMIF(BAROMPREM!B:B,I72,BAROMPREM!AM:AM)</f>
        <v>18</v>
      </c>
      <c r="P72" s="48"/>
      <c r="Q72" s="48"/>
      <c r="R72" s="48"/>
      <c r="S72" s="48">
        <f>SUMIF(BAROMPREM!B:B,I72,BAROMPREM!Z:Z)</f>
        <v>2</v>
      </c>
      <c r="T72" s="63"/>
      <c r="U72" s="48"/>
      <c r="V72" s="48"/>
      <c r="W72" s="48">
        <f>SUMIF(BAROMPREM!B:B,I72,BAROMPREM!AN:AN)</f>
        <v>40.4</v>
      </c>
      <c r="X72" s="48"/>
      <c r="Y72" s="48"/>
      <c r="Z72" s="48"/>
      <c r="AA72" s="83">
        <f>SUMIF(BAROMPREM!B:B,I72,BAROMPREM!AB:AB)</f>
        <v>1</v>
      </c>
      <c r="AB72" s="83"/>
      <c r="AC72" s="48"/>
      <c r="AD72" s="48"/>
      <c r="AE72" s="54">
        <f>SUMIF(PNBCREDIT!G:G,I72,PNBCREDIT!Q:Q)+SUMIF(PNBCREDIT!G:G,I72,PNBCREDIT!AF:AF)</f>
        <v>44.344599876616527</v>
      </c>
      <c r="AF72" s="54"/>
      <c r="AG72" s="48"/>
      <c r="AH72" s="48"/>
      <c r="AI72" s="221">
        <f>SUMIF(BAROMPREM!B:B,I72,BAROMPREM!AC:AC)</f>
        <v>3</v>
      </c>
      <c r="AJ72" s="83"/>
      <c r="AK72" s="48"/>
      <c r="AL72" s="48"/>
      <c r="AM72" s="223">
        <f>SUMIF(BAROMPREM!B:B,I72,BAROMPREM!Y:Y)</f>
        <v>1</v>
      </c>
      <c r="AN72" s="63"/>
      <c r="AO72" s="48"/>
      <c r="AP72" s="64"/>
      <c r="AQ72" s="223">
        <f>SUMIF(BAROMPREM!B:B,I72,BAROMPREM!AA:AA)</f>
        <v>0</v>
      </c>
      <c r="AR72" s="223"/>
      <c r="AS72" s="48"/>
      <c r="AT72" s="48"/>
      <c r="AU72" s="48">
        <f>SUMIF(BAROMPREM!B:B,I72,BAROMPREM!AF:AF)</f>
        <v>93754.3</v>
      </c>
      <c r="AV72" s="63">
        <f>SUMIF(BAROMPREM!B:B,I72,BAROMPREM!AE:AE)</f>
        <v>312825.5</v>
      </c>
      <c r="AW72" s="48"/>
      <c r="AX72" s="48"/>
    </row>
    <row r="73" spans="1:50" ht="15.75" thickBot="1" x14ac:dyDescent="0.3">
      <c r="A73" s="41">
        <v>262</v>
      </c>
      <c r="B73" s="42" t="s">
        <v>3</v>
      </c>
      <c r="C73" s="41">
        <v>5006</v>
      </c>
      <c r="D73" s="43" t="s">
        <v>510</v>
      </c>
      <c r="E73" s="41">
        <v>4028</v>
      </c>
      <c r="F73" s="43" t="s">
        <v>87</v>
      </c>
      <c r="G73" s="41">
        <v>28</v>
      </c>
      <c r="H73" s="43" t="s">
        <v>87</v>
      </c>
      <c r="I73" s="41">
        <v>28</v>
      </c>
      <c r="K73" s="48">
        <f>SUMIF(BAROMPREM!B:B,I73,BAROMPREM!AD:AD)</f>
        <v>0</v>
      </c>
      <c r="L73" s="63"/>
      <c r="M73" s="48"/>
      <c r="N73" s="48"/>
      <c r="O73" s="48">
        <f>SUMIF(BAROMPREM!B:B,I73,BAROMPREM!AM:AM)</f>
        <v>31</v>
      </c>
      <c r="P73" s="48"/>
      <c r="Q73" s="48"/>
      <c r="R73" s="48"/>
      <c r="S73" s="48">
        <f>SUMIF(BAROMPREM!B:B,I73,BAROMPREM!Z:Z)</f>
        <v>0</v>
      </c>
      <c r="T73" s="63"/>
      <c r="U73" s="48"/>
      <c r="V73" s="48"/>
      <c r="W73" s="48">
        <f>SUMIF(BAROMPREM!B:B,I73,BAROMPREM!AN:AN)</f>
        <v>36.799999999999997</v>
      </c>
      <c r="X73" s="48"/>
      <c r="Y73" s="48"/>
      <c r="Z73" s="48"/>
      <c r="AA73" s="83">
        <f>SUMIF(BAROMPREM!B:B,I73,BAROMPREM!AB:AB)</f>
        <v>2</v>
      </c>
      <c r="AB73" s="83"/>
      <c r="AC73" s="48"/>
      <c r="AD73" s="48"/>
      <c r="AE73" s="54">
        <f>SUMIF(PNBCREDIT!G:G,I73,PNBCREDIT!Q:Q)+SUMIF(PNBCREDIT!G:G,I73,PNBCREDIT!AF:AF)</f>
        <v>11.962662700789782</v>
      </c>
      <c r="AF73" s="54"/>
      <c r="AG73" s="48"/>
      <c r="AH73" s="48"/>
      <c r="AI73" s="221">
        <f>SUMIF(BAROMPREM!B:B,I73,BAROMPREM!AC:AC)</f>
        <v>2</v>
      </c>
      <c r="AJ73" s="83"/>
      <c r="AK73" s="48"/>
      <c r="AL73" s="48"/>
      <c r="AM73" s="223">
        <f>SUMIF(BAROMPREM!B:B,I73,BAROMPREM!Y:Y)</f>
        <v>0</v>
      </c>
      <c r="AN73" s="63"/>
      <c r="AO73" s="48"/>
      <c r="AP73" s="64"/>
      <c r="AQ73" s="223">
        <f>SUMIF(BAROMPREM!B:B,I73,BAROMPREM!AA:AA)</f>
        <v>1</v>
      </c>
      <c r="AR73" s="223"/>
      <c r="AS73" s="48"/>
      <c r="AT73" s="48"/>
      <c r="AU73" s="48">
        <f>SUMIF(BAROMPREM!B:B,I73,BAROMPREM!AF:AF)</f>
        <v>34739.5</v>
      </c>
      <c r="AV73" s="63">
        <f>SUMIF(BAROMPREM!B:B,I73,BAROMPREM!AE:AE)</f>
        <v>102292.4</v>
      </c>
      <c r="AW73" s="48"/>
      <c r="AX73" s="48"/>
    </row>
    <row r="74" spans="1:50" ht="15.75" thickBot="1" x14ac:dyDescent="0.3">
      <c r="A74" s="41">
        <v>262</v>
      </c>
      <c r="B74" s="42" t="s">
        <v>3</v>
      </c>
      <c r="C74" s="41">
        <v>5006</v>
      </c>
      <c r="D74" s="43" t="s">
        <v>510</v>
      </c>
      <c r="E74" s="41">
        <v>4033</v>
      </c>
      <c r="F74" s="43" t="s">
        <v>47</v>
      </c>
      <c r="G74" s="41">
        <v>33</v>
      </c>
      <c r="H74" s="43" t="s">
        <v>47</v>
      </c>
      <c r="I74" s="41">
        <v>33</v>
      </c>
      <c r="K74" s="48">
        <f>SUMIF(BAROMPREM!B:B,I74,BAROMPREM!AD:AD)</f>
        <v>0</v>
      </c>
      <c r="L74" s="63"/>
      <c r="M74" s="48"/>
      <c r="N74" s="48"/>
      <c r="O74" s="48">
        <f>SUMIF(BAROMPREM!B:B,I74,BAROMPREM!AM:AM)</f>
        <v>4</v>
      </c>
      <c r="P74" s="48"/>
      <c r="Q74" s="48"/>
      <c r="R74" s="48"/>
      <c r="S74" s="48">
        <f>SUMIF(BAROMPREM!B:B,I74,BAROMPREM!Z:Z)</f>
        <v>0</v>
      </c>
      <c r="T74" s="63"/>
      <c r="U74" s="48"/>
      <c r="V74" s="48"/>
      <c r="W74" s="48">
        <f>SUMIF(BAROMPREM!B:B,I74,BAROMPREM!AN:AN)</f>
        <v>-8</v>
      </c>
      <c r="X74" s="48"/>
      <c r="Y74" s="48"/>
      <c r="Z74" s="48"/>
      <c r="AA74" s="83">
        <f>SUMIF(BAROMPREM!B:B,I74,BAROMPREM!AB:AB)</f>
        <v>0</v>
      </c>
      <c r="AB74" s="83"/>
      <c r="AC74" s="48"/>
      <c r="AD74" s="48"/>
      <c r="AE74" s="54">
        <f>SUMIF(PNBCREDIT!G:G,I74,PNBCREDIT!Q:Q)+SUMIF(PNBCREDIT!G:G,I74,PNBCREDIT!AF:AF)</f>
        <v>24.856610199629863</v>
      </c>
      <c r="AF74" s="54"/>
      <c r="AG74" s="48"/>
      <c r="AH74" s="48"/>
      <c r="AI74" s="221">
        <f>SUMIF(BAROMPREM!B:B,I74,BAROMPREM!AC:AC)</f>
        <v>1</v>
      </c>
      <c r="AJ74" s="83"/>
      <c r="AK74" s="48"/>
      <c r="AL74" s="48"/>
      <c r="AM74" s="223">
        <f>SUMIF(BAROMPREM!B:B,I74,BAROMPREM!Y:Y)</f>
        <v>-3</v>
      </c>
      <c r="AN74" s="63"/>
      <c r="AO74" s="48"/>
      <c r="AP74" s="64"/>
      <c r="AQ74" s="223">
        <f>SUMIF(BAROMPREM!B:B,I74,BAROMPREM!AA:AA)</f>
        <v>0</v>
      </c>
      <c r="AR74" s="223"/>
      <c r="AS74" s="48"/>
      <c r="AT74" s="48"/>
      <c r="AU74" s="48">
        <f>SUMIF(BAROMPREM!B:B,I74,BAROMPREM!AF:AF)</f>
        <v>73245.5</v>
      </c>
      <c r="AV74" s="63">
        <f>SUMIF(BAROMPREM!B:B,I74,BAROMPREM!AE:AE)</f>
        <v>256521.7</v>
      </c>
      <c r="AW74" s="48"/>
      <c r="AX74" s="48"/>
    </row>
    <row r="75" spans="1:50" ht="15.75" thickBot="1" x14ac:dyDescent="0.3">
      <c r="A75" s="41">
        <v>262</v>
      </c>
      <c r="B75" s="42" t="s">
        <v>3</v>
      </c>
      <c r="C75" s="41">
        <v>5006</v>
      </c>
      <c r="D75" s="43" t="s">
        <v>510</v>
      </c>
      <c r="E75" s="41">
        <v>4037</v>
      </c>
      <c r="F75" s="43" t="s">
        <v>48</v>
      </c>
      <c r="G75" s="41">
        <v>37</v>
      </c>
      <c r="H75" s="43" t="s">
        <v>48</v>
      </c>
      <c r="I75" s="41">
        <v>37</v>
      </c>
      <c r="K75" s="48">
        <f>SUMIF(BAROMPREM!B:B,I75,BAROMPREM!AD:AD)</f>
        <v>0</v>
      </c>
      <c r="L75" s="63"/>
      <c r="M75" s="48"/>
      <c r="N75" s="48"/>
      <c r="O75" s="48">
        <f>SUMIF(BAROMPREM!B:B,I75,BAROMPREM!AM:AM)</f>
        <v>36</v>
      </c>
      <c r="P75" s="48"/>
      <c r="Q75" s="48"/>
      <c r="R75" s="48"/>
      <c r="S75" s="48">
        <f>SUMIF(BAROMPREM!B:B,I75,BAROMPREM!Z:Z)</f>
        <v>4</v>
      </c>
      <c r="T75" s="63"/>
      <c r="U75" s="48"/>
      <c r="V75" s="48"/>
      <c r="W75" s="48">
        <f>SUMIF(BAROMPREM!B:B,I75,BAROMPREM!AN:AN)</f>
        <v>4.8</v>
      </c>
      <c r="X75" s="48"/>
      <c r="Y75" s="48"/>
      <c r="Z75" s="48"/>
      <c r="AA75" s="83">
        <f>SUMIF(BAROMPREM!B:B,I75,BAROMPREM!AB:AB)</f>
        <v>0</v>
      </c>
      <c r="AB75" s="83"/>
      <c r="AC75" s="48"/>
      <c r="AD75" s="48"/>
      <c r="AE75" s="54">
        <f>SUMIF(PNBCREDIT!G:G,I75,PNBCREDIT!Q:Q)+SUMIF(PNBCREDIT!G:G,I75,PNBCREDIT!AF:AF)</f>
        <v>3.7615803891500619</v>
      </c>
      <c r="AF75" s="54"/>
      <c r="AG75" s="48"/>
      <c r="AH75" s="48"/>
      <c r="AI75" s="221">
        <f>SUMIF(BAROMPREM!B:B,I75,BAROMPREM!AC:AC)</f>
        <v>1</v>
      </c>
      <c r="AJ75" s="83"/>
      <c r="AK75" s="48"/>
      <c r="AL75" s="48"/>
      <c r="AM75" s="223">
        <f>SUMIF(BAROMPREM!B:B,I75,BAROMPREM!Y:Y)</f>
        <v>2</v>
      </c>
      <c r="AN75" s="63"/>
      <c r="AO75" s="48"/>
      <c r="AP75" s="64"/>
      <c r="AQ75" s="223">
        <f>SUMIF(BAROMPREM!B:B,I75,BAROMPREM!AA:AA)</f>
        <v>1</v>
      </c>
      <c r="AR75" s="223"/>
      <c r="AS75" s="48"/>
      <c r="AT75" s="48"/>
      <c r="AU75" s="48">
        <f>SUMIF(BAROMPREM!B:B,I75,BAROMPREM!AF:AF)</f>
        <v>7170.2</v>
      </c>
      <c r="AV75" s="63">
        <f>SUMIF(BAROMPREM!B:B,I75,BAROMPREM!AE:AE)</f>
        <v>22312.9</v>
      </c>
      <c r="AW75" s="48"/>
      <c r="AX75" s="48"/>
    </row>
    <row r="76" spans="1:50" ht="15.75" thickBot="1" x14ac:dyDescent="0.3">
      <c r="A76" s="41">
        <v>262</v>
      </c>
      <c r="B76" s="42" t="s">
        <v>3</v>
      </c>
      <c r="C76" s="41">
        <v>5006</v>
      </c>
      <c r="D76" s="43" t="s">
        <v>510</v>
      </c>
      <c r="E76" s="41">
        <v>4037</v>
      </c>
      <c r="F76" s="43" t="s">
        <v>48</v>
      </c>
      <c r="G76" s="41">
        <v>34</v>
      </c>
      <c r="H76" s="43" t="s">
        <v>340</v>
      </c>
      <c r="I76" s="41">
        <v>34</v>
      </c>
      <c r="K76" s="48">
        <f>SUMIF(BAROMPREM!B:B,I76,BAROMPREM!AD:AD)</f>
        <v>0</v>
      </c>
      <c r="L76" s="63"/>
      <c r="M76" s="48"/>
      <c r="N76" s="48"/>
      <c r="O76" s="48">
        <f>SUMIF(BAROMPREM!B:B,I76,BAROMPREM!AM:AM)</f>
        <v>5</v>
      </c>
      <c r="P76" s="48"/>
      <c r="Q76" s="48"/>
      <c r="R76" s="48"/>
      <c r="S76" s="48">
        <f>SUMIF(BAROMPREM!B:B,I76,BAROMPREM!Z:Z)</f>
        <v>0</v>
      </c>
      <c r="T76" s="63"/>
      <c r="U76" s="48"/>
      <c r="V76" s="48"/>
      <c r="W76" s="48">
        <f>SUMIF(BAROMPREM!B:B,I76,BAROMPREM!AN:AN)</f>
        <v>7.8</v>
      </c>
      <c r="X76" s="48"/>
      <c r="Y76" s="48"/>
      <c r="Z76" s="48"/>
      <c r="AA76" s="83">
        <f>SUMIF(BAROMPREM!B:B,I76,BAROMPREM!AB:AB)</f>
        <v>0</v>
      </c>
      <c r="AB76" s="83"/>
      <c r="AC76" s="48"/>
      <c r="AD76" s="48"/>
      <c r="AE76" s="54">
        <f>SUMIF(PNBCREDIT!G:G,I76,PNBCREDIT!Q:Q)+SUMIF(PNBCREDIT!G:G,I76,PNBCREDIT!AF:AF)</f>
        <v>6.0524306399677563</v>
      </c>
      <c r="AF76" s="54"/>
      <c r="AG76" s="48"/>
      <c r="AH76" s="48"/>
      <c r="AI76" s="221">
        <f>SUMIF(BAROMPREM!B:B,I76,BAROMPREM!AC:AC)</f>
        <v>1</v>
      </c>
      <c r="AJ76" s="83"/>
      <c r="AK76" s="48"/>
      <c r="AL76" s="48"/>
      <c r="AM76" s="223">
        <f>SUMIF(BAROMPREM!B:B,I76,BAROMPREM!Y:Y)</f>
        <v>0</v>
      </c>
      <c r="AN76" s="63"/>
      <c r="AO76" s="48"/>
      <c r="AP76" s="64"/>
      <c r="AQ76" s="223">
        <f>SUMIF(BAROMPREM!B:B,I76,BAROMPREM!AA:AA)</f>
        <v>0</v>
      </c>
      <c r="AR76" s="223"/>
      <c r="AS76" s="48"/>
      <c r="AT76" s="48"/>
      <c r="AU76" s="48">
        <f>SUMIF(BAROMPREM!B:B,I76,BAROMPREM!AF:AF)</f>
        <v>84.9</v>
      </c>
      <c r="AV76" s="63">
        <f>SUMIF(BAROMPREM!B:B,I76,BAROMPREM!AE:AE)</f>
        <v>547.29999999999995</v>
      </c>
      <c r="AW76" s="48"/>
      <c r="AX76" s="48"/>
    </row>
    <row r="77" spans="1:50" ht="15.75" thickBot="1" x14ac:dyDescent="0.3">
      <c r="A77" s="41">
        <v>262</v>
      </c>
      <c r="B77" s="42" t="s">
        <v>3</v>
      </c>
      <c r="C77" s="41">
        <v>5006</v>
      </c>
      <c r="D77" s="43" t="s">
        <v>510</v>
      </c>
      <c r="E77" s="41">
        <v>4038</v>
      </c>
      <c r="F77" s="43" t="s">
        <v>50</v>
      </c>
      <c r="G77" s="41">
        <v>38</v>
      </c>
      <c r="H77" s="43" t="s">
        <v>50</v>
      </c>
      <c r="I77" s="41">
        <v>38</v>
      </c>
      <c r="K77" s="48">
        <f>SUMIF(BAROMPREM!B:B,I77,BAROMPREM!AD:AD)</f>
        <v>0</v>
      </c>
      <c r="L77" s="63"/>
      <c r="M77" s="48"/>
      <c r="N77" s="48"/>
      <c r="O77" s="48">
        <f>SUMIF(BAROMPREM!B:B,I77,BAROMPREM!AM:AM)</f>
        <v>28</v>
      </c>
      <c r="P77" s="48"/>
      <c r="Q77" s="48"/>
      <c r="R77" s="48"/>
      <c r="S77" s="48">
        <f>SUMIF(BAROMPREM!B:B,I77,BAROMPREM!Z:Z)</f>
        <v>2</v>
      </c>
      <c r="T77" s="63"/>
      <c r="U77" s="48"/>
      <c r="V77" s="48"/>
      <c r="W77" s="48">
        <f>SUMIF(BAROMPREM!B:B,I77,BAROMPREM!AN:AN)</f>
        <v>22.799999999999997</v>
      </c>
      <c r="X77" s="48"/>
      <c r="Y77" s="48"/>
      <c r="Z77" s="48"/>
      <c r="AA77" s="83">
        <f>SUMIF(BAROMPREM!B:B,I77,BAROMPREM!AB:AB)</f>
        <v>1</v>
      </c>
      <c r="AB77" s="83"/>
      <c r="AC77" s="48"/>
      <c r="AD77" s="48"/>
      <c r="AE77" s="54">
        <f>SUMIF(PNBCREDIT!G:G,I77,PNBCREDIT!Q:Q)+SUMIF(PNBCREDIT!G:G,I77,PNBCREDIT!AF:AF)</f>
        <v>28.987909463501481</v>
      </c>
      <c r="AF77" s="54"/>
      <c r="AG77" s="48"/>
      <c r="AH77" s="48"/>
      <c r="AI77" s="221">
        <f>SUMIF(BAROMPREM!B:B,I77,BAROMPREM!AC:AC)</f>
        <v>1</v>
      </c>
      <c r="AJ77" s="83"/>
      <c r="AK77" s="48"/>
      <c r="AL77" s="48"/>
      <c r="AM77" s="223">
        <f>SUMIF(BAROMPREM!B:B,I77,BAROMPREM!Y:Y)</f>
        <v>-4</v>
      </c>
      <c r="AN77" s="63"/>
      <c r="AO77" s="48"/>
      <c r="AP77" s="64"/>
      <c r="AQ77" s="223">
        <f>SUMIF(BAROMPREM!B:B,I77,BAROMPREM!AA:AA)</f>
        <v>1</v>
      </c>
      <c r="AR77" s="223"/>
      <c r="AS77" s="48"/>
      <c r="AT77" s="48"/>
      <c r="AU77" s="48">
        <f>SUMIF(BAROMPREM!B:B,I77,BAROMPREM!AF:AF)</f>
        <v>6358.6</v>
      </c>
      <c r="AV77" s="63">
        <f>SUMIF(BAROMPREM!B:B,I77,BAROMPREM!AE:AE)</f>
        <v>14095.7</v>
      </c>
      <c r="AW77" s="48"/>
      <c r="AX77" s="48"/>
    </row>
    <row r="78" spans="1:50" ht="15.75" thickBot="1" x14ac:dyDescent="0.3">
      <c r="A78" s="41">
        <v>262</v>
      </c>
      <c r="B78" s="42" t="s">
        <v>3</v>
      </c>
      <c r="C78" s="41">
        <v>5006</v>
      </c>
      <c r="D78" s="43" t="s">
        <v>510</v>
      </c>
      <c r="E78" s="41">
        <v>4039</v>
      </c>
      <c r="F78" s="43" t="s">
        <v>49</v>
      </c>
      <c r="G78" s="41">
        <v>39</v>
      </c>
      <c r="H78" s="43" t="s">
        <v>49</v>
      </c>
      <c r="I78" s="41">
        <v>39</v>
      </c>
      <c r="K78" s="48">
        <f>SUMIF(BAROMPREM!B:B,I78,BAROMPREM!AD:AD)</f>
        <v>0</v>
      </c>
      <c r="L78" s="63"/>
      <c r="M78" s="48"/>
      <c r="N78" s="48"/>
      <c r="O78" s="48">
        <f>SUMIF(BAROMPREM!B:B,I78,BAROMPREM!AM:AM)</f>
        <v>8</v>
      </c>
      <c r="P78" s="48"/>
      <c r="Q78" s="48"/>
      <c r="R78" s="48"/>
      <c r="S78" s="48">
        <f>SUMIF(BAROMPREM!B:B,I78,BAROMPREM!Z:Z)</f>
        <v>0</v>
      </c>
      <c r="T78" s="63"/>
      <c r="U78" s="48"/>
      <c r="V78" s="48"/>
      <c r="W78" s="48">
        <f>SUMIF(BAROMPREM!B:B,I78,BAROMPREM!AN:AN)</f>
        <v>-10.8</v>
      </c>
      <c r="X78" s="48"/>
      <c r="Y78" s="48"/>
      <c r="Z78" s="48"/>
      <c r="AA78" s="83">
        <f>SUMIF(BAROMPREM!B:B,I78,BAROMPREM!AB:AB)</f>
        <v>0</v>
      </c>
      <c r="AB78" s="83"/>
      <c r="AC78" s="48"/>
      <c r="AD78" s="48"/>
      <c r="AE78" s="54">
        <f>SUMIF(PNBCREDIT!G:G,I78,PNBCREDIT!Q:Q)+SUMIF(PNBCREDIT!G:G,I78,PNBCREDIT!AF:AF)</f>
        <v>-0.35580031369853476</v>
      </c>
      <c r="AF78" s="54"/>
      <c r="AG78" s="48"/>
      <c r="AH78" s="48"/>
      <c r="AI78" s="221">
        <f>SUMIF(BAROMPREM!B:B,I78,BAROMPREM!AC:AC)</f>
        <v>0</v>
      </c>
      <c r="AJ78" s="83"/>
      <c r="AK78" s="48"/>
      <c r="AL78" s="48"/>
      <c r="AM78" s="223">
        <f>SUMIF(BAROMPREM!B:B,I78,BAROMPREM!Y:Y)</f>
        <v>5</v>
      </c>
      <c r="AN78" s="63"/>
      <c r="AO78" s="48"/>
      <c r="AP78" s="64"/>
      <c r="AQ78" s="223">
        <f>SUMIF(BAROMPREM!B:B,I78,BAROMPREM!AA:AA)</f>
        <v>1</v>
      </c>
      <c r="AR78" s="223"/>
      <c r="AS78" s="48"/>
      <c r="AT78" s="48"/>
      <c r="AU78" s="48">
        <f>SUMIF(BAROMPREM!B:B,I78,BAROMPREM!AF:AF)</f>
        <v>144.4</v>
      </c>
      <c r="AV78" s="63">
        <f>SUMIF(BAROMPREM!B:B,I78,BAROMPREM!AE:AE)</f>
        <v>463</v>
      </c>
      <c r="AW78" s="48"/>
      <c r="AX78" s="48"/>
    </row>
    <row r="79" spans="1:50" ht="15.75" thickBot="1" x14ac:dyDescent="0.3">
      <c r="A79" s="41">
        <v>262</v>
      </c>
      <c r="B79" s="42" t="s">
        <v>3</v>
      </c>
      <c r="C79" s="41">
        <v>5006</v>
      </c>
      <c r="D79" s="43" t="s">
        <v>510</v>
      </c>
      <c r="E79" s="41">
        <v>4027</v>
      </c>
      <c r="F79" s="43" t="s">
        <v>88</v>
      </c>
      <c r="G79" s="41">
        <v>27</v>
      </c>
      <c r="H79" s="43" t="s">
        <v>88</v>
      </c>
      <c r="I79" s="41">
        <v>27</v>
      </c>
      <c r="K79" s="48">
        <f>SUMIF(BAROMPREM!B:B,I79,BAROMPREM!AD:AD)</f>
        <v>0</v>
      </c>
      <c r="L79" s="63"/>
      <c r="M79" s="48"/>
      <c r="N79" s="48"/>
      <c r="O79" s="48">
        <f>SUMIF(BAROMPREM!B:B,I79,BAROMPREM!AM:AM)</f>
        <v>27</v>
      </c>
      <c r="P79" s="48"/>
      <c r="Q79" s="48"/>
      <c r="R79" s="48"/>
      <c r="S79" s="48">
        <f>SUMIF(BAROMPREM!B:B,I79,BAROMPREM!Z:Z)</f>
        <v>1</v>
      </c>
      <c r="T79" s="63"/>
      <c r="U79" s="48"/>
      <c r="V79" s="48"/>
      <c r="W79" s="48">
        <f>SUMIF(BAROMPREM!B:B,I79,BAROMPREM!AN:AN)</f>
        <v>57.2</v>
      </c>
      <c r="X79" s="48"/>
      <c r="Y79" s="48"/>
      <c r="Z79" s="48"/>
      <c r="AA79" s="83">
        <f>SUMIF(BAROMPREM!B:B,I79,BAROMPREM!AB:AB)</f>
        <v>2</v>
      </c>
      <c r="AB79" s="83"/>
      <c r="AC79" s="48"/>
      <c r="AD79" s="48"/>
      <c r="AE79" s="54">
        <f>SUMIF(PNBCREDIT!G:G,I79,PNBCREDIT!Q:Q)+SUMIF(PNBCREDIT!G:G,I79,PNBCREDIT!AF:AF)</f>
        <v>27.083348671052587</v>
      </c>
      <c r="AF79" s="54"/>
      <c r="AG79" s="48"/>
      <c r="AH79" s="48"/>
      <c r="AI79" s="221">
        <f>SUMIF(BAROMPREM!B:B,I79,BAROMPREM!AC:AC)</f>
        <v>2</v>
      </c>
      <c r="AJ79" s="83"/>
      <c r="AK79" s="48"/>
      <c r="AL79" s="48"/>
      <c r="AM79" s="223">
        <f>SUMIF(BAROMPREM!B:B,I79,BAROMPREM!Y:Y)</f>
        <v>-5</v>
      </c>
      <c r="AN79" s="63"/>
      <c r="AO79" s="48"/>
      <c r="AP79" s="64"/>
      <c r="AQ79" s="223">
        <f>SUMIF(BAROMPREM!B:B,I79,BAROMPREM!AA:AA)</f>
        <v>0</v>
      </c>
      <c r="AR79" s="223"/>
      <c r="AS79" s="48"/>
      <c r="AT79" s="48"/>
      <c r="AU79" s="48">
        <f>SUMIF(BAROMPREM!B:B,I79,BAROMPREM!AF:AF)</f>
        <v>73471.8</v>
      </c>
      <c r="AV79" s="63">
        <f>SUMIF(BAROMPREM!B:B,I79,BAROMPREM!AE:AE)</f>
        <v>201779.5</v>
      </c>
      <c r="AW79" s="48"/>
      <c r="AX79" s="48"/>
    </row>
    <row r="80" spans="1:50" ht="15.75" thickBot="1" x14ac:dyDescent="0.3">
      <c r="A80" s="41">
        <v>262</v>
      </c>
      <c r="B80" s="42" t="s">
        <v>3</v>
      </c>
      <c r="C80" s="41">
        <v>5006</v>
      </c>
      <c r="D80" s="43" t="s">
        <v>510</v>
      </c>
      <c r="E80" s="41">
        <v>4029</v>
      </c>
      <c r="F80" s="43" t="s">
        <v>89</v>
      </c>
      <c r="G80" s="41">
        <v>29</v>
      </c>
      <c r="H80" s="43" t="s">
        <v>89</v>
      </c>
      <c r="I80" s="41">
        <v>29</v>
      </c>
      <c r="K80" s="48">
        <f>SUMIF(BAROMPREM!B:B,I80,BAROMPREM!AD:AD)</f>
        <v>0</v>
      </c>
      <c r="L80" s="63"/>
      <c r="M80" s="48"/>
      <c r="N80" s="48"/>
      <c r="O80" s="48">
        <f>SUMIF(BAROMPREM!B:B,I80,BAROMPREM!AM:AM)</f>
        <v>9</v>
      </c>
      <c r="P80" s="48"/>
      <c r="Q80" s="48"/>
      <c r="R80" s="48"/>
      <c r="S80" s="48">
        <f>SUMIF(BAROMPREM!B:B,I80,BAROMPREM!Z:Z)</f>
        <v>1</v>
      </c>
      <c r="T80" s="63"/>
      <c r="U80" s="48"/>
      <c r="V80" s="48"/>
      <c r="W80" s="48">
        <f>SUMIF(BAROMPREM!B:B,I80,BAROMPREM!AN:AN)</f>
        <v>21.6</v>
      </c>
      <c r="X80" s="48"/>
      <c r="Y80" s="48"/>
      <c r="Z80" s="48"/>
      <c r="AA80" s="83">
        <f>SUMIF(BAROMPREM!B:B,I80,BAROMPREM!AB:AB)</f>
        <v>0</v>
      </c>
      <c r="AB80" s="83"/>
      <c r="AC80" s="48"/>
      <c r="AD80" s="48"/>
      <c r="AE80" s="54">
        <f>SUMIF(PNBCREDIT!G:G,I80,PNBCREDIT!Q:Q)+SUMIF(PNBCREDIT!G:G,I80,PNBCREDIT!AF:AF)</f>
        <v>2.0871479520000007E-2</v>
      </c>
      <c r="AF80" s="54"/>
      <c r="AG80" s="48"/>
      <c r="AH80" s="48"/>
      <c r="AI80" s="221">
        <f>SUMIF(BAROMPREM!B:B,I80,BAROMPREM!AC:AC)</f>
        <v>0</v>
      </c>
      <c r="AJ80" s="83"/>
      <c r="AK80" s="48"/>
      <c r="AL80" s="48"/>
      <c r="AM80" s="223">
        <f>SUMIF(BAROMPREM!B:B,I80,BAROMPREM!Y:Y)</f>
        <v>2</v>
      </c>
      <c r="AN80" s="63"/>
      <c r="AO80" s="48"/>
      <c r="AP80" s="64"/>
      <c r="AQ80" s="223">
        <f>SUMIF(BAROMPREM!B:B,I80,BAROMPREM!AA:AA)</f>
        <v>0</v>
      </c>
      <c r="AR80" s="223"/>
      <c r="AS80" s="48"/>
      <c r="AT80" s="48"/>
      <c r="AU80" s="48">
        <f>SUMIF(BAROMPREM!B:B,I80,BAROMPREM!AF:AF)</f>
        <v>27386</v>
      </c>
      <c r="AV80" s="63">
        <f>SUMIF(BAROMPREM!B:B,I80,BAROMPREM!AE:AE)</f>
        <v>63280</v>
      </c>
      <c r="AW80" s="48"/>
      <c r="AX80" s="48"/>
    </row>
    <row r="81" spans="1:50" ht="15.75" thickBot="1" x14ac:dyDescent="0.3">
      <c r="A81" s="41">
        <v>262</v>
      </c>
      <c r="B81" s="42" t="s">
        <v>3</v>
      </c>
      <c r="C81" s="41">
        <v>5006</v>
      </c>
      <c r="D81" s="43" t="s">
        <v>510</v>
      </c>
      <c r="E81" s="41">
        <v>4019</v>
      </c>
      <c r="F81" s="43" t="s">
        <v>60</v>
      </c>
      <c r="G81" s="41">
        <v>19</v>
      </c>
      <c r="H81" s="43" t="s">
        <v>60</v>
      </c>
      <c r="I81" s="41">
        <v>19</v>
      </c>
      <c r="K81" s="48">
        <f>SUMIF(BAROMPREM!B:B,I81,BAROMPREM!AD:AD)</f>
        <v>0</v>
      </c>
      <c r="L81" s="63"/>
      <c r="M81" s="48"/>
      <c r="N81" s="48"/>
      <c r="O81" s="48">
        <f>SUMIF(BAROMPREM!B:B,I81,BAROMPREM!AM:AM)</f>
        <v>5</v>
      </c>
      <c r="P81" s="48"/>
      <c r="Q81" s="48"/>
      <c r="R81" s="48"/>
      <c r="S81" s="48">
        <f>SUMIF(BAROMPREM!B:B,I81,BAROMPREM!Z:Z)</f>
        <v>1</v>
      </c>
      <c r="T81" s="63"/>
      <c r="U81" s="48"/>
      <c r="V81" s="48"/>
      <c r="W81" s="48">
        <f>SUMIF(BAROMPREM!B:B,I81,BAROMPREM!AN:AN)</f>
        <v>18.399999999999999</v>
      </c>
      <c r="X81" s="48"/>
      <c r="Y81" s="48"/>
      <c r="Z81" s="48"/>
      <c r="AA81" s="83">
        <f>SUMIF(BAROMPREM!B:B,I81,BAROMPREM!AB:AB)</f>
        <v>4</v>
      </c>
      <c r="AB81" s="83"/>
      <c r="AC81" s="48"/>
      <c r="AD81" s="48"/>
      <c r="AE81" s="54">
        <f>SUMIF(PNBCREDIT!G:G,I81,PNBCREDIT!Q:Q)+SUMIF(PNBCREDIT!G:G,I81,PNBCREDIT!AF:AF)</f>
        <v>10.514144114230263</v>
      </c>
      <c r="AF81" s="54"/>
      <c r="AG81" s="48"/>
      <c r="AH81" s="48"/>
      <c r="AI81" s="221">
        <f>SUMIF(BAROMPREM!B:B,I81,BAROMPREM!AC:AC)</f>
        <v>1</v>
      </c>
      <c r="AJ81" s="83"/>
      <c r="AK81" s="48"/>
      <c r="AL81" s="48"/>
      <c r="AM81" s="223">
        <f>SUMIF(BAROMPREM!B:B,I81,BAROMPREM!Y:Y)</f>
        <v>3</v>
      </c>
      <c r="AN81" s="63"/>
      <c r="AO81" s="48"/>
      <c r="AP81" s="64"/>
      <c r="AQ81" s="223">
        <f>SUMIF(BAROMPREM!B:B,I81,BAROMPREM!AA:AA)</f>
        <v>0</v>
      </c>
      <c r="AR81" s="223"/>
      <c r="AS81" s="48"/>
      <c r="AT81" s="48"/>
      <c r="AU81" s="48">
        <f>SUMIF(BAROMPREM!B:B,I81,BAROMPREM!AF:AF)</f>
        <v>894978.4</v>
      </c>
      <c r="AV81" s="63">
        <f>SUMIF(BAROMPREM!B:B,I81,BAROMPREM!AE:AE)</f>
        <v>1022693.2000000001</v>
      </c>
      <c r="AW81" s="48"/>
      <c r="AX81" s="48"/>
    </row>
    <row r="82" spans="1:50" ht="15.75" thickBot="1" x14ac:dyDescent="0.3">
      <c r="A82" s="41">
        <v>262</v>
      </c>
      <c r="B82" s="42" t="s">
        <v>3</v>
      </c>
      <c r="C82" s="41">
        <v>5006</v>
      </c>
      <c r="D82" s="43" t="s">
        <v>510</v>
      </c>
      <c r="E82" s="41">
        <v>4024</v>
      </c>
      <c r="F82" s="43" t="s">
        <v>77</v>
      </c>
      <c r="G82" s="41">
        <v>24</v>
      </c>
      <c r="H82" s="43" t="s">
        <v>77</v>
      </c>
      <c r="I82" s="41">
        <v>24</v>
      </c>
      <c r="K82" s="48">
        <f>SUMIF(BAROMPREM!B:B,I82,BAROMPREM!AD:AD)</f>
        <v>0</v>
      </c>
      <c r="L82" s="63"/>
      <c r="M82" s="48"/>
      <c r="N82" s="48"/>
      <c r="O82" s="48">
        <f>SUMIF(BAROMPREM!B:B,I82,BAROMPREM!AM:AM)</f>
        <v>12</v>
      </c>
      <c r="P82" s="48"/>
      <c r="Q82" s="48"/>
      <c r="R82" s="48"/>
      <c r="S82" s="48">
        <f>SUMIF(BAROMPREM!B:B,I82,BAROMPREM!Z:Z)</f>
        <v>1</v>
      </c>
      <c r="T82" s="63"/>
      <c r="U82" s="48"/>
      <c r="V82" s="48"/>
      <c r="W82" s="48">
        <f>SUMIF(BAROMPREM!B:B,I82,BAROMPREM!AN:AN)</f>
        <v>28.8</v>
      </c>
      <c r="X82" s="48"/>
      <c r="Y82" s="48"/>
      <c r="Z82" s="48"/>
      <c r="AA82" s="83">
        <f>SUMIF(BAROMPREM!B:B,I82,BAROMPREM!AB:AB)</f>
        <v>3</v>
      </c>
      <c r="AB82" s="83"/>
      <c r="AC82" s="48"/>
      <c r="AD82" s="48"/>
      <c r="AE82" s="54">
        <f>SUMIF(PNBCREDIT!G:G,I82,PNBCREDIT!Q:Q)+SUMIF(PNBCREDIT!G:G,I82,PNBCREDIT!AF:AF)</f>
        <v>15.196484022980464</v>
      </c>
      <c r="AF82" s="54"/>
      <c r="AG82" s="48"/>
      <c r="AH82" s="48"/>
      <c r="AI82" s="221">
        <f>SUMIF(BAROMPREM!B:B,I82,BAROMPREM!AC:AC)</f>
        <v>3</v>
      </c>
      <c r="AJ82" s="83"/>
      <c r="AK82" s="48"/>
      <c r="AL82" s="48"/>
      <c r="AM82" s="223">
        <f>SUMIF(BAROMPREM!B:B,I82,BAROMPREM!Y:Y)</f>
        <v>8</v>
      </c>
      <c r="AN82" s="63"/>
      <c r="AO82" s="48"/>
      <c r="AP82" s="64"/>
      <c r="AQ82" s="223">
        <f>SUMIF(BAROMPREM!B:B,I82,BAROMPREM!AA:AA)</f>
        <v>0</v>
      </c>
      <c r="AR82" s="223"/>
      <c r="AS82" s="48"/>
      <c r="AT82" s="48"/>
      <c r="AU82" s="48">
        <f>SUMIF(BAROMPREM!B:B,I82,BAROMPREM!AF:AF)</f>
        <v>20958.599999999999</v>
      </c>
      <c r="AV82" s="63">
        <f>SUMIF(BAROMPREM!B:B,I82,BAROMPREM!AE:AE)</f>
        <v>113180.5</v>
      </c>
      <c r="AW82" s="48"/>
      <c r="AX82" s="48"/>
    </row>
    <row r="83" spans="1:50" ht="15.75" thickBot="1" x14ac:dyDescent="0.3">
      <c r="A83" s="41">
        <v>262</v>
      </c>
      <c r="B83" s="42" t="s">
        <v>3</v>
      </c>
      <c r="C83" s="41">
        <v>5006</v>
      </c>
      <c r="D83" s="43" t="s">
        <v>510</v>
      </c>
      <c r="E83" s="41">
        <v>4047</v>
      </c>
      <c r="F83" s="43" t="s">
        <v>51</v>
      </c>
      <c r="G83" s="41">
        <v>47</v>
      </c>
      <c r="H83" s="43" t="s">
        <v>51</v>
      </c>
      <c r="I83" s="41">
        <v>47</v>
      </c>
      <c r="K83" s="48">
        <f>SUMIF(BAROMPREM!B:B,I83,BAROMPREM!AD:AD)</f>
        <v>0</v>
      </c>
      <c r="L83" s="63"/>
      <c r="M83" s="48"/>
      <c r="N83" s="48"/>
      <c r="O83" s="48">
        <f>SUMIF(BAROMPREM!B:B,I83,BAROMPREM!AM:AM)</f>
        <v>17</v>
      </c>
      <c r="P83" s="48"/>
      <c r="Q83" s="48"/>
      <c r="R83" s="48"/>
      <c r="S83" s="48">
        <f>SUMIF(BAROMPREM!B:B,I83,BAROMPREM!Z:Z)</f>
        <v>5</v>
      </c>
      <c r="T83" s="63"/>
      <c r="U83" s="48"/>
      <c r="V83" s="48"/>
      <c r="W83" s="48">
        <f>SUMIF(BAROMPREM!B:B,I83,BAROMPREM!AN:AN)</f>
        <v>38</v>
      </c>
      <c r="X83" s="48"/>
      <c r="Y83" s="48"/>
      <c r="Z83" s="48"/>
      <c r="AA83" s="83">
        <f>SUMIF(BAROMPREM!B:B,I83,BAROMPREM!AB:AB)</f>
        <v>6</v>
      </c>
      <c r="AB83" s="83"/>
      <c r="AC83" s="48"/>
      <c r="AD83" s="48"/>
      <c r="AE83" s="54">
        <f>SUMIF(PNBCREDIT!G:G,I83,PNBCREDIT!Q:Q)+SUMIF(PNBCREDIT!G:G,I83,PNBCREDIT!AF:AF)</f>
        <v>7.4010780806476353</v>
      </c>
      <c r="AF83" s="54"/>
      <c r="AG83" s="48"/>
      <c r="AH83" s="48"/>
      <c r="AI83" s="221">
        <f>SUMIF(BAROMPREM!B:B,I83,BAROMPREM!AC:AC)</f>
        <v>0</v>
      </c>
      <c r="AJ83" s="83"/>
      <c r="AK83" s="48"/>
      <c r="AL83" s="48"/>
      <c r="AM83" s="223">
        <f>SUMIF(BAROMPREM!B:B,I83,BAROMPREM!Y:Y)</f>
        <v>-8</v>
      </c>
      <c r="AN83" s="63"/>
      <c r="AO83" s="48"/>
      <c r="AP83" s="64"/>
      <c r="AQ83" s="223">
        <f>SUMIF(BAROMPREM!B:B,I83,BAROMPREM!AA:AA)</f>
        <v>0</v>
      </c>
      <c r="AR83" s="223"/>
      <c r="AS83" s="48"/>
      <c r="AT83" s="48"/>
      <c r="AU83" s="48">
        <f>SUMIF(BAROMPREM!B:B,I83,BAROMPREM!AF:AF)</f>
        <v>504.2</v>
      </c>
      <c r="AV83" s="63">
        <f>SUMIF(BAROMPREM!B:B,I83,BAROMPREM!AE:AE)</f>
        <v>50805.1</v>
      </c>
      <c r="AW83" s="48"/>
      <c r="AX83" s="48"/>
    </row>
    <row r="84" spans="1:50" ht="15.75" thickBot="1" x14ac:dyDescent="0.3">
      <c r="A84" s="41">
        <v>262</v>
      </c>
      <c r="B84" s="42" t="s">
        <v>3</v>
      </c>
      <c r="C84" s="41">
        <v>5006</v>
      </c>
      <c r="D84" s="43" t="s">
        <v>510</v>
      </c>
      <c r="E84" s="41">
        <v>4026</v>
      </c>
      <c r="F84" s="43" t="s">
        <v>78</v>
      </c>
      <c r="G84" s="41">
        <v>26</v>
      </c>
      <c r="H84" s="43" t="s">
        <v>78</v>
      </c>
      <c r="I84" s="41">
        <v>26</v>
      </c>
      <c r="K84" s="48">
        <f>SUMIF(BAROMPREM!B:B,I84,BAROMPREM!AD:AD)</f>
        <v>0</v>
      </c>
      <c r="L84" s="63"/>
      <c r="M84" s="48"/>
      <c r="N84" s="48"/>
      <c r="O84" s="48">
        <f>SUMIF(BAROMPREM!B:B,I84,BAROMPREM!AM:AM)</f>
        <v>9</v>
      </c>
      <c r="P84" s="48"/>
      <c r="Q84" s="48"/>
      <c r="R84" s="48"/>
      <c r="S84" s="48">
        <f>SUMIF(BAROMPREM!B:B,I84,BAROMPREM!Z:Z)</f>
        <v>0</v>
      </c>
      <c r="T84" s="63"/>
      <c r="U84" s="48"/>
      <c r="V84" s="48"/>
      <c r="W84" s="48">
        <f>SUMIF(BAROMPREM!B:B,I84,BAROMPREM!AN:AN)</f>
        <v>30</v>
      </c>
      <c r="X84" s="48"/>
      <c r="Y84" s="48"/>
      <c r="Z84" s="48"/>
      <c r="AA84" s="83">
        <f>SUMIF(BAROMPREM!B:B,I84,BAROMPREM!AB:AB)</f>
        <v>0</v>
      </c>
      <c r="AB84" s="83"/>
      <c r="AC84" s="48"/>
      <c r="AD84" s="48"/>
      <c r="AE84" s="54">
        <f>SUMIF(PNBCREDIT!G:G,I84,PNBCREDIT!Q:Q)+SUMIF(PNBCREDIT!G:G,I84,PNBCREDIT!AF:AF)</f>
        <v>10.945672708674397</v>
      </c>
      <c r="AF84" s="54"/>
      <c r="AG84" s="48"/>
      <c r="AH84" s="48"/>
      <c r="AI84" s="221">
        <f>SUMIF(BAROMPREM!B:B,I84,BAROMPREM!AC:AC)</f>
        <v>0</v>
      </c>
      <c r="AJ84" s="83"/>
      <c r="AK84" s="48"/>
      <c r="AL84" s="48"/>
      <c r="AM84" s="223">
        <f>SUMIF(BAROMPREM!B:B,I84,BAROMPREM!Y:Y)</f>
        <v>1</v>
      </c>
      <c r="AN84" s="63"/>
      <c r="AO84" s="48"/>
      <c r="AP84" s="64"/>
      <c r="AQ84" s="223">
        <f>SUMIF(BAROMPREM!B:B,I84,BAROMPREM!AA:AA)</f>
        <v>0</v>
      </c>
      <c r="AR84" s="223"/>
      <c r="AS84" s="48"/>
      <c r="AT84" s="48"/>
      <c r="AU84" s="48">
        <f>SUMIF(BAROMPREM!B:B,I84,BAROMPREM!AF:AF)</f>
        <v>34871.9</v>
      </c>
      <c r="AV84" s="63">
        <f>SUMIF(BAROMPREM!B:B,I84,BAROMPREM!AE:AE)</f>
        <v>88955.599999999991</v>
      </c>
      <c r="AW84" s="48"/>
      <c r="AX84" s="48"/>
    </row>
    <row r="85" spans="1:50" ht="15.75" thickBot="1" x14ac:dyDescent="0.3">
      <c r="A85" s="41">
        <v>262</v>
      </c>
      <c r="B85" s="42" t="s">
        <v>3</v>
      </c>
      <c r="C85" s="41">
        <v>5006</v>
      </c>
      <c r="D85" s="43" t="s">
        <v>510</v>
      </c>
      <c r="E85" s="217">
        <v>4026</v>
      </c>
      <c r="F85" s="218" t="s">
        <v>78</v>
      </c>
      <c r="G85" s="41">
        <v>25</v>
      </c>
      <c r="H85" s="43" t="s">
        <v>79</v>
      </c>
      <c r="I85" s="41">
        <v>25</v>
      </c>
      <c r="K85" s="48">
        <f>SUMIF(BAROMPREM!B:B,I85,BAROMPREM!AD:AD)</f>
        <v>0</v>
      </c>
      <c r="L85" s="63"/>
      <c r="M85" s="48"/>
      <c r="N85" s="48"/>
      <c r="O85" s="48">
        <f>SUMIF(BAROMPREM!B:B,I85,BAROMPREM!AM:AM)</f>
        <v>22</v>
      </c>
      <c r="P85" s="48"/>
      <c r="Q85" s="48"/>
      <c r="R85" s="48"/>
      <c r="S85" s="48">
        <f>SUMIF(BAROMPREM!B:B,I85,BAROMPREM!Z:Z)</f>
        <v>0</v>
      </c>
      <c r="T85" s="63"/>
      <c r="U85" s="48"/>
      <c r="V85" s="48"/>
      <c r="W85" s="48">
        <f>SUMIF(BAROMPREM!B:B,I85,BAROMPREM!AN:AN)</f>
        <v>40</v>
      </c>
      <c r="X85" s="48"/>
      <c r="Y85" s="48"/>
      <c r="Z85" s="48"/>
      <c r="AA85" s="83">
        <f>SUMIF(BAROMPREM!B:B,I85,BAROMPREM!AB:AB)</f>
        <v>1</v>
      </c>
      <c r="AB85" s="83"/>
      <c r="AC85" s="48"/>
      <c r="AD85" s="48"/>
      <c r="AE85" s="54">
        <f>SUMIF(PNBCREDIT!G:G,I85,PNBCREDIT!Q:Q)+SUMIF(PNBCREDIT!G:G,I85,PNBCREDIT!AF:AF)</f>
        <v>27.914139687586122</v>
      </c>
      <c r="AF85" s="54"/>
      <c r="AG85" s="48"/>
      <c r="AH85" s="48"/>
      <c r="AI85" s="221">
        <f>SUMIF(BAROMPREM!B:B,I85,BAROMPREM!AC:AC)</f>
        <v>0</v>
      </c>
      <c r="AJ85" s="83"/>
      <c r="AK85" s="48"/>
      <c r="AL85" s="48"/>
      <c r="AM85" s="223">
        <f>SUMIF(BAROMPREM!B:B,I85,BAROMPREM!Y:Y)</f>
        <v>-3</v>
      </c>
      <c r="AN85" s="63"/>
      <c r="AO85" s="48"/>
      <c r="AP85" s="64"/>
      <c r="AQ85" s="223">
        <f>SUMIF(BAROMPREM!B:B,I85,BAROMPREM!AA:AA)</f>
        <v>0</v>
      </c>
      <c r="AR85" s="223"/>
      <c r="AS85" s="48"/>
      <c r="AT85" s="48"/>
      <c r="AU85" s="48">
        <f>SUMIF(BAROMPREM!B:B,I85,BAROMPREM!AF:AF)</f>
        <v>93688.40168000001</v>
      </c>
      <c r="AV85" s="63">
        <f>SUMIF(BAROMPREM!B:B,I85,BAROMPREM!AE:AE)</f>
        <v>187746.5</v>
      </c>
      <c r="AW85" s="48"/>
      <c r="AX85" s="48"/>
    </row>
    <row r="86" spans="1:50" ht="15.75" thickBot="1" x14ac:dyDescent="0.3">
      <c r="A86" s="41">
        <v>262</v>
      </c>
      <c r="B86" s="42" t="s">
        <v>3</v>
      </c>
      <c r="C86" s="41">
        <v>5006</v>
      </c>
      <c r="D86" s="43" t="s">
        <v>510</v>
      </c>
      <c r="E86" s="41">
        <v>4045</v>
      </c>
      <c r="F86" s="43" t="s">
        <v>61</v>
      </c>
      <c r="G86" s="41">
        <v>45</v>
      </c>
      <c r="H86" s="43" t="s">
        <v>61</v>
      </c>
      <c r="I86" s="41">
        <v>45</v>
      </c>
      <c r="K86" s="48">
        <f>SUMIF(BAROMPREM!B:B,I86,BAROMPREM!AD:AD)</f>
        <v>0</v>
      </c>
      <c r="L86" s="63"/>
      <c r="M86" s="48"/>
      <c r="N86" s="48"/>
      <c r="O86" s="48">
        <f>SUMIF(BAROMPREM!B:B,I86,BAROMPREM!AM:AM)</f>
        <v>0</v>
      </c>
      <c r="P86" s="48"/>
      <c r="Q86" s="48"/>
      <c r="R86" s="48"/>
      <c r="S86" s="48">
        <f>SUMIF(BAROMPREM!B:B,I86,BAROMPREM!Z:Z)</f>
        <v>1</v>
      </c>
      <c r="T86" s="63"/>
      <c r="U86" s="48"/>
      <c r="V86" s="48"/>
      <c r="W86" s="48">
        <f>SUMIF(BAROMPREM!B:B,I86,BAROMPREM!AN:AN)</f>
        <v>23.2</v>
      </c>
      <c r="X86" s="48"/>
      <c r="Y86" s="48"/>
      <c r="Z86" s="48"/>
      <c r="AA86" s="83">
        <f>SUMIF(BAROMPREM!B:B,I86,BAROMPREM!AB:AB)</f>
        <v>1</v>
      </c>
      <c r="AB86" s="83"/>
      <c r="AC86" s="48"/>
      <c r="AD86" s="48"/>
      <c r="AE86" s="54">
        <f>SUMIF(PNBCREDIT!G:G,I86,PNBCREDIT!Q:Q)+SUMIF(PNBCREDIT!G:G,I86,PNBCREDIT!AF:AF)</f>
        <v>18.555196229323702</v>
      </c>
      <c r="AF86" s="54"/>
      <c r="AG86" s="48"/>
      <c r="AH86" s="48"/>
      <c r="AI86" s="221">
        <f>SUMIF(BAROMPREM!B:B,I86,BAROMPREM!AC:AC)</f>
        <v>2</v>
      </c>
      <c r="AJ86" s="83"/>
      <c r="AK86" s="48"/>
      <c r="AL86" s="48"/>
      <c r="AM86" s="223">
        <f>SUMIF(BAROMPREM!B:B,I86,BAROMPREM!Y:Y)</f>
        <v>-1</v>
      </c>
      <c r="AN86" s="63"/>
      <c r="AO86" s="48"/>
      <c r="AP86" s="64"/>
      <c r="AQ86" s="223">
        <f>SUMIF(BAROMPREM!B:B,I86,BAROMPREM!AA:AA)</f>
        <v>0</v>
      </c>
      <c r="AR86" s="223"/>
      <c r="AS86" s="48"/>
      <c r="AT86" s="48"/>
      <c r="AU86" s="48">
        <f>SUMIF(BAROMPREM!B:B,I86,BAROMPREM!AF:AF)</f>
        <v>41723.800000000003</v>
      </c>
      <c r="AV86" s="63">
        <f>SUMIF(BAROMPREM!B:B,I86,BAROMPREM!AE:AE)</f>
        <v>99949.2</v>
      </c>
      <c r="AW86" s="48"/>
      <c r="AX86" s="48"/>
    </row>
    <row r="87" spans="1:50" ht="15.75" thickBot="1" x14ac:dyDescent="0.3">
      <c r="A87" s="41">
        <v>262</v>
      </c>
      <c r="B87" s="42" t="s">
        <v>3</v>
      </c>
      <c r="C87" s="41">
        <v>5006</v>
      </c>
      <c r="D87" s="43" t="s">
        <v>510</v>
      </c>
      <c r="E87" s="41">
        <v>4043</v>
      </c>
      <c r="F87" s="43" t="s">
        <v>62</v>
      </c>
      <c r="G87" s="41">
        <v>18</v>
      </c>
      <c r="H87" s="43" t="s">
        <v>339</v>
      </c>
      <c r="I87" s="41">
        <v>18</v>
      </c>
      <c r="K87" s="48">
        <f>SUMIF(BAROMPREM!B:B,I87,BAROMPREM!AD:AD)</f>
        <v>0</v>
      </c>
      <c r="L87" s="63"/>
      <c r="M87" s="48"/>
      <c r="N87" s="48"/>
      <c r="O87" s="48">
        <f>SUMIF(BAROMPREM!B:B,I87,BAROMPREM!AM:AM)</f>
        <v>4</v>
      </c>
      <c r="P87" s="48"/>
      <c r="Q87" s="48"/>
      <c r="R87" s="48"/>
      <c r="S87" s="48">
        <f>SUMIF(BAROMPREM!B:B,I87,BAROMPREM!Z:Z)</f>
        <v>1</v>
      </c>
      <c r="T87" s="63"/>
      <c r="U87" s="48"/>
      <c r="V87" s="48"/>
      <c r="W87" s="48">
        <f>SUMIF(BAROMPREM!B:B,I87,BAROMPREM!AN:AN)</f>
        <v>0</v>
      </c>
      <c r="X87" s="48"/>
      <c r="Y87" s="48"/>
      <c r="Z87" s="48"/>
      <c r="AA87" s="83">
        <f>SUMIF(BAROMPREM!B:B,I87,BAROMPREM!AB:AB)</f>
        <v>0</v>
      </c>
      <c r="AB87" s="83"/>
      <c r="AC87" s="48"/>
      <c r="AD87" s="48"/>
      <c r="AE87" s="54">
        <f>SUMIF(PNBCREDIT!G:G,I87,PNBCREDIT!Q:Q)+SUMIF(PNBCREDIT!G:G,I87,PNBCREDIT!AF:AF)</f>
        <v>0</v>
      </c>
      <c r="AF87" s="54"/>
      <c r="AG87" s="48"/>
      <c r="AH87" s="48"/>
      <c r="AI87" s="221">
        <f>SUMIF(BAROMPREM!B:B,I87,BAROMPREM!AC:AC)</f>
        <v>0</v>
      </c>
      <c r="AJ87" s="83"/>
      <c r="AK87" s="48"/>
      <c r="AL87" s="48"/>
      <c r="AM87" s="223">
        <f>SUMIF(BAROMPREM!B:B,I87,BAROMPREM!Y:Y)</f>
        <v>-3</v>
      </c>
      <c r="AN87" s="63"/>
      <c r="AO87" s="48"/>
      <c r="AP87" s="64"/>
      <c r="AQ87" s="223">
        <f>SUMIF(BAROMPREM!B:B,I87,BAROMPREM!AA:AA)</f>
        <v>0</v>
      </c>
      <c r="AR87" s="223"/>
      <c r="AS87" s="48"/>
      <c r="AT87" s="48"/>
      <c r="AU87" s="48">
        <f>SUMIF(BAROMPREM!B:B,I87,BAROMPREM!AF:AF)</f>
        <v>14786.199999999999</v>
      </c>
      <c r="AV87" s="63">
        <f>SUMIF(BAROMPREM!B:B,I87,BAROMPREM!AE:AE)</f>
        <v>38587.300000000003</v>
      </c>
      <c r="AW87" s="48"/>
      <c r="AX87" s="48"/>
    </row>
    <row r="88" spans="1:50" ht="15.75" thickBot="1" x14ac:dyDescent="0.3">
      <c r="A88" s="41">
        <v>262</v>
      </c>
      <c r="B88" s="42" t="s">
        <v>3</v>
      </c>
      <c r="C88" s="41">
        <v>5006</v>
      </c>
      <c r="D88" s="43" t="s">
        <v>510</v>
      </c>
      <c r="E88" s="41">
        <v>4043</v>
      </c>
      <c r="F88" s="43" t="s">
        <v>62</v>
      </c>
      <c r="G88" s="41">
        <v>50</v>
      </c>
      <c r="H88" s="43" t="s">
        <v>343</v>
      </c>
      <c r="I88" s="41">
        <v>50</v>
      </c>
      <c r="K88" s="48">
        <f>SUMIF(BAROMPREM!B:B,I88,BAROMPREM!AD:AD)</f>
        <v>0</v>
      </c>
      <c r="L88" s="63"/>
      <c r="M88" s="48"/>
      <c r="N88" s="48"/>
      <c r="O88" s="48">
        <f>SUMIF(BAROMPREM!B:B,I88,BAROMPREM!AM:AM)</f>
        <v>1</v>
      </c>
      <c r="P88" s="48"/>
      <c r="Q88" s="48"/>
      <c r="R88" s="48"/>
      <c r="S88" s="48">
        <f>SUMIF(BAROMPREM!B:B,I88,BAROMPREM!Z:Z)</f>
        <v>0</v>
      </c>
      <c r="T88" s="63"/>
      <c r="U88" s="48"/>
      <c r="V88" s="48"/>
      <c r="W88" s="48">
        <f>SUMIF(BAROMPREM!B:B,I88,BAROMPREM!AN:AN)</f>
        <v>-6.8</v>
      </c>
      <c r="X88" s="48"/>
      <c r="Y88" s="48"/>
      <c r="Z88" s="48"/>
      <c r="AA88" s="83">
        <f>SUMIF(BAROMPREM!B:B,I88,BAROMPREM!AB:AB)</f>
        <v>0</v>
      </c>
      <c r="AB88" s="83"/>
      <c r="AC88" s="48"/>
      <c r="AD88" s="48"/>
      <c r="AE88" s="54">
        <f>SUMIF(PNBCREDIT!G:G,I88,PNBCREDIT!Q:Q)+SUMIF(PNBCREDIT!G:G,I88,PNBCREDIT!AF:AF)</f>
        <v>0</v>
      </c>
      <c r="AF88" s="54"/>
      <c r="AG88" s="48"/>
      <c r="AH88" s="48"/>
      <c r="AI88" s="221">
        <f>SUMIF(BAROMPREM!B:B,I88,BAROMPREM!AC:AC)</f>
        <v>0</v>
      </c>
      <c r="AJ88" s="83"/>
      <c r="AK88" s="48"/>
      <c r="AL88" s="48"/>
      <c r="AM88" s="223">
        <f>SUMIF(BAROMPREM!B:B,I88,BAROMPREM!Y:Y)</f>
        <v>-4</v>
      </c>
      <c r="AN88" s="63"/>
      <c r="AO88" s="48"/>
      <c r="AP88" s="64"/>
      <c r="AQ88" s="223">
        <f>SUMIF(BAROMPREM!B:B,I88,BAROMPREM!AA:AA)</f>
        <v>0</v>
      </c>
      <c r="AR88" s="223"/>
      <c r="AS88" s="48"/>
      <c r="AT88" s="48"/>
      <c r="AU88" s="48">
        <f>SUMIF(BAROMPREM!B:B,I88,BAROMPREM!AF:AF)</f>
        <v>774.4</v>
      </c>
      <c r="AV88" s="63">
        <f>SUMIF(BAROMPREM!B:B,I88,BAROMPREM!AE:AE)</f>
        <v>1414.3999999999999</v>
      </c>
      <c r="AW88" s="48"/>
      <c r="AX88" s="48"/>
    </row>
    <row r="89" spans="1:50" ht="15.75" thickBot="1" x14ac:dyDescent="0.3">
      <c r="A89" s="41">
        <v>262</v>
      </c>
      <c r="B89" s="42" t="s">
        <v>3</v>
      </c>
      <c r="C89" s="41">
        <v>5006</v>
      </c>
      <c r="D89" s="43" t="s">
        <v>510</v>
      </c>
      <c r="E89" s="41">
        <v>4043</v>
      </c>
      <c r="F89" s="43" t="s">
        <v>62</v>
      </c>
      <c r="G89" s="41">
        <v>43</v>
      </c>
      <c r="H89" s="43" t="s">
        <v>62</v>
      </c>
      <c r="I89" s="41">
        <v>43</v>
      </c>
      <c r="K89" s="48">
        <f>SUMIF(BAROMPREM!B:B,I89,BAROMPREM!AD:AD)</f>
        <v>0</v>
      </c>
      <c r="L89" s="63"/>
      <c r="M89" s="48"/>
      <c r="N89" s="48"/>
      <c r="O89" s="48">
        <f>SUMIF(BAROMPREM!B:B,I89,BAROMPREM!AM:AM)</f>
        <v>19</v>
      </c>
      <c r="P89" s="48"/>
      <c r="Q89" s="48"/>
      <c r="R89" s="48"/>
      <c r="S89" s="48">
        <f>SUMIF(BAROMPREM!B:B,I89,BAROMPREM!Z:Z)</f>
        <v>0</v>
      </c>
      <c r="T89" s="63"/>
      <c r="U89" s="48"/>
      <c r="V89" s="48"/>
      <c r="W89" s="48">
        <f>SUMIF(BAROMPREM!B:B,I89,BAROMPREM!AN:AN)</f>
        <v>19.2</v>
      </c>
      <c r="X89" s="48"/>
      <c r="Y89" s="48"/>
      <c r="Z89" s="48"/>
      <c r="AA89" s="83">
        <f>SUMIF(BAROMPREM!B:B,I89,BAROMPREM!AB:AB)</f>
        <v>1</v>
      </c>
      <c r="AB89" s="83"/>
      <c r="AC89" s="48"/>
      <c r="AD89" s="48"/>
      <c r="AE89" s="54">
        <f>SUMIF(PNBCREDIT!G:G,I89,PNBCREDIT!Q:Q)+SUMIF(PNBCREDIT!G:G,I89,PNBCREDIT!AF:AF)</f>
        <v>49.925952895265588</v>
      </c>
      <c r="AF89" s="54"/>
      <c r="AG89" s="48"/>
      <c r="AH89" s="48"/>
      <c r="AI89" s="221">
        <f>SUMIF(BAROMPREM!B:B,I89,BAROMPREM!AC:AC)</f>
        <v>1</v>
      </c>
      <c r="AJ89" s="83"/>
      <c r="AK89" s="48"/>
      <c r="AL89" s="48"/>
      <c r="AM89" s="223">
        <f>SUMIF(BAROMPREM!B:B,I89,BAROMPREM!Y:Y)</f>
        <v>-2</v>
      </c>
      <c r="AN89" s="63"/>
      <c r="AO89" s="48"/>
      <c r="AP89" s="64"/>
      <c r="AQ89" s="223">
        <f>SUMIF(BAROMPREM!B:B,I89,BAROMPREM!AA:AA)</f>
        <v>0</v>
      </c>
      <c r="AR89" s="223"/>
      <c r="AS89" s="48"/>
      <c r="AT89" s="48"/>
      <c r="AU89" s="48">
        <f>SUMIF(BAROMPREM!B:B,I89,BAROMPREM!AF:AF)</f>
        <v>199432.7</v>
      </c>
      <c r="AV89" s="63">
        <f>SUMIF(BAROMPREM!B:B,I89,BAROMPREM!AE:AE)</f>
        <v>450615.3</v>
      </c>
      <c r="AW89" s="48"/>
      <c r="AX89" s="48"/>
    </row>
    <row r="90" spans="1:50" ht="15.75" thickBot="1" x14ac:dyDescent="0.3">
      <c r="A90" s="41">
        <v>262</v>
      </c>
      <c r="B90" s="42" t="s">
        <v>3</v>
      </c>
      <c r="C90" s="41">
        <v>5006</v>
      </c>
      <c r="D90" s="43" t="s">
        <v>510</v>
      </c>
      <c r="E90" s="219">
        <v>4038</v>
      </c>
      <c r="F90" s="220" t="s">
        <v>50</v>
      </c>
      <c r="G90" s="41">
        <v>40</v>
      </c>
      <c r="H90" s="43" t="s">
        <v>341</v>
      </c>
      <c r="I90" s="41">
        <v>40</v>
      </c>
      <c r="K90" s="48">
        <f>SUMIF(BAROMPREM!B:B,I90,BAROMPREM!AD:AD)</f>
        <v>0</v>
      </c>
      <c r="L90" s="63"/>
      <c r="M90" s="48"/>
      <c r="N90" s="48"/>
      <c r="O90" s="48">
        <f>SUMIF(BAROMPREM!B:B,I90,BAROMPREM!AM:AM)</f>
        <v>3</v>
      </c>
      <c r="P90" s="48"/>
      <c r="Q90" s="48"/>
      <c r="R90" s="48"/>
      <c r="S90" s="48">
        <f>SUMIF(BAROMPREM!B:B,I90,BAROMPREM!Z:Z)</f>
        <v>3</v>
      </c>
      <c r="T90" s="63"/>
      <c r="U90" s="48"/>
      <c r="V90" s="48"/>
      <c r="W90" s="48">
        <f>SUMIF(BAROMPREM!B:B,I90,BAROMPREM!AN:AN)</f>
        <v>30</v>
      </c>
      <c r="X90" s="48"/>
      <c r="Y90" s="48"/>
      <c r="Z90" s="48"/>
      <c r="AA90" s="83">
        <f>SUMIF(BAROMPREM!B:B,I90,BAROMPREM!AB:AB)</f>
        <v>3</v>
      </c>
      <c r="AB90" s="83"/>
      <c r="AC90" s="48"/>
      <c r="AD90" s="48"/>
      <c r="AE90" s="54">
        <f>SUMIF(PNBCREDIT!G:G,I90,PNBCREDIT!Q:Q)+SUMIF(PNBCREDIT!G:G,I90,PNBCREDIT!AF:AF)</f>
        <v>9.2298108652202497</v>
      </c>
      <c r="AF90" s="54"/>
      <c r="AG90" s="48"/>
      <c r="AH90" s="48"/>
      <c r="AI90" s="221">
        <f>SUMIF(BAROMPREM!B:B,I90,BAROMPREM!AC:AC)</f>
        <v>1</v>
      </c>
      <c r="AJ90" s="83"/>
      <c r="AK90" s="48"/>
      <c r="AL90" s="48"/>
      <c r="AM90" s="223">
        <f>SUMIF(BAROMPREM!B:B,I90,BAROMPREM!Y:Y)</f>
        <v>0</v>
      </c>
      <c r="AN90" s="63"/>
      <c r="AO90" s="48"/>
      <c r="AP90" s="64"/>
      <c r="AQ90" s="223">
        <f>SUMIF(BAROMPREM!B:B,I90,BAROMPREM!AA:AA)</f>
        <v>0</v>
      </c>
      <c r="AR90" s="223"/>
      <c r="AS90" s="48"/>
      <c r="AT90" s="48"/>
      <c r="AU90" s="48">
        <f>SUMIF(BAROMPREM!B:B,I90,BAROMPREM!AF:AF)</f>
        <v>8601.6</v>
      </c>
      <c r="AV90" s="63">
        <f>SUMIF(BAROMPREM!B:B,I90,BAROMPREM!AE:AE)</f>
        <v>27058.600000000002</v>
      </c>
      <c r="AW90" s="48"/>
      <c r="AX90" s="48"/>
    </row>
    <row r="91" spans="1:50" ht="15.75" thickBot="1" x14ac:dyDescent="0.3">
      <c r="A91" s="41">
        <v>262</v>
      </c>
      <c r="B91" s="42" t="s">
        <v>3</v>
      </c>
      <c r="C91" s="41">
        <v>5006</v>
      </c>
      <c r="D91" s="43" t="s">
        <v>510</v>
      </c>
      <c r="E91" s="41">
        <v>4048</v>
      </c>
      <c r="F91" s="43" t="s">
        <v>52</v>
      </c>
      <c r="G91" s="41">
        <v>48</v>
      </c>
      <c r="H91" s="43" t="s">
        <v>52</v>
      </c>
      <c r="I91" s="41">
        <v>48</v>
      </c>
      <c r="K91" s="48">
        <f>SUMIF(BAROMPREM!B:B,I91,BAROMPREM!AD:AD)</f>
        <v>0</v>
      </c>
      <c r="L91" s="63"/>
      <c r="M91" s="48"/>
      <c r="N91" s="48"/>
      <c r="O91" s="48">
        <f>SUMIF(BAROMPREM!B:B,I91,BAROMPREM!AM:AM)</f>
        <v>46</v>
      </c>
      <c r="P91" s="48"/>
      <c r="Q91" s="48"/>
      <c r="R91" s="48"/>
      <c r="S91" s="48">
        <f>SUMIF(BAROMPREM!B:B,I91,BAROMPREM!Z:Z)</f>
        <v>0</v>
      </c>
      <c r="T91" s="63"/>
      <c r="U91" s="48"/>
      <c r="V91" s="48"/>
      <c r="W91" s="48">
        <f>SUMIF(BAROMPREM!B:B,I91,BAROMPREM!AN:AN)</f>
        <v>32.799999999999997</v>
      </c>
      <c r="X91" s="48"/>
      <c r="Y91" s="48"/>
      <c r="Z91" s="48"/>
      <c r="AA91" s="83">
        <f>SUMIF(BAROMPREM!B:B,I91,BAROMPREM!AB:AB)</f>
        <v>0</v>
      </c>
      <c r="AB91" s="83"/>
      <c r="AC91" s="48"/>
      <c r="AD91" s="48"/>
      <c r="AE91" s="54">
        <f>SUMIF(PNBCREDIT!G:G,I91,PNBCREDIT!Q:Q)+SUMIF(PNBCREDIT!G:G,I91,PNBCREDIT!AF:AF)</f>
        <v>1.8087951059201162</v>
      </c>
      <c r="AF91" s="54"/>
      <c r="AG91" s="48"/>
      <c r="AH91" s="48"/>
      <c r="AI91" s="221">
        <f>SUMIF(BAROMPREM!B:B,I91,BAROMPREM!AC:AC)</f>
        <v>0</v>
      </c>
      <c r="AJ91" s="83"/>
      <c r="AK91" s="48"/>
      <c r="AL91" s="48"/>
      <c r="AM91" s="223">
        <f>SUMIF(BAROMPREM!B:B,I91,BAROMPREM!Y:Y)</f>
        <v>0</v>
      </c>
      <c r="AN91" s="63"/>
      <c r="AO91" s="48"/>
      <c r="AP91" s="64"/>
      <c r="AQ91" s="223">
        <f>SUMIF(BAROMPREM!B:B,I91,BAROMPREM!AA:AA)</f>
        <v>0</v>
      </c>
      <c r="AR91" s="223"/>
      <c r="AS91" s="48"/>
      <c r="AT91" s="48"/>
      <c r="AU91" s="48">
        <f>SUMIF(BAROMPREM!B:B,I91,BAROMPREM!AF:AF)</f>
        <v>275.7</v>
      </c>
      <c r="AV91" s="63">
        <f>SUMIF(BAROMPREM!B:B,I91,BAROMPREM!AE:AE)</f>
        <v>101190.7</v>
      </c>
      <c r="AW91" s="48"/>
      <c r="AX91" s="48"/>
    </row>
    <row r="92" spans="1:50" ht="15.75" thickBot="1" x14ac:dyDescent="0.3">
      <c r="A92" s="41">
        <v>262</v>
      </c>
      <c r="B92" s="42" t="s">
        <v>3</v>
      </c>
      <c r="C92" s="41">
        <v>5006</v>
      </c>
      <c r="D92" s="43" t="s">
        <v>510</v>
      </c>
      <c r="E92" s="41">
        <v>4010</v>
      </c>
      <c r="F92" s="43" t="s">
        <v>80</v>
      </c>
      <c r="G92" s="41">
        <v>10</v>
      </c>
      <c r="H92" s="43" t="s">
        <v>80</v>
      </c>
      <c r="I92" s="41">
        <v>10</v>
      </c>
      <c r="K92" s="48">
        <f>SUMIF(BAROMPREM!B:B,I92,BAROMPREM!AD:AD)</f>
        <v>0</v>
      </c>
      <c r="L92" s="63"/>
      <c r="M92" s="48"/>
      <c r="N92" s="48"/>
      <c r="O92" s="48">
        <f>SUMIF(BAROMPREM!B:B,I92,BAROMPREM!AM:AM)</f>
        <v>10</v>
      </c>
      <c r="P92" s="48"/>
      <c r="Q92" s="48"/>
      <c r="R92" s="48"/>
      <c r="S92" s="48">
        <f>SUMIF(BAROMPREM!B:B,I92,BAROMPREM!Z:Z)</f>
        <v>0</v>
      </c>
      <c r="T92" s="63"/>
      <c r="U92" s="48"/>
      <c r="V92" s="48"/>
      <c r="W92" s="48">
        <f>SUMIF(BAROMPREM!B:B,I92,BAROMPREM!AN:AN)</f>
        <v>22.8</v>
      </c>
      <c r="X92" s="48"/>
      <c r="Y92" s="48"/>
      <c r="Z92" s="48"/>
      <c r="AA92" s="83">
        <f>SUMIF(BAROMPREM!B:B,I92,BAROMPREM!AB:AB)</f>
        <v>3</v>
      </c>
      <c r="AB92" s="83"/>
      <c r="AC92" s="48"/>
      <c r="AD92" s="48"/>
      <c r="AE92" s="54">
        <f>SUMIF(PNBCREDIT!G:G,I92,PNBCREDIT!Q:Q)+SUMIF(PNBCREDIT!G:G,I92,PNBCREDIT!AF:AF)</f>
        <v>8.0180078605747305</v>
      </c>
      <c r="AF92" s="54"/>
      <c r="AG92" s="48"/>
      <c r="AH92" s="48"/>
      <c r="AI92" s="221">
        <f>SUMIF(BAROMPREM!B:B,I92,BAROMPREM!AC:AC)</f>
        <v>1</v>
      </c>
      <c r="AJ92" s="83"/>
      <c r="AK92" s="48"/>
      <c r="AL92" s="48"/>
      <c r="AM92" s="223">
        <f>SUMIF(BAROMPREM!B:B,I92,BAROMPREM!Y:Y)</f>
        <v>-7</v>
      </c>
      <c r="AN92" s="63"/>
      <c r="AO92" s="48"/>
      <c r="AP92" s="64"/>
      <c r="AQ92" s="223">
        <f>SUMIF(BAROMPREM!B:B,I92,BAROMPREM!AA:AA)</f>
        <v>1</v>
      </c>
      <c r="AR92" s="223"/>
      <c r="AS92" s="48"/>
      <c r="AT92" s="48"/>
      <c r="AU92" s="48">
        <f>SUMIF(BAROMPREM!B:B,I92,BAROMPREM!AF:AF)</f>
        <v>77970.399999999994</v>
      </c>
      <c r="AV92" s="63">
        <f>SUMIF(BAROMPREM!B:B,I92,BAROMPREM!AE:AE)</f>
        <v>211868.1</v>
      </c>
      <c r="AW92" s="48"/>
      <c r="AX92" s="48"/>
    </row>
    <row r="93" spans="1:50" ht="15.75" thickBot="1" x14ac:dyDescent="0.3">
      <c r="A93" s="41">
        <v>262</v>
      </c>
      <c r="B93" s="42" t="s">
        <v>3</v>
      </c>
      <c r="C93" s="41">
        <v>5006</v>
      </c>
      <c r="D93" s="43" t="s">
        <v>510</v>
      </c>
      <c r="E93" s="41">
        <v>4054</v>
      </c>
      <c r="F93" s="43" t="s">
        <v>53</v>
      </c>
      <c r="G93" s="41">
        <v>54</v>
      </c>
      <c r="H93" s="43" t="s">
        <v>53</v>
      </c>
      <c r="I93" s="41">
        <v>54</v>
      </c>
      <c r="K93" s="48">
        <f>SUMIF(BAROMPREM!B:B,I93,BAROMPREM!AD:AD)</f>
        <v>0</v>
      </c>
      <c r="L93" s="63"/>
      <c r="M93" s="48"/>
      <c r="N93" s="48"/>
      <c r="O93" s="48">
        <f>SUMIF(BAROMPREM!B:B,I93,BAROMPREM!AM:AM)</f>
        <v>1</v>
      </c>
      <c r="P93" s="48"/>
      <c r="Q93" s="48"/>
      <c r="R93" s="48"/>
      <c r="S93" s="48">
        <f>SUMIF(BAROMPREM!B:B,I93,BAROMPREM!Z:Z)</f>
        <v>0</v>
      </c>
      <c r="T93" s="63"/>
      <c r="U93" s="48"/>
      <c r="V93" s="48"/>
      <c r="W93" s="48">
        <f>SUMIF(BAROMPREM!B:B,I93,BAROMPREM!AN:AN)</f>
        <v>-6</v>
      </c>
      <c r="X93" s="48"/>
      <c r="Y93" s="48"/>
      <c r="Z93" s="48"/>
      <c r="AA93" s="83">
        <f>SUMIF(BAROMPREM!B:B,I93,BAROMPREM!AB:AB)</f>
        <v>0</v>
      </c>
      <c r="AB93" s="83"/>
      <c r="AC93" s="48"/>
      <c r="AD93" s="48"/>
      <c r="AE93" s="54">
        <f>SUMIF(PNBCREDIT!G:G,I93,PNBCREDIT!Q:Q)+SUMIF(PNBCREDIT!G:G,I93,PNBCREDIT!AF:AF)</f>
        <v>12.988588470925169</v>
      </c>
      <c r="AF93" s="54"/>
      <c r="AG93" s="48"/>
      <c r="AH93" s="48"/>
      <c r="AI93" s="221">
        <f>SUMIF(BAROMPREM!B:B,I93,BAROMPREM!AC:AC)</f>
        <v>1</v>
      </c>
      <c r="AJ93" s="83"/>
      <c r="AK93" s="48"/>
      <c r="AL93" s="48"/>
      <c r="AM93" s="223">
        <f>SUMIF(BAROMPREM!B:B,I93,BAROMPREM!Y:Y)</f>
        <v>2</v>
      </c>
      <c r="AN93" s="63"/>
      <c r="AO93" s="48"/>
      <c r="AP93" s="64"/>
      <c r="AQ93" s="223">
        <f>SUMIF(BAROMPREM!B:B,I93,BAROMPREM!AA:AA)</f>
        <v>0</v>
      </c>
      <c r="AR93" s="223"/>
      <c r="AS93" s="48"/>
      <c r="AT93" s="48"/>
      <c r="AU93" s="48">
        <f>SUMIF(BAROMPREM!B:B,I93,BAROMPREM!AF:AF)</f>
        <v>557.6</v>
      </c>
      <c r="AV93" s="63">
        <f>SUMIF(BAROMPREM!B:B,I93,BAROMPREM!AE:AE)</f>
        <v>31829.8</v>
      </c>
      <c r="AW93" s="48"/>
      <c r="AX93" s="48"/>
    </row>
    <row r="94" spans="1:50" ht="15.75" thickBot="1" x14ac:dyDescent="0.3">
      <c r="A94" s="41">
        <v>262</v>
      </c>
      <c r="B94" s="42" t="s">
        <v>3</v>
      </c>
      <c r="C94" s="41">
        <v>5006</v>
      </c>
      <c r="D94" s="43" t="s">
        <v>510</v>
      </c>
      <c r="E94" s="41">
        <v>4006</v>
      </c>
      <c r="F94" s="43" t="s">
        <v>81</v>
      </c>
      <c r="G94" s="41">
        <v>6</v>
      </c>
      <c r="H94" s="43" t="s">
        <v>81</v>
      </c>
      <c r="I94" s="41">
        <v>6</v>
      </c>
      <c r="K94" s="48">
        <f>SUMIF(BAROMPREM!B:B,I94,BAROMPREM!AD:AD)</f>
        <v>0</v>
      </c>
      <c r="L94" s="63"/>
      <c r="M94" s="48"/>
      <c r="N94" s="48"/>
      <c r="O94" s="48">
        <f>SUMIF(BAROMPREM!B:B,I94,BAROMPREM!AM:AM)</f>
        <v>30</v>
      </c>
      <c r="P94" s="48"/>
      <c r="Q94" s="48"/>
      <c r="R94" s="48"/>
      <c r="S94" s="48">
        <f>SUMIF(BAROMPREM!B:B,I94,BAROMPREM!Z:Z)</f>
        <v>3</v>
      </c>
      <c r="T94" s="63"/>
      <c r="U94" s="48"/>
      <c r="V94" s="48"/>
      <c r="W94" s="48">
        <f>SUMIF(BAROMPREM!B:B,I94,BAROMPREM!AN:AN)</f>
        <v>41.6</v>
      </c>
      <c r="X94" s="48"/>
      <c r="Y94" s="48"/>
      <c r="Z94" s="48"/>
      <c r="AA94" s="83">
        <f>SUMIF(BAROMPREM!B:B,I94,BAROMPREM!AB:AB)</f>
        <v>2</v>
      </c>
      <c r="AB94" s="83"/>
      <c r="AC94" s="48"/>
      <c r="AD94" s="48"/>
      <c r="AE94" s="54">
        <f>SUMIF(PNBCREDIT!G:G,I94,PNBCREDIT!Q:Q)+SUMIF(PNBCREDIT!G:G,I94,PNBCREDIT!AF:AF)</f>
        <v>18.628146561483057</v>
      </c>
      <c r="AF94" s="54"/>
      <c r="AG94" s="48"/>
      <c r="AH94" s="48"/>
      <c r="AI94" s="221">
        <f>SUMIF(BAROMPREM!B:B,I94,BAROMPREM!AC:AC)</f>
        <v>1</v>
      </c>
      <c r="AJ94" s="83"/>
      <c r="AK94" s="48"/>
      <c r="AL94" s="48"/>
      <c r="AM94" s="223">
        <f>SUMIF(BAROMPREM!B:B,I94,BAROMPREM!Y:Y)</f>
        <v>-4</v>
      </c>
      <c r="AN94" s="63"/>
      <c r="AO94" s="48"/>
      <c r="AP94" s="64"/>
      <c r="AQ94" s="223">
        <f>SUMIF(BAROMPREM!B:B,I94,BAROMPREM!AA:AA)</f>
        <v>0</v>
      </c>
      <c r="AR94" s="223"/>
      <c r="AS94" s="48"/>
      <c r="AT94" s="48"/>
      <c r="AU94" s="48">
        <f>SUMIF(BAROMPREM!B:B,I94,BAROMPREM!AF:AF)</f>
        <v>86731.9</v>
      </c>
      <c r="AV94" s="63">
        <f>SUMIF(BAROMPREM!B:B,I94,BAROMPREM!AE:AE)</f>
        <v>401541.6</v>
      </c>
      <c r="AW94" s="48"/>
      <c r="AX94" s="48"/>
    </row>
    <row r="95" spans="1:50" ht="15.75" thickBot="1" x14ac:dyDescent="0.3">
      <c r="A95" s="41">
        <v>262</v>
      </c>
      <c r="B95" s="42" t="s">
        <v>3</v>
      </c>
      <c r="C95" s="41">
        <v>5006</v>
      </c>
      <c r="D95" s="43" t="s">
        <v>510</v>
      </c>
      <c r="E95" s="41">
        <v>4020</v>
      </c>
      <c r="F95" s="43" t="s">
        <v>90</v>
      </c>
      <c r="G95" s="41">
        <v>20</v>
      </c>
      <c r="H95" s="43" t="s">
        <v>90</v>
      </c>
      <c r="I95" s="41">
        <v>20</v>
      </c>
      <c r="K95" s="48">
        <f>SUMIF(BAROMPREM!B:B,I95,BAROMPREM!AD:AD)</f>
        <v>0</v>
      </c>
      <c r="L95" s="63"/>
      <c r="M95" s="48"/>
      <c r="N95" s="48"/>
      <c r="O95" s="48">
        <f>SUMIF(BAROMPREM!B:B,I95,BAROMPREM!AM:AM)</f>
        <v>19</v>
      </c>
      <c r="P95" s="48"/>
      <c r="Q95" s="48"/>
      <c r="R95" s="48"/>
      <c r="S95" s="48">
        <f>SUMIF(BAROMPREM!B:B,I95,BAROMPREM!Z:Z)</f>
        <v>2</v>
      </c>
      <c r="T95" s="63"/>
      <c r="U95" s="48"/>
      <c r="V95" s="48"/>
      <c r="W95" s="48">
        <f>SUMIF(BAROMPREM!B:B,I95,BAROMPREM!AN:AN)</f>
        <v>34</v>
      </c>
      <c r="X95" s="48"/>
      <c r="Y95" s="48"/>
      <c r="Z95" s="48"/>
      <c r="AA95" s="83">
        <f>SUMIF(BAROMPREM!B:B,I95,BAROMPREM!AB:AB)</f>
        <v>3</v>
      </c>
      <c r="AB95" s="83"/>
      <c r="AC95" s="48"/>
      <c r="AD95" s="48"/>
      <c r="AE95" s="54">
        <f>SUMIF(PNBCREDIT!G:G,I95,PNBCREDIT!Q:Q)+SUMIF(PNBCREDIT!G:G,I95,PNBCREDIT!AF:AF)</f>
        <v>11.177169396918924</v>
      </c>
      <c r="AF95" s="54"/>
      <c r="AG95" s="48"/>
      <c r="AH95" s="48"/>
      <c r="AI95" s="221">
        <f>SUMIF(BAROMPREM!B:B,I95,BAROMPREM!AC:AC)</f>
        <v>1</v>
      </c>
      <c r="AJ95" s="83"/>
      <c r="AK95" s="48"/>
      <c r="AL95" s="48"/>
      <c r="AM95" s="223">
        <f>SUMIF(BAROMPREM!B:B,I95,BAROMPREM!Y:Y)</f>
        <v>1</v>
      </c>
      <c r="AN95" s="63"/>
      <c r="AO95" s="48"/>
      <c r="AP95" s="64"/>
      <c r="AQ95" s="223">
        <f>SUMIF(BAROMPREM!B:B,I95,BAROMPREM!AA:AA)</f>
        <v>0</v>
      </c>
      <c r="AR95" s="223"/>
      <c r="AS95" s="48"/>
      <c r="AT95" s="48"/>
      <c r="AU95" s="48">
        <f>SUMIF(BAROMPREM!B:B,I95,BAROMPREM!AF:AF)</f>
        <v>101213.4</v>
      </c>
      <c r="AV95" s="63">
        <f>SUMIF(BAROMPREM!B:B,I95,BAROMPREM!AE:AE)</f>
        <v>235446.40000000002</v>
      </c>
      <c r="AW95" s="48"/>
      <c r="AX95" s="48"/>
    </row>
    <row r="96" spans="1:50" ht="15.75" thickBot="1" x14ac:dyDescent="0.3">
      <c r="A96" s="41">
        <v>262</v>
      </c>
      <c r="B96" s="42" t="s">
        <v>3</v>
      </c>
      <c r="C96" s="41">
        <v>5006</v>
      </c>
      <c r="D96" s="43" t="s">
        <v>510</v>
      </c>
      <c r="E96" s="217">
        <v>4006</v>
      </c>
      <c r="F96" s="218" t="s">
        <v>81</v>
      </c>
      <c r="G96" s="41">
        <v>12</v>
      </c>
      <c r="H96" s="43" t="s">
        <v>338</v>
      </c>
      <c r="I96" s="41">
        <v>12</v>
      </c>
      <c r="K96" s="48">
        <f>SUMIF(BAROMPREM!B:B,I96,BAROMPREM!AD:AD)</f>
        <v>0</v>
      </c>
      <c r="L96" s="63"/>
      <c r="M96" s="48"/>
      <c r="N96" s="48"/>
      <c r="O96" s="48">
        <f>SUMIF(BAROMPREM!B:B,I96,BAROMPREM!AM:AM)</f>
        <v>3</v>
      </c>
      <c r="P96" s="48"/>
      <c r="Q96" s="48"/>
      <c r="R96" s="48"/>
      <c r="S96" s="48">
        <f>SUMIF(BAROMPREM!B:B,I96,BAROMPREM!Z:Z)</f>
        <v>1</v>
      </c>
      <c r="T96" s="63"/>
      <c r="U96" s="48"/>
      <c r="V96" s="48"/>
      <c r="W96" s="48">
        <f>SUMIF(BAROMPREM!B:B,I96,BAROMPREM!AN:AN)</f>
        <v>0</v>
      </c>
      <c r="X96" s="48"/>
      <c r="Y96" s="48"/>
      <c r="Z96" s="48"/>
      <c r="AA96" s="83">
        <f>SUMIF(BAROMPREM!B:B,I96,BAROMPREM!AB:AB)</f>
        <v>0</v>
      </c>
      <c r="AB96" s="83"/>
      <c r="AC96" s="48"/>
      <c r="AD96" s="48"/>
      <c r="AE96" s="54">
        <f>SUMIF(PNBCREDIT!G:G,I96,PNBCREDIT!Q:Q)+SUMIF(PNBCREDIT!G:G,I96,PNBCREDIT!AF:AF)</f>
        <v>1.1083381415077964</v>
      </c>
      <c r="AF96" s="54"/>
      <c r="AG96" s="48"/>
      <c r="AH96" s="48"/>
      <c r="AI96" s="221">
        <f>SUMIF(BAROMPREM!B:B,I96,BAROMPREM!AC:AC)</f>
        <v>0</v>
      </c>
      <c r="AJ96" s="83"/>
      <c r="AK96" s="48"/>
      <c r="AL96" s="48"/>
      <c r="AM96" s="223">
        <f>SUMIF(BAROMPREM!B:B,I96,BAROMPREM!Y:Y)</f>
        <v>2</v>
      </c>
      <c r="AN96" s="63"/>
      <c r="AO96" s="48"/>
      <c r="AP96" s="64"/>
      <c r="AQ96" s="223">
        <f>SUMIF(BAROMPREM!B:B,I96,BAROMPREM!AA:AA)</f>
        <v>1</v>
      </c>
      <c r="AR96" s="223"/>
      <c r="AS96" s="48"/>
      <c r="AT96" s="48"/>
      <c r="AU96" s="48">
        <f>SUMIF(BAROMPREM!B:B,I96,BAROMPREM!AF:AF)</f>
        <v>125.1</v>
      </c>
      <c r="AV96" s="63">
        <f>SUMIF(BAROMPREM!B:B,I96,BAROMPREM!AE:AE)</f>
        <v>21151.1</v>
      </c>
      <c r="AW96" s="48"/>
      <c r="AX96" s="48"/>
    </row>
    <row r="97" spans="1:50" ht="15.75" thickBot="1" x14ac:dyDescent="0.3">
      <c r="A97" s="41">
        <v>262</v>
      </c>
      <c r="B97" s="42" t="s">
        <v>3</v>
      </c>
      <c r="C97" s="41">
        <v>5006</v>
      </c>
      <c r="D97" s="43" t="s">
        <v>510</v>
      </c>
      <c r="E97" s="41">
        <v>4023</v>
      </c>
      <c r="F97" s="43" t="s">
        <v>63</v>
      </c>
      <c r="G97" s="41">
        <v>23</v>
      </c>
      <c r="H97" s="43" t="s">
        <v>63</v>
      </c>
      <c r="I97" s="41">
        <v>23</v>
      </c>
      <c r="K97" s="48">
        <f>SUMIF(BAROMPREM!B:B,I97,BAROMPREM!AD:AD)</f>
        <v>0</v>
      </c>
      <c r="L97" s="63"/>
      <c r="M97" s="48"/>
      <c r="N97" s="48"/>
      <c r="O97" s="48">
        <f>SUMIF(BAROMPREM!B:B,I97,BAROMPREM!AM:AM)</f>
        <v>13</v>
      </c>
      <c r="P97" s="48"/>
      <c r="Q97" s="48"/>
      <c r="R97" s="48"/>
      <c r="S97" s="48">
        <f>SUMIF(BAROMPREM!B:B,I97,BAROMPREM!Z:Z)</f>
        <v>8</v>
      </c>
      <c r="T97" s="63"/>
      <c r="U97" s="48"/>
      <c r="V97" s="48"/>
      <c r="W97" s="48">
        <f>SUMIF(BAROMPREM!B:B,I97,BAROMPREM!AN:AN)</f>
        <v>-2</v>
      </c>
      <c r="X97" s="48"/>
      <c r="Y97" s="48"/>
      <c r="Z97" s="48"/>
      <c r="AA97" s="83">
        <f>SUMIF(BAROMPREM!B:B,I97,BAROMPREM!AB:AB)</f>
        <v>2</v>
      </c>
      <c r="AB97" s="83"/>
      <c r="AC97" s="48"/>
      <c r="AD97" s="48"/>
      <c r="AE97" s="54">
        <f>SUMIF(PNBCREDIT!G:G,I97,PNBCREDIT!Q:Q)+SUMIF(PNBCREDIT!G:G,I97,PNBCREDIT!AF:AF)</f>
        <v>30.893280602777839</v>
      </c>
      <c r="AF97" s="54"/>
      <c r="AG97" s="48"/>
      <c r="AH97" s="48"/>
      <c r="AI97" s="221">
        <f>SUMIF(BAROMPREM!B:B,I97,BAROMPREM!AC:AC)</f>
        <v>3</v>
      </c>
      <c r="AJ97" s="83"/>
      <c r="AK97" s="48"/>
      <c r="AL97" s="48"/>
      <c r="AM97" s="223">
        <f>SUMIF(BAROMPREM!B:B,I97,BAROMPREM!Y:Y)</f>
        <v>-3</v>
      </c>
      <c r="AN97" s="63"/>
      <c r="AO97" s="48"/>
      <c r="AP97" s="64"/>
      <c r="AQ97" s="223">
        <f>SUMIF(BAROMPREM!B:B,I97,BAROMPREM!AA:AA)</f>
        <v>0</v>
      </c>
      <c r="AR97" s="223"/>
      <c r="AS97" s="48"/>
      <c r="AT97" s="48"/>
      <c r="AU97" s="48">
        <f>SUMIF(BAROMPREM!B:B,I97,BAROMPREM!AF:AF)</f>
        <v>31205.8</v>
      </c>
      <c r="AV97" s="63">
        <f>SUMIF(BAROMPREM!B:B,I97,BAROMPREM!AE:AE)</f>
        <v>103583.6</v>
      </c>
      <c r="AW97" s="48"/>
      <c r="AX97" s="48"/>
    </row>
    <row r="98" spans="1:50" ht="15.75" thickBot="1" x14ac:dyDescent="0.3">
      <c r="A98" s="41">
        <v>264</v>
      </c>
      <c r="B98" s="42" t="s">
        <v>4</v>
      </c>
      <c r="C98" s="41">
        <v>5130</v>
      </c>
      <c r="D98" s="43" t="s">
        <v>485</v>
      </c>
      <c r="E98" s="41">
        <v>4132</v>
      </c>
      <c r="F98" s="43" t="s">
        <v>101</v>
      </c>
      <c r="G98" s="41">
        <v>132</v>
      </c>
      <c r="H98" s="43" t="s">
        <v>101</v>
      </c>
      <c r="I98" s="41">
        <v>132</v>
      </c>
      <c r="K98" s="48">
        <f>SUMIF(BAROMPREM!B:B,I98,BAROMPREM!AD:AD)</f>
        <v>0</v>
      </c>
      <c r="L98" s="63"/>
      <c r="M98" s="48"/>
      <c r="N98" s="48"/>
      <c r="O98" s="48">
        <f>SUMIF(BAROMPREM!B:B,I98,BAROMPREM!AM:AM)</f>
        <v>22</v>
      </c>
      <c r="P98" s="48"/>
      <c r="Q98" s="48"/>
      <c r="R98" s="48"/>
      <c r="S98" s="48">
        <f>SUMIF(BAROMPREM!B:B,I98,BAROMPREM!Z:Z)</f>
        <v>2</v>
      </c>
      <c r="T98" s="63"/>
      <c r="U98" s="48"/>
      <c r="V98" s="48"/>
      <c r="W98" s="48">
        <f>SUMIF(BAROMPREM!B:B,I98,BAROMPREM!AN:AN)</f>
        <v>31.2</v>
      </c>
      <c r="X98" s="48"/>
      <c r="Y98" s="48"/>
      <c r="Z98" s="48"/>
      <c r="AA98" s="83">
        <f>SUMIF(BAROMPREM!B:B,I98,BAROMPREM!AB:AB)</f>
        <v>2</v>
      </c>
      <c r="AB98" s="83"/>
      <c r="AC98" s="48"/>
      <c r="AD98" s="48"/>
      <c r="AE98" s="54">
        <f>SUMIF(PNBCREDIT!G:G,I98,PNBCREDIT!Q:Q)+SUMIF(PNBCREDIT!G:G,I98,PNBCREDIT!AF:AF)</f>
        <v>19.869667928458213</v>
      </c>
      <c r="AF98" s="54"/>
      <c r="AG98" s="48"/>
      <c r="AH98" s="48"/>
      <c r="AI98" s="221">
        <f>SUMIF(BAROMPREM!B:B,I98,BAROMPREM!AC:AC)</f>
        <v>1</v>
      </c>
      <c r="AJ98" s="83"/>
      <c r="AK98" s="48"/>
      <c r="AL98" s="48"/>
      <c r="AM98" s="223">
        <f>SUMIF(BAROMPREM!B:B,I98,BAROMPREM!Y:Y)</f>
        <v>3</v>
      </c>
      <c r="AN98" s="63"/>
      <c r="AO98" s="48"/>
      <c r="AP98" s="64"/>
      <c r="AQ98" s="223">
        <f>SUMIF(BAROMPREM!B:B,I98,BAROMPREM!AA:AA)</f>
        <v>1</v>
      </c>
      <c r="AR98" s="223"/>
      <c r="AS98" s="48"/>
      <c r="AT98" s="48"/>
      <c r="AU98" s="48">
        <f>SUMIF(BAROMPREM!B:B,I98,BAROMPREM!AF:AF)</f>
        <v>52390.43</v>
      </c>
      <c r="AV98" s="63">
        <f>SUMIF(BAROMPREM!B:B,I98,BAROMPREM!AE:AE)</f>
        <v>54663.199999999997</v>
      </c>
      <c r="AW98" s="48"/>
      <c r="AX98" s="48"/>
    </row>
    <row r="99" spans="1:50" ht="15.75" thickBot="1" x14ac:dyDescent="0.3">
      <c r="A99" s="41">
        <v>264</v>
      </c>
      <c r="B99" s="42" t="s">
        <v>4</v>
      </c>
      <c r="C99" s="41">
        <v>5130</v>
      </c>
      <c r="D99" s="43" t="s">
        <v>485</v>
      </c>
      <c r="E99" s="41">
        <v>4130</v>
      </c>
      <c r="F99" s="43" t="s">
        <v>102</v>
      </c>
      <c r="G99" s="41">
        <v>130</v>
      </c>
      <c r="H99" s="43" t="s">
        <v>102</v>
      </c>
      <c r="I99" s="41">
        <v>130</v>
      </c>
      <c r="K99" s="48">
        <f>SUMIF(BAROMPREM!B:B,I99,BAROMPREM!AD:AD)</f>
        <v>0</v>
      </c>
      <c r="L99" s="63"/>
      <c r="M99" s="48"/>
      <c r="N99" s="48"/>
      <c r="O99" s="48">
        <f>SUMIF(BAROMPREM!B:B,I99,BAROMPREM!AM:AM)</f>
        <v>14</v>
      </c>
      <c r="P99" s="48"/>
      <c r="Q99" s="48"/>
      <c r="R99" s="48"/>
      <c r="S99" s="48">
        <f>SUMIF(BAROMPREM!B:B,I99,BAROMPREM!Z:Z)</f>
        <v>4</v>
      </c>
      <c r="T99" s="63"/>
      <c r="U99" s="48"/>
      <c r="V99" s="48"/>
      <c r="W99" s="48">
        <f>SUMIF(BAROMPREM!B:B,I99,BAROMPREM!AN:AN)</f>
        <v>193.6</v>
      </c>
      <c r="X99" s="48"/>
      <c r="Y99" s="48"/>
      <c r="Z99" s="48"/>
      <c r="AA99" s="83">
        <f>SUMIF(BAROMPREM!B:B,I99,BAROMPREM!AB:AB)</f>
        <v>1</v>
      </c>
      <c r="AB99" s="83"/>
      <c r="AC99" s="48"/>
      <c r="AD99" s="48"/>
      <c r="AE99" s="54">
        <f>SUMIF(PNBCREDIT!G:G,I99,PNBCREDIT!Q:Q)+SUMIF(PNBCREDIT!G:G,I99,PNBCREDIT!AF:AF)</f>
        <v>52.894471721260032</v>
      </c>
      <c r="AF99" s="54"/>
      <c r="AG99" s="48"/>
      <c r="AH99" s="48"/>
      <c r="AI99" s="221">
        <f>SUMIF(BAROMPREM!B:B,I99,BAROMPREM!AC:AC)</f>
        <v>2</v>
      </c>
      <c r="AJ99" s="83"/>
      <c r="AK99" s="48"/>
      <c r="AL99" s="48"/>
      <c r="AM99" s="223">
        <f>SUMIF(BAROMPREM!B:B,I99,BAROMPREM!Y:Y)</f>
        <v>-14</v>
      </c>
      <c r="AN99" s="63"/>
      <c r="AO99" s="48"/>
      <c r="AP99" s="64"/>
      <c r="AQ99" s="223">
        <f>SUMIF(BAROMPREM!B:B,I99,BAROMPREM!AA:AA)</f>
        <v>2</v>
      </c>
      <c r="AR99" s="223"/>
      <c r="AS99" s="48"/>
      <c r="AT99" s="48"/>
      <c r="AU99" s="48">
        <f>SUMIF(BAROMPREM!B:B,I99,BAROMPREM!AF:AF)</f>
        <v>93410.013399999996</v>
      </c>
      <c r="AV99" s="63">
        <f>SUMIF(BAROMPREM!B:B,I99,BAROMPREM!AE:AE)</f>
        <v>152728.20000000001</v>
      </c>
      <c r="AW99" s="48"/>
      <c r="AX99" s="48"/>
    </row>
    <row r="100" spans="1:50" ht="15.75" thickBot="1" x14ac:dyDescent="0.3">
      <c r="A100" s="41">
        <v>264</v>
      </c>
      <c r="B100" s="42" t="s">
        <v>4</v>
      </c>
      <c r="C100" s="41">
        <v>5130</v>
      </c>
      <c r="D100" s="43" t="s">
        <v>485</v>
      </c>
      <c r="E100" s="41">
        <v>4135</v>
      </c>
      <c r="F100" s="43" t="s">
        <v>118</v>
      </c>
      <c r="G100" s="41">
        <v>135</v>
      </c>
      <c r="H100" s="43" t="s">
        <v>118</v>
      </c>
      <c r="I100" s="41">
        <v>135</v>
      </c>
      <c r="K100" s="48">
        <f>SUMIF(BAROMPREM!B:B,I100,BAROMPREM!AD:AD)</f>
        <v>0</v>
      </c>
      <c r="L100" s="63"/>
      <c r="M100" s="48"/>
      <c r="N100" s="48"/>
      <c r="O100" s="48">
        <f>SUMIF(BAROMPREM!B:B,I100,BAROMPREM!AM:AM)</f>
        <v>26</v>
      </c>
      <c r="P100" s="48"/>
      <c r="Q100" s="48"/>
      <c r="R100" s="48"/>
      <c r="S100" s="48">
        <f>SUMIF(BAROMPREM!B:B,I100,BAROMPREM!Z:Z)</f>
        <v>2</v>
      </c>
      <c r="T100" s="63"/>
      <c r="U100" s="48"/>
      <c r="V100" s="48"/>
      <c r="W100" s="48">
        <f>SUMIF(BAROMPREM!B:B,I100,BAROMPREM!AN:AN)</f>
        <v>91.2</v>
      </c>
      <c r="X100" s="48"/>
      <c r="Y100" s="48"/>
      <c r="Z100" s="48"/>
      <c r="AA100" s="83">
        <f>SUMIF(BAROMPREM!B:B,I100,BAROMPREM!AB:AB)</f>
        <v>2</v>
      </c>
      <c r="AB100" s="83"/>
      <c r="AC100" s="48"/>
      <c r="AD100" s="48"/>
      <c r="AE100" s="54">
        <f>SUMIF(PNBCREDIT!G:G,I100,PNBCREDIT!Q:Q)+SUMIF(PNBCREDIT!G:G,I100,PNBCREDIT!AF:AF)</f>
        <v>4.0940107358719251</v>
      </c>
      <c r="AF100" s="54"/>
      <c r="AG100" s="48"/>
      <c r="AH100" s="48"/>
      <c r="AI100" s="221">
        <f>SUMIF(BAROMPREM!B:B,I100,BAROMPREM!AC:AC)</f>
        <v>1</v>
      </c>
      <c r="AJ100" s="83"/>
      <c r="AK100" s="48"/>
      <c r="AL100" s="48"/>
      <c r="AM100" s="223">
        <f>SUMIF(BAROMPREM!B:B,I100,BAROMPREM!Y:Y)</f>
        <v>-2</v>
      </c>
      <c r="AN100" s="63"/>
      <c r="AO100" s="48"/>
      <c r="AP100" s="64"/>
      <c r="AQ100" s="223">
        <f>SUMIF(BAROMPREM!B:B,I100,BAROMPREM!AA:AA)</f>
        <v>2</v>
      </c>
      <c r="AR100" s="223"/>
      <c r="AS100" s="48"/>
      <c r="AT100" s="48"/>
      <c r="AU100" s="48">
        <f>SUMIF(BAROMPREM!B:B,I100,BAROMPREM!AF:AF)</f>
        <v>49759</v>
      </c>
      <c r="AV100" s="63">
        <f>SUMIF(BAROMPREM!B:B,I100,BAROMPREM!AE:AE)</f>
        <v>156908.79999999999</v>
      </c>
      <c r="AW100" s="48"/>
      <c r="AX100" s="48"/>
    </row>
    <row r="101" spans="1:50" ht="15.75" thickBot="1" x14ac:dyDescent="0.3">
      <c r="A101" s="41">
        <v>264</v>
      </c>
      <c r="B101" s="42" t="s">
        <v>4</v>
      </c>
      <c r="C101" s="41">
        <v>5130</v>
      </c>
      <c r="D101" s="43" t="s">
        <v>485</v>
      </c>
      <c r="E101" s="41">
        <v>4162</v>
      </c>
      <c r="F101" s="43" t="s">
        <v>108</v>
      </c>
      <c r="G101" s="41">
        <v>162</v>
      </c>
      <c r="H101" s="43" t="s">
        <v>108</v>
      </c>
      <c r="I101" s="41">
        <v>162</v>
      </c>
      <c r="K101" s="48">
        <f>SUMIF(BAROMPREM!B:B,I101,BAROMPREM!AD:AD)</f>
        <v>0</v>
      </c>
      <c r="L101" s="63"/>
      <c r="M101" s="48"/>
      <c r="N101" s="48"/>
      <c r="O101" s="48">
        <f>SUMIF(BAROMPREM!B:B,I101,BAROMPREM!AM:AM)</f>
        <v>5</v>
      </c>
      <c r="P101" s="48"/>
      <c r="Q101" s="48"/>
      <c r="R101" s="48"/>
      <c r="S101" s="48">
        <f>SUMIF(BAROMPREM!B:B,I101,BAROMPREM!Z:Z)</f>
        <v>0</v>
      </c>
      <c r="T101" s="63"/>
      <c r="U101" s="48"/>
      <c r="V101" s="48"/>
      <c r="W101" s="48">
        <f>SUMIF(BAROMPREM!B:B,I101,BAROMPREM!AN:AN)</f>
        <v>21.2</v>
      </c>
      <c r="X101" s="48"/>
      <c r="Y101" s="48"/>
      <c r="Z101" s="48"/>
      <c r="AA101" s="83">
        <f>SUMIF(BAROMPREM!B:B,I101,BAROMPREM!AB:AB)</f>
        <v>2</v>
      </c>
      <c r="AB101" s="83"/>
      <c r="AC101" s="48"/>
      <c r="AD101" s="48"/>
      <c r="AE101" s="54">
        <f>SUMIF(PNBCREDIT!G:G,I101,PNBCREDIT!Q:Q)+SUMIF(PNBCREDIT!G:G,I101,PNBCREDIT!AF:AF)</f>
        <v>5.0868000000000016E-3</v>
      </c>
      <c r="AF101" s="54"/>
      <c r="AG101" s="48"/>
      <c r="AH101" s="48"/>
      <c r="AI101" s="221">
        <f>SUMIF(BAROMPREM!B:B,I101,BAROMPREM!AC:AC)</f>
        <v>0</v>
      </c>
      <c r="AJ101" s="83"/>
      <c r="AK101" s="48"/>
      <c r="AL101" s="48"/>
      <c r="AM101" s="223">
        <f>SUMIF(BAROMPREM!B:B,I101,BAROMPREM!Y:Y)</f>
        <v>0</v>
      </c>
      <c r="AN101" s="63"/>
      <c r="AO101" s="48"/>
      <c r="AP101" s="64"/>
      <c r="AQ101" s="223">
        <f>SUMIF(BAROMPREM!B:B,I101,BAROMPREM!AA:AA)</f>
        <v>0</v>
      </c>
      <c r="AR101" s="223"/>
      <c r="AS101" s="48"/>
      <c r="AT101" s="48"/>
      <c r="AU101" s="48">
        <f>SUMIF(BAROMPREM!B:B,I101,BAROMPREM!AF:AF)</f>
        <v>603</v>
      </c>
      <c r="AV101" s="63">
        <f>SUMIF(BAROMPREM!B:B,I101,BAROMPREM!AE:AE)</f>
        <v>2320</v>
      </c>
      <c r="AW101" s="48"/>
      <c r="AX101" s="48"/>
    </row>
    <row r="102" spans="1:50" ht="15.75" thickBot="1" x14ac:dyDescent="0.3">
      <c r="A102" s="41">
        <v>264</v>
      </c>
      <c r="B102" s="42" t="s">
        <v>4</v>
      </c>
      <c r="C102" s="41">
        <v>5130</v>
      </c>
      <c r="D102" s="43" t="s">
        <v>485</v>
      </c>
      <c r="E102" s="41">
        <v>4162</v>
      </c>
      <c r="F102" s="43" t="s">
        <v>108</v>
      </c>
      <c r="G102" s="41">
        <v>163</v>
      </c>
      <c r="H102" s="43" t="s">
        <v>355</v>
      </c>
      <c r="I102" s="41">
        <v>163</v>
      </c>
      <c r="K102" s="48">
        <f>SUMIF(BAROMPREM!B:B,I102,BAROMPREM!AD:AD)</f>
        <v>0</v>
      </c>
      <c r="L102" s="63"/>
      <c r="M102" s="48"/>
      <c r="N102" s="48"/>
      <c r="O102" s="48">
        <f>SUMIF(BAROMPREM!B:B,I102,BAROMPREM!AM:AM)</f>
        <v>-4</v>
      </c>
      <c r="P102" s="48"/>
      <c r="Q102" s="48"/>
      <c r="R102" s="48"/>
      <c r="S102" s="48">
        <f>SUMIF(BAROMPREM!B:B,I102,BAROMPREM!Z:Z)</f>
        <v>0</v>
      </c>
      <c r="T102" s="63"/>
      <c r="U102" s="48"/>
      <c r="V102" s="48"/>
      <c r="W102" s="48">
        <f>SUMIF(BAROMPREM!B:B,I102,BAROMPREM!AN:AN)</f>
        <v>6</v>
      </c>
      <c r="X102" s="48"/>
      <c r="Y102" s="48"/>
      <c r="Z102" s="48"/>
      <c r="AA102" s="83">
        <f>SUMIF(BAROMPREM!B:B,I102,BAROMPREM!AB:AB)</f>
        <v>1</v>
      </c>
      <c r="AB102" s="83"/>
      <c r="AC102" s="48"/>
      <c r="AD102" s="48"/>
      <c r="AE102" s="54">
        <f>SUMIF(PNBCREDIT!G:G,I102,PNBCREDIT!Q:Q)+SUMIF(PNBCREDIT!G:G,I102,PNBCREDIT!AF:AF)</f>
        <v>-0.54811269252652395</v>
      </c>
      <c r="AF102" s="54"/>
      <c r="AG102" s="48"/>
      <c r="AH102" s="48"/>
      <c r="AI102" s="221">
        <f>SUMIF(BAROMPREM!B:B,I102,BAROMPREM!AC:AC)</f>
        <v>0</v>
      </c>
      <c r="AJ102" s="83"/>
      <c r="AK102" s="48"/>
      <c r="AL102" s="48"/>
      <c r="AM102" s="223">
        <f>SUMIF(BAROMPREM!B:B,I102,BAROMPREM!Y:Y)</f>
        <v>0</v>
      </c>
      <c r="AN102" s="63"/>
      <c r="AO102" s="48"/>
      <c r="AP102" s="64"/>
      <c r="AQ102" s="223">
        <f>SUMIF(BAROMPREM!B:B,I102,BAROMPREM!AA:AA)</f>
        <v>0</v>
      </c>
      <c r="AR102" s="223"/>
      <c r="AS102" s="48"/>
      <c r="AT102" s="48"/>
      <c r="AU102" s="48">
        <f>SUMIF(BAROMPREM!B:B,I102,BAROMPREM!AF:AF)</f>
        <v>327.5</v>
      </c>
      <c r="AV102" s="63">
        <f>SUMIF(BAROMPREM!B:B,I102,BAROMPREM!AE:AE)</f>
        <v>537.5</v>
      </c>
      <c r="AW102" s="48"/>
      <c r="AX102" s="48"/>
    </row>
    <row r="103" spans="1:50" ht="15.75" thickBot="1" x14ac:dyDescent="0.3">
      <c r="A103" s="41">
        <v>264</v>
      </c>
      <c r="B103" s="42" t="s">
        <v>4</v>
      </c>
      <c r="C103" s="41">
        <v>5130</v>
      </c>
      <c r="D103" s="43" t="s">
        <v>485</v>
      </c>
      <c r="E103" s="41">
        <v>4147</v>
      </c>
      <c r="F103" s="43" t="s">
        <v>109</v>
      </c>
      <c r="G103" s="41">
        <v>147</v>
      </c>
      <c r="H103" s="43" t="s">
        <v>109</v>
      </c>
      <c r="I103" s="41">
        <v>147</v>
      </c>
      <c r="K103" s="48">
        <f>SUMIF(BAROMPREM!B:B,I103,BAROMPREM!AD:AD)</f>
        <v>0</v>
      </c>
      <c r="L103" s="63"/>
      <c r="M103" s="48"/>
      <c r="N103" s="48"/>
      <c r="O103" s="48">
        <f>SUMIF(BAROMPREM!B:B,I103,BAROMPREM!AM:AM)</f>
        <v>9</v>
      </c>
      <c r="P103" s="48"/>
      <c r="Q103" s="48"/>
      <c r="R103" s="48"/>
      <c r="S103" s="48">
        <f>SUMIF(BAROMPREM!B:B,I103,BAROMPREM!Z:Z)</f>
        <v>2</v>
      </c>
      <c r="T103" s="63"/>
      <c r="U103" s="48"/>
      <c r="V103" s="48"/>
      <c r="W103" s="48">
        <f>SUMIF(BAROMPREM!B:B,I103,BAROMPREM!AN:AN)</f>
        <v>27.2</v>
      </c>
      <c r="X103" s="48"/>
      <c r="Y103" s="48"/>
      <c r="Z103" s="48"/>
      <c r="AA103" s="83">
        <f>SUMIF(BAROMPREM!B:B,I103,BAROMPREM!AB:AB)</f>
        <v>4</v>
      </c>
      <c r="AB103" s="83"/>
      <c r="AC103" s="48"/>
      <c r="AD103" s="48"/>
      <c r="AE103" s="54">
        <f>SUMIF(PNBCREDIT!G:G,I103,PNBCREDIT!Q:Q)+SUMIF(PNBCREDIT!G:G,I103,PNBCREDIT!AF:AF)</f>
        <v>26.311996185360993</v>
      </c>
      <c r="AF103" s="54"/>
      <c r="AG103" s="48"/>
      <c r="AH103" s="48"/>
      <c r="AI103" s="221">
        <f>SUMIF(BAROMPREM!B:B,I103,BAROMPREM!AC:AC)</f>
        <v>2</v>
      </c>
      <c r="AJ103" s="83"/>
      <c r="AK103" s="48"/>
      <c r="AL103" s="48"/>
      <c r="AM103" s="223">
        <f>SUMIF(BAROMPREM!B:B,I103,BAROMPREM!Y:Y)</f>
        <v>8</v>
      </c>
      <c r="AN103" s="63"/>
      <c r="AO103" s="48"/>
      <c r="AP103" s="64"/>
      <c r="AQ103" s="223">
        <f>SUMIF(BAROMPREM!B:B,I103,BAROMPREM!AA:AA)</f>
        <v>1</v>
      </c>
      <c r="AR103" s="223"/>
      <c r="AS103" s="48"/>
      <c r="AT103" s="48"/>
      <c r="AU103" s="48">
        <f>SUMIF(BAROMPREM!B:B,I103,BAROMPREM!AF:AF)</f>
        <v>20133.900000000001</v>
      </c>
      <c r="AV103" s="63">
        <f>SUMIF(BAROMPREM!B:B,I103,BAROMPREM!AE:AE)</f>
        <v>181424.5</v>
      </c>
      <c r="AW103" s="48"/>
      <c r="AX103" s="48"/>
    </row>
    <row r="104" spans="1:50" ht="15.75" thickBot="1" x14ac:dyDescent="0.3">
      <c r="A104" s="41">
        <v>264</v>
      </c>
      <c r="B104" s="42" t="s">
        <v>4</v>
      </c>
      <c r="C104" s="41">
        <v>5130</v>
      </c>
      <c r="D104" s="43" t="s">
        <v>485</v>
      </c>
      <c r="E104" s="41">
        <v>4141</v>
      </c>
      <c r="F104" s="43" t="s">
        <v>104</v>
      </c>
      <c r="G104" s="41">
        <v>141</v>
      </c>
      <c r="H104" s="43" t="s">
        <v>104</v>
      </c>
      <c r="I104" s="41">
        <v>141</v>
      </c>
      <c r="K104" s="48">
        <f>SUMIF(BAROMPREM!B:B,I104,BAROMPREM!AD:AD)</f>
        <v>0</v>
      </c>
      <c r="L104" s="63"/>
      <c r="M104" s="48"/>
      <c r="N104" s="48"/>
      <c r="O104" s="48">
        <f>SUMIF(BAROMPREM!B:B,I104,BAROMPREM!AM:AM)</f>
        <v>17</v>
      </c>
      <c r="P104" s="48"/>
      <c r="Q104" s="48"/>
      <c r="R104" s="48"/>
      <c r="S104" s="48">
        <f>SUMIF(BAROMPREM!B:B,I104,BAROMPREM!Z:Z)</f>
        <v>1</v>
      </c>
      <c r="T104" s="63"/>
      <c r="U104" s="48"/>
      <c r="V104" s="48"/>
      <c r="W104" s="48">
        <f>SUMIF(BAROMPREM!B:B,I104,BAROMPREM!AN:AN)</f>
        <v>24</v>
      </c>
      <c r="X104" s="48"/>
      <c r="Y104" s="48"/>
      <c r="Z104" s="48"/>
      <c r="AA104" s="83">
        <f>SUMIF(BAROMPREM!B:B,I104,BAROMPREM!AB:AB)</f>
        <v>3</v>
      </c>
      <c r="AB104" s="83"/>
      <c r="AC104" s="48"/>
      <c r="AD104" s="48"/>
      <c r="AE104" s="54">
        <f>SUMIF(PNBCREDIT!G:G,I104,PNBCREDIT!Q:Q)+SUMIF(PNBCREDIT!G:G,I104,PNBCREDIT!AF:AF)</f>
        <v>8.3369820020010366</v>
      </c>
      <c r="AF104" s="54"/>
      <c r="AG104" s="48"/>
      <c r="AH104" s="48"/>
      <c r="AI104" s="221">
        <f>SUMIF(BAROMPREM!B:B,I104,BAROMPREM!AC:AC)</f>
        <v>2</v>
      </c>
      <c r="AJ104" s="83"/>
      <c r="AK104" s="48"/>
      <c r="AL104" s="48"/>
      <c r="AM104" s="223">
        <f>SUMIF(BAROMPREM!B:B,I104,BAROMPREM!Y:Y)</f>
        <v>1</v>
      </c>
      <c r="AN104" s="63"/>
      <c r="AO104" s="48"/>
      <c r="AP104" s="64"/>
      <c r="AQ104" s="223">
        <f>SUMIF(BAROMPREM!B:B,I104,BAROMPREM!AA:AA)</f>
        <v>0</v>
      </c>
      <c r="AR104" s="223"/>
      <c r="AS104" s="48"/>
      <c r="AT104" s="48"/>
      <c r="AU104" s="48">
        <f>SUMIF(BAROMPREM!B:B,I104,BAROMPREM!AF:AF)</f>
        <v>301.60000000000002</v>
      </c>
      <c r="AV104" s="63">
        <f>SUMIF(BAROMPREM!B:B,I104,BAROMPREM!AE:AE)</f>
        <v>1163.0999999999999</v>
      </c>
      <c r="AW104" s="48"/>
      <c r="AX104" s="48"/>
    </row>
    <row r="105" spans="1:50" ht="15.75" thickBot="1" x14ac:dyDescent="0.3">
      <c r="A105" s="41">
        <v>264</v>
      </c>
      <c r="B105" s="42" t="s">
        <v>4</v>
      </c>
      <c r="C105" s="41">
        <v>5130</v>
      </c>
      <c r="D105" s="43" t="s">
        <v>485</v>
      </c>
      <c r="E105" s="41">
        <v>4139</v>
      </c>
      <c r="F105" s="43" t="s">
        <v>119</v>
      </c>
      <c r="G105" s="41">
        <v>139</v>
      </c>
      <c r="H105" s="43" t="s">
        <v>119</v>
      </c>
      <c r="I105" s="41">
        <v>139</v>
      </c>
      <c r="K105" s="48">
        <f>SUMIF(BAROMPREM!B:B,I105,BAROMPREM!AD:AD)</f>
        <v>0</v>
      </c>
      <c r="L105" s="63"/>
      <c r="M105" s="48"/>
      <c r="N105" s="48"/>
      <c r="O105" s="48">
        <f>SUMIF(BAROMPREM!B:B,I105,BAROMPREM!AM:AM)</f>
        <v>20</v>
      </c>
      <c r="P105" s="48"/>
      <c r="Q105" s="48"/>
      <c r="R105" s="48"/>
      <c r="S105" s="48">
        <f>SUMIF(BAROMPREM!B:B,I105,BAROMPREM!Z:Z)</f>
        <v>0</v>
      </c>
      <c r="T105" s="63"/>
      <c r="U105" s="48"/>
      <c r="V105" s="48"/>
      <c r="W105" s="48">
        <f>SUMIF(BAROMPREM!B:B,I105,BAROMPREM!AN:AN)</f>
        <v>38</v>
      </c>
      <c r="X105" s="48"/>
      <c r="Y105" s="48"/>
      <c r="Z105" s="48"/>
      <c r="AA105" s="83">
        <f>SUMIF(BAROMPREM!B:B,I105,BAROMPREM!AB:AB)</f>
        <v>0</v>
      </c>
      <c r="AB105" s="83"/>
      <c r="AC105" s="48"/>
      <c r="AD105" s="48"/>
      <c r="AE105" s="54">
        <f>SUMIF(PNBCREDIT!G:G,I105,PNBCREDIT!Q:Q)+SUMIF(PNBCREDIT!G:G,I105,PNBCREDIT!AF:AF)</f>
        <v>17.039634012431314</v>
      </c>
      <c r="AF105" s="54"/>
      <c r="AG105" s="48"/>
      <c r="AH105" s="48"/>
      <c r="AI105" s="221">
        <f>SUMIF(BAROMPREM!B:B,I105,BAROMPREM!AC:AC)</f>
        <v>1</v>
      </c>
      <c r="AJ105" s="83"/>
      <c r="AK105" s="48"/>
      <c r="AL105" s="48"/>
      <c r="AM105" s="223">
        <f>SUMIF(BAROMPREM!B:B,I105,BAROMPREM!Y:Y)</f>
        <v>-2</v>
      </c>
      <c r="AN105" s="63"/>
      <c r="AO105" s="48"/>
      <c r="AP105" s="64"/>
      <c r="AQ105" s="223">
        <f>SUMIF(BAROMPREM!B:B,I105,BAROMPREM!AA:AA)</f>
        <v>0</v>
      </c>
      <c r="AR105" s="223"/>
      <c r="AS105" s="48"/>
      <c r="AT105" s="48"/>
      <c r="AU105" s="48">
        <f>SUMIF(BAROMPREM!B:B,I105,BAROMPREM!AF:AF)</f>
        <v>8380.1</v>
      </c>
      <c r="AV105" s="63">
        <f>SUMIF(BAROMPREM!B:B,I105,BAROMPREM!AE:AE)</f>
        <v>9446.2999999999993</v>
      </c>
      <c r="AW105" s="48"/>
      <c r="AX105" s="48"/>
    </row>
    <row r="106" spans="1:50" ht="15.75" thickBot="1" x14ac:dyDescent="0.3">
      <c r="A106" s="41">
        <v>264</v>
      </c>
      <c r="B106" s="42" t="s">
        <v>4</v>
      </c>
      <c r="C106" s="41">
        <v>5130</v>
      </c>
      <c r="D106" s="43" t="s">
        <v>485</v>
      </c>
      <c r="E106" s="41">
        <v>4139</v>
      </c>
      <c r="F106" s="43" t="s">
        <v>119</v>
      </c>
      <c r="G106" s="41">
        <v>152</v>
      </c>
      <c r="H106" s="43" t="s">
        <v>353</v>
      </c>
      <c r="I106" s="41">
        <v>152</v>
      </c>
      <c r="K106" s="48">
        <f>SUMIF(BAROMPREM!B:B,I106,BAROMPREM!AD:AD)</f>
        <v>0</v>
      </c>
      <c r="L106" s="63"/>
      <c r="M106" s="48"/>
      <c r="N106" s="48"/>
      <c r="O106" s="48">
        <f>SUMIF(BAROMPREM!B:B,I106,BAROMPREM!AM:AM)</f>
        <v>5</v>
      </c>
      <c r="P106" s="48"/>
      <c r="Q106" s="48"/>
      <c r="R106" s="48"/>
      <c r="S106" s="48">
        <f>SUMIF(BAROMPREM!B:B,I106,BAROMPREM!Z:Z)</f>
        <v>3</v>
      </c>
      <c r="T106" s="63"/>
      <c r="U106" s="48"/>
      <c r="V106" s="48"/>
      <c r="W106" s="48">
        <f>SUMIF(BAROMPREM!B:B,I106,BAROMPREM!AN:AN)</f>
        <v>45.199999999999996</v>
      </c>
      <c r="X106" s="48"/>
      <c r="Y106" s="48"/>
      <c r="Z106" s="48"/>
      <c r="AA106" s="83">
        <f>SUMIF(BAROMPREM!B:B,I106,BAROMPREM!AB:AB)</f>
        <v>1</v>
      </c>
      <c r="AB106" s="83"/>
      <c r="AC106" s="48"/>
      <c r="AD106" s="48"/>
      <c r="AE106" s="54">
        <f>SUMIF(PNBCREDIT!G:G,I106,PNBCREDIT!Q:Q)+SUMIF(PNBCREDIT!G:G,I106,PNBCREDIT!AF:AF)</f>
        <v>1.2244890598608638</v>
      </c>
      <c r="AF106" s="54"/>
      <c r="AG106" s="48"/>
      <c r="AH106" s="48"/>
      <c r="AI106" s="221">
        <f>SUMIF(BAROMPREM!B:B,I106,BAROMPREM!AC:AC)</f>
        <v>1</v>
      </c>
      <c r="AJ106" s="83"/>
      <c r="AK106" s="48"/>
      <c r="AL106" s="48"/>
      <c r="AM106" s="223">
        <f>SUMIF(BAROMPREM!B:B,I106,BAROMPREM!Y:Y)</f>
        <v>2</v>
      </c>
      <c r="AN106" s="63"/>
      <c r="AO106" s="48"/>
      <c r="AP106" s="64"/>
      <c r="AQ106" s="223">
        <f>SUMIF(BAROMPREM!B:B,I106,BAROMPREM!AA:AA)</f>
        <v>0</v>
      </c>
      <c r="AR106" s="223"/>
      <c r="AS106" s="48"/>
      <c r="AT106" s="48"/>
      <c r="AU106" s="48">
        <f>SUMIF(BAROMPREM!B:B,I106,BAROMPREM!AF:AF)</f>
        <v>1230.3999999999999</v>
      </c>
      <c r="AV106" s="63">
        <f>SUMIF(BAROMPREM!B:B,I106,BAROMPREM!AE:AE)</f>
        <v>2254.1999999999998</v>
      </c>
      <c r="AW106" s="48"/>
      <c r="AX106" s="48"/>
    </row>
    <row r="107" spans="1:50" ht="15.75" thickBot="1" x14ac:dyDescent="0.3">
      <c r="A107" s="41">
        <v>264</v>
      </c>
      <c r="B107" s="42" t="s">
        <v>4</v>
      </c>
      <c r="C107" s="41">
        <v>5130</v>
      </c>
      <c r="D107" s="43" t="s">
        <v>485</v>
      </c>
      <c r="E107" s="41">
        <v>4143</v>
      </c>
      <c r="F107" s="43" t="s">
        <v>120</v>
      </c>
      <c r="G107" s="41">
        <v>143</v>
      </c>
      <c r="H107" s="43" t="s">
        <v>120</v>
      </c>
      <c r="I107" s="41">
        <v>143</v>
      </c>
      <c r="K107" s="48">
        <f>SUMIF(BAROMPREM!B:B,I107,BAROMPREM!AD:AD)</f>
        <v>0</v>
      </c>
      <c r="L107" s="63"/>
      <c r="M107" s="48"/>
      <c r="N107" s="48"/>
      <c r="O107" s="48">
        <f>SUMIF(BAROMPREM!B:B,I107,BAROMPREM!AM:AM)</f>
        <v>-1</v>
      </c>
      <c r="P107" s="48"/>
      <c r="Q107" s="48"/>
      <c r="R107" s="48"/>
      <c r="S107" s="48">
        <f>SUMIF(BAROMPREM!B:B,I107,BAROMPREM!Z:Z)</f>
        <v>4</v>
      </c>
      <c r="T107" s="63"/>
      <c r="U107" s="48"/>
      <c r="V107" s="48"/>
      <c r="W107" s="48">
        <f>SUMIF(BAROMPREM!B:B,I107,BAROMPREM!AN:AN)</f>
        <v>113.2</v>
      </c>
      <c r="X107" s="48"/>
      <c r="Y107" s="48"/>
      <c r="Z107" s="48"/>
      <c r="AA107" s="83">
        <f>SUMIF(BAROMPREM!B:B,I107,BAROMPREM!AB:AB)</f>
        <v>2</v>
      </c>
      <c r="AB107" s="83"/>
      <c r="AC107" s="48"/>
      <c r="AD107" s="48"/>
      <c r="AE107" s="54">
        <f>SUMIF(PNBCREDIT!G:G,I107,PNBCREDIT!Q:Q)+SUMIF(PNBCREDIT!G:G,I107,PNBCREDIT!AF:AF)</f>
        <v>7.2129459003773109</v>
      </c>
      <c r="AF107" s="54"/>
      <c r="AG107" s="48"/>
      <c r="AH107" s="48"/>
      <c r="AI107" s="221">
        <f>SUMIF(BAROMPREM!B:B,I107,BAROMPREM!AC:AC)</f>
        <v>2</v>
      </c>
      <c r="AJ107" s="83"/>
      <c r="AK107" s="48"/>
      <c r="AL107" s="48"/>
      <c r="AM107" s="223">
        <f>SUMIF(BAROMPREM!B:B,I107,BAROMPREM!Y:Y)</f>
        <v>3</v>
      </c>
      <c r="AN107" s="63"/>
      <c r="AO107" s="48"/>
      <c r="AP107" s="64"/>
      <c r="AQ107" s="223">
        <f>SUMIF(BAROMPREM!B:B,I107,BAROMPREM!AA:AA)</f>
        <v>3</v>
      </c>
      <c r="AR107" s="223"/>
      <c r="AS107" s="48"/>
      <c r="AT107" s="48"/>
      <c r="AU107" s="48">
        <f>SUMIF(BAROMPREM!B:B,I107,BAROMPREM!AF:AF)</f>
        <v>59019.3</v>
      </c>
      <c r="AV107" s="63">
        <f>SUMIF(BAROMPREM!B:B,I107,BAROMPREM!AE:AE)</f>
        <v>155389.29999999999</v>
      </c>
      <c r="AW107" s="48"/>
      <c r="AX107" s="48"/>
    </row>
    <row r="108" spans="1:50" ht="15.75" thickBot="1" x14ac:dyDescent="0.3">
      <c r="A108" s="41">
        <v>264</v>
      </c>
      <c r="B108" s="42" t="s">
        <v>4</v>
      </c>
      <c r="C108" s="41">
        <v>5130</v>
      </c>
      <c r="D108" s="43" t="s">
        <v>485</v>
      </c>
      <c r="E108" s="217">
        <v>4141</v>
      </c>
      <c r="F108" s="218" t="s">
        <v>104</v>
      </c>
      <c r="G108" s="41">
        <v>159</v>
      </c>
      <c r="H108" s="43" t="s">
        <v>105</v>
      </c>
      <c r="I108" s="41">
        <v>159</v>
      </c>
      <c r="K108" s="48">
        <f>SUMIF(BAROMPREM!B:B,I108,BAROMPREM!AD:AD)</f>
        <v>0</v>
      </c>
      <c r="L108" s="63"/>
      <c r="M108" s="48"/>
      <c r="N108" s="48"/>
      <c r="O108" s="48">
        <f>SUMIF(BAROMPREM!B:B,I108,BAROMPREM!AM:AM)</f>
        <v>-4</v>
      </c>
      <c r="P108" s="48"/>
      <c r="Q108" s="48"/>
      <c r="R108" s="48"/>
      <c r="S108" s="48">
        <f>SUMIF(BAROMPREM!B:B,I108,BAROMPREM!Z:Z)</f>
        <v>1</v>
      </c>
      <c r="T108" s="63"/>
      <c r="U108" s="48"/>
      <c r="V108" s="48"/>
      <c r="W108" s="48">
        <f>SUMIF(BAROMPREM!B:B,I108,BAROMPREM!AN:AN)</f>
        <v>56</v>
      </c>
      <c r="X108" s="48"/>
      <c r="Y108" s="48"/>
      <c r="Z108" s="48"/>
      <c r="AA108" s="83">
        <f>SUMIF(BAROMPREM!B:B,I108,BAROMPREM!AB:AB)</f>
        <v>3</v>
      </c>
      <c r="AB108" s="83"/>
      <c r="AC108" s="48"/>
      <c r="AD108" s="48"/>
      <c r="AE108" s="54">
        <f>SUMIF(PNBCREDIT!G:G,I108,PNBCREDIT!Q:Q)+SUMIF(PNBCREDIT!G:G,I108,PNBCREDIT!AF:AF)</f>
        <v>0.17485298496000004</v>
      </c>
      <c r="AF108" s="54"/>
      <c r="AG108" s="48"/>
      <c r="AH108" s="48"/>
      <c r="AI108" s="221">
        <f>SUMIF(BAROMPREM!B:B,I108,BAROMPREM!AC:AC)</f>
        <v>0</v>
      </c>
      <c r="AJ108" s="83"/>
      <c r="AK108" s="48"/>
      <c r="AL108" s="48"/>
      <c r="AM108" s="223">
        <f>SUMIF(BAROMPREM!B:B,I108,BAROMPREM!Y:Y)</f>
        <v>3</v>
      </c>
      <c r="AN108" s="63"/>
      <c r="AO108" s="48"/>
      <c r="AP108" s="64"/>
      <c r="AQ108" s="223">
        <f>SUMIF(BAROMPREM!B:B,I108,BAROMPREM!AA:AA)</f>
        <v>0</v>
      </c>
      <c r="AR108" s="223"/>
      <c r="AS108" s="48"/>
      <c r="AT108" s="48"/>
      <c r="AU108" s="48">
        <f>SUMIF(BAROMPREM!B:B,I108,BAROMPREM!AF:AF)</f>
        <v>30543.3</v>
      </c>
      <c r="AV108" s="63">
        <f>SUMIF(BAROMPREM!B:B,I108,BAROMPREM!AE:AE)</f>
        <v>30823.4</v>
      </c>
      <c r="AW108" s="48"/>
      <c r="AX108" s="48"/>
    </row>
    <row r="109" spans="1:50" ht="15.75" thickBot="1" x14ac:dyDescent="0.3">
      <c r="A109" s="41">
        <v>264</v>
      </c>
      <c r="B109" s="42" t="s">
        <v>4</v>
      </c>
      <c r="C109" s="41">
        <v>5130</v>
      </c>
      <c r="D109" s="43" t="s">
        <v>485</v>
      </c>
      <c r="E109" s="41">
        <v>4157</v>
      </c>
      <c r="F109" s="43" t="s">
        <v>106</v>
      </c>
      <c r="G109" s="41">
        <v>157</v>
      </c>
      <c r="H109" s="43" t="s">
        <v>106</v>
      </c>
      <c r="I109" s="41">
        <v>157</v>
      </c>
      <c r="K109" s="48">
        <f>SUMIF(BAROMPREM!B:B,I109,BAROMPREM!AD:AD)</f>
        <v>0</v>
      </c>
      <c r="L109" s="63"/>
      <c r="M109" s="48"/>
      <c r="N109" s="48"/>
      <c r="O109" s="48">
        <f>SUMIF(BAROMPREM!B:B,I109,BAROMPREM!AM:AM)</f>
        <v>-1</v>
      </c>
      <c r="P109" s="48"/>
      <c r="Q109" s="48"/>
      <c r="R109" s="48"/>
      <c r="S109" s="48">
        <f>SUMIF(BAROMPREM!B:B,I109,BAROMPREM!Z:Z)</f>
        <v>3</v>
      </c>
      <c r="T109" s="63"/>
      <c r="U109" s="48"/>
      <c r="V109" s="48"/>
      <c r="W109" s="48">
        <f>SUMIF(BAROMPREM!B:B,I109,BAROMPREM!AN:AN)</f>
        <v>7.2</v>
      </c>
      <c r="X109" s="48"/>
      <c r="Y109" s="48"/>
      <c r="Z109" s="48"/>
      <c r="AA109" s="83">
        <f>SUMIF(BAROMPREM!B:B,I109,BAROMPREM!AB:AB)</f>
        <v>3</v>
      </c>
      <c r="AB109" s="83"/>
      <c r="AC109" s="48"/>
      <c r="AD109" s="48"/>
      <c r="AE109" s="54">
        <f>SUMIF(PNBCREDIT!G:G,I109,PNBCREDIT!Q:Q)+SUMIF(PNBCREDIT!G:G,I109,PNBCREDIT!AF:AF)</f>
        <v>6.5828218724169307</v>
      </c>
      <c r="AF109" s="54"/>
      <c r="AG109" s="48"/>
      <c r="AH109" s="48"/>
      <c r="AI109" s="221">
        <f>SUMIF(BAROMPREM!B:B,I109,BAROMPREM!AC:AC)</f>
        <v>0</v>
      </c>
      <c r="AJ109" s="83"/>
      <c r="AK109" s="48"/>
      <c r="AL109" s="48"/>
      <c r="AM109" s="223">
        <f>SUMIF(BAROMPREM!B:B,I109,BAROMPREM!Y:Y)</f>
        <v>0</v>
      </c>
      <c r="AN109" s="63"/>
      <c r="AO109" s="48"/>
      <c r="AP109" s="64"/>
      <c r="AQ109" s="223">
        <f>SUMIF(BAROMPREM!B:B,I109,BAROMPREM!AA:AA)</f>
        <v>0</v>
      </c>
      <c r="AR109" s="223"/>
      <c r="AS109" s="48"/>
      <c r="AT109" s="48"/>
      <c r="AU109" s="48">
        <f>SUMIF(BAROMPREM!B:B,I109,BAROMPREM!AF:AF)</f>
        <v>25941.5</v>
      </c>
      <c r="AV109" s="63">
        <f>SUMIF(BAROMPREM!B:B,I109,BAROMPREM!AE:AE)</f>
        <v>63603.8</v>
      </c>
      <c r="AW109" s="48"/>
      <c r="AX109" s="48"/>
    </row>
    <row r="110" spans="1:50" ht="15.75" thickBot="1" x14ac:dyDescent="0.3">
      <c r="A110" s="41">
        <v>264</v>
      </c>
      <c r="B110" s="42" t="s">
        <v>4</v>
      </c>
      <c r="C110" s="41">
        <v>5130</v>
      </c>
      <c r="D110" s="43" t="s">
        <v>485</v>
      </c>
      <c r="E110" s="41">
        <v>4148</v>
      </c>
      <c r="F110" s="43" t="s">
        <v>121</v>
      </c>
      <c r="G110" s="41">
        <v>148</v>
      </c>
      <c r="H110" s="43" t="s">
        <v>121</v>
      </c>
      <c r="I110" s="41">
        <v>148</v>
      </c>
      <c r="K110" s="48">
        <f>SUMIF(BAROMPREM!B:B,I110,BAROMPREM!AD:AD)</f>
        <v>0</v>
      </c>
      <c r="L110" s="63"/>
      <c r="M110" s="48"/>
      <c r="N110" s="48"/>
      <c r="O110" s="48">
        <f>SUMIF(BAROMPREM!B:B,I110,BAROMPREM!AM:AM)</f>
        <v>-1</v>
      </c>
      <c r="P110" s="48"/>
      <c r="Q110" s="48"/>
      <c r="R110" s="48"/>
      <c r="S110" s="48">
        <f>SUMIF(BAROMPREM!B:B,I110,BAROMPREM!Z:Z)</f>
        <v>2</v>
      </c>
      <c r="T110" s="63"/>
      <c r="U110" s="48"/>
      <c r="V110" s="48"/>
      <c r="W110" s="48">
        <f>SUMIF(BAROMPREM!B:B,I110,BAROMPREM!AN:AN)</f>
        <v>20.400000000000002</v>
      </c>
      <c r="X110" s="48"/>
      <c r="Y110" s="48"/>
      <c r="Z110" s="48"/>
      <c r="AA110" s="83">
        <f>SUMIF(BAROMPREM!B:B,I110,BAROMPREM!AB:AB)</f>
        <v>0</v>
      </c>
      <c r="AB110" s="83"/>
      <c r="AC110" s="48"/>
      <c r="AD110" s="48"/>
      <c r="AE110" s="54">
        <f>SUMIF(PNBCREDIT!G:G,I110,PNBCREDIT!Q:Q)+SUMIF(PNBCREDIT!G:G,I110,PNBCREDIT!AF:AF)</f>
        <v>14.187982698564596</v>
      </c>
      <c r="AF110" s="54"/>
      <c r="AG110" s="48"/>
      <c r="AH110" s="48"/>
      <c r="AI110" s="221">
        <f>SUMIF(BAROMPREM!B:B,I110,BAROMPREM!AC:AC)</f>
        <v>0</v>
      </c>
      <c r="AJ110" s="83"/>
      <c r="AK110" s="48"/>
      <c r="AL110" s="48"/>
      <c r="AM110" s="223">
        <f>SUMIF(BAROMPREM!B:B,I110,BAROMPREM!Y:Y)</f>
        <v>-1</v>
      </c>
      <c r="AN110" s="63"/>
      <c r="AO110" s="48"/>
      <c r="AP110" s="64"/>
      <c r="AQ110" s="223">
        <f>SUMIF(BAROMPREM!B:B,I110,BAROMPREM!AA:AA)</f>
        <v>0</v>
      </c>
      <c r="AR110" s="223"/>
      <c r="AS110" s="48"/>
      <c r="AT110" s="48"/>
      <c r="AU110" s="48">
        <f>SUMIF(BAROMPREM!B:B,I110,BAROMPREM!AF:AF)</f>
        <v>27913.200000000004</v>
      </c>
      <c r="AV110" s="63">
        <f>SUMIF(BAROMPREM!B:B,I110,BAROMPREM!AE:AE)</f>
        <v>67679.100000000006</v>
      </c>
      <c r="AW110" s="48"/>
      <c r="AX110" s="48"/>
    </row>
    <row r="111" spans="1:50" ht="15.75" thickBot="1" x14ac:dyDescent="0.3">
      <c r="A111" s="41">
        <v>264</v>
      </c>
      <c r="B111" s="42" t="s">
        <v>4</v>
      </c>
      <c r="C111" s="41">
        <v>5130</v>
      </c>
      <c r="D111" s="43" t="s">
        <v>485</v>
      </c>
      <c r="E111" s="41">
        <v>4144</v>
      </c>
      <c r="F111" s="43" t="s">
        <v>107</v>
      </c>
      <c r="G111" s="41">
        <v>144</v>
      </c>
      <c r="H111" s="43" t="s">
        <v>107</v>
      </c>
      <c r="I111" s="41">
        <v>144</v>
      </c>
      <c r="K111" s="48">
        <f>SUMIF(BAROMPREM!B:B,I111,BAROMPREM!AD:AD)</f>
        <v>0</v>
      </c>
      <c r="L111" s="63"/>
      <c r="M111" s="48"/>
      <c r="N111" s="48"/>
      <c r="O111" s="48">
        <f>SUMIF(BAROMPREM!B:B,I111,BAROMPREM!AM:AM)</f>
        <v>25</v>
      </c>
      <c r="P111" s="48"/>
      <c r="Q111" s="48"/>
      <c r="R111" s="48"/>
      <c r="S111" s="48">
        <f>SUMIF(BAROMPREM!B:B,I111,BAROMPREM!Z:Z)</f>
        <v>0</v>
      </c>
      <c r="T111" s="63"/>
      <c r="U111" s="48"/>
      <c r="V111" s="48"/>
      <c r="W111" s="48">
        <f>SUMIF(BAROMPREM!B:B,I111,BAROMPREM!AN:AN)</f>
        <v>82</v>
      </c>
      <c r="X111" s="48"/>
      <c r="Y111" s="48"/>
      <c r="Z111" s="48"/>
      <c r="AA111" s="83">
        <f>SUMIF(BAROMPREM!B:B,I111,BAROMPREM!AB:AB)</f>
        <v>4</v>
      </c>
      <c r="AB111" s="83"/>
      <c r="AC111" s="48"/>
      <c r="AD111" s="48"/>
      <c r="AE111" s="54">
        <f>SUMIF(PNBCREDIT!G:G,I111,PNBCREDIT!Q:Q)+SUMIF(PNBCREDIT!G:G,I111,PNBCREDIT!AF:AF)</f>
        <v>0.15642764211611215</v>
      </c>
      <c r="AF111" s="54"/>
      <c r="AG111" s="48"/>
      <c r="AH111" s="48"/>
      <c r="AI111" s="221">
        <f>SUMIF(BAROMPREM!B:B,I111,BAROMPREM!AC:AC)</f>
        <v>0</v>
      </c>
      <c r="AJ111" s="83"/>
      <c r="AK111" s="48"/>
      <c r="AL111" s="48"/>
      <c r="AM111" s="223">
        <f>SUMIF(BAROMPREM!B:B,I111,BAROMPREM!Y:Y)</f>
        <v>-2</v>
      </c>
      <c r="AN111" s="63"/>
      <c r="AO111" s="48"/>
      <c r="AP111" s="64"/>
      <c r="AQ111" s="223">
        <f>SUMIF(BAROMPREM!B:B,I111,BAROMPREM!AA:AA)</f>
        <v>0</v>
      </c>
      <c r="AR111" s="223"/>
      <c r="AS111" s="48"/>
      <c r="AT111" s="48"/>
      <c r="AU111" s="48">
        <f>SUMIF(BAROMPREM!B:B,I111,BAROMPREM!AF:AF)</f>
        <v>38482.003750000003</v>
      </c>
      <c r="AV111" s="63">
        <f>SUMIF(BAROMPREM!B:B,I111,BAROMPREM!AE:AE)</f>
        <v>39168.6</v>
      </c>
      <c r="AW111" s="48"/>
      <c r="AX111" s="48"/>
    </row>
    <row r="112" spans="1:50" ht="15.75" thickBot="1" x14ac:dyDescent="0.3">
      <c r="A112" s="41">
        <v>264</v>
      </c>
      <c r="B112" s="42" t="s">
        <v>4</v>
      </c>
      <c r="C112" s="41">
        <v>5130</v>
      </c>
      <c r="D112" s="43" t="s">
        <v>485</v>
      </c>
      <c r="E112" s="41">
        <v>4153</v>
      </c>
      <c r="F112" s="43" t="s">
        <v>110</v>
      </c>
      <c r="G112" s="41">
        <v>153</v>
      </c>
      <c r="H112" s="43" t="s">
        <v>110</v>
      </c>
      <c r="I112" s="41">
        <v>153</v>
      </c>
      <c r="K112" s="48">
        <f>SUMIF(BAROMPREM!B:B,I112,BAROMPREM!AD:AD)</f>
        <v>0</v>
      </c>
      <c r="L112" s="63"/>
      <c r="M112" s="48"/>
      <c r="N112" s="48"/>
      <c r="O112" s="48">
        <f>SUMIF(BAROMPREM!B:B,I112,BAROMPREM!AM:AM)</f>
        <v>23</v>
      </c>
      <c r="P112" s="48"/>
      <c r="Q112" s="48"/>
      <c r="R112" s="48"/>
      <c r="S112" s="48">
        <f>SUMIF(BAROMPREM!B:B,I112,BAROMPREM!Z:Z)</f>
        <v>1</v>
      </c>
      <c r="T112" s="63"/>
      <c r="U112" s="48"/>
      <c r="V112" s="48"/>
      <c r="W112" s="48">
        <f>SUMIF(BAROMPREM!B:B,I112,BAROMPREM!AN:AN)</f>
        <v>56</v>
      </c>
      <c r="X112" s="48"/>
      <c r="Y112" s="48"/>
      <c r="Z112" s="48"/>
      <c r="AA112" s="83">
        <f>SUMIF(BAROMPREM!B:B,I112,BAROMPREM!AB:AB)</f>
        <v>2</v>
      </c>
      <c r="AB112" s="83"/>
      <c r="AC112" s="48"/>
      <c r="AD112" s="48"/>
      <c r="AE112" s="54">
        <f>SUMIF(PNBCREDIT!G:G,I112,PNBCREDIT!Q:Q)+SUMIF(PNBCREDIT!G:G,I112,PNBCREDIT!AF:AF)</f>
        <v>43.286248286142751</v>
      </c>
      <c r="AF112" s="54"/>
      <c r="AG112" s="48"/>
      <c r="AH112" s="48"/>
      <c r="AI112" s="221">
        <f>SUMIF(BAROMPREM!B:B,I112,BAROMPREM!AC:AC)</f>
        <v>1</v>
      </c>
      <c r="AJ112" s="83"/>
      <c r="AK112" s="48"/>
      <c r="AL112" s="48"/>
      <c r="AM112" s="223">
        <f>SUMIF(BAROMPREM!B:B,I112,BAROMPREM!Y:Y)</f>
        <v>-10</v>
      </c>
      <c r="AN112" s="63"/>
      <c r="AO112" s="48"/>
      <c r="AP112" s="64"/>
      <c r="AQ112" s="223">
        <f>SUMIF(BAROMPREM!B:B,I112,BAROMPREM!AA:AA)</f>
        <v>0</v>
      </c>
      <c r="AR112" s="223"/>
      <c r="AS112" s="48"/>
      <c r="AT112" s="48"/>
      <c r="AU112" s="48">
        <f>SUMIF(BAROMPREM!B:B,I112,BAROMPREM!AF:AF)</f>
        <v>312.2</v>
      </c>
      <c r="AV112" s="63">
        <f>SUMIF(BAROMPREM!B:B,I112,BAROMPREM!AE:AE)</f>
        <v>2049.6999999999998</v>
      </c>
      <c r="AW112" s="48"/>
      <c r="AX112" s="48"/>
    </row>
    <row r="113" spans="1:50" ht="15.75" thickBot="1" x14ac:dyDescent="0.3">
      <c r="A113" s="41">
        <v>264</v>
      </c>
      <c r="B113" s="42" t="s">
        <v>4</v>
      </c>
      <c r="C113" s="41">
        <v>5130</v>
      </c>
      <c r="D113" s="43" t="s">
        <v>485</v>
      </c>
      <c r="E113" s="41">
        <v>4153</v>
      </c>
      <c r="F113" s="43" t="s">
        <v>110</v>
      </c>
      <c r="G113" s="41">
        <v>156</v>
      </c>
      <c r="H113" s="43" t="s">
        <v>354</v>
      </c>
      <c r="I113" s="41">
        <v>156</v>
      </c>
      <c r="K113" s="48">
        <f>SUMIF(BAROMPREM!B:B,I113,BAROMPREM!AD:AD)</f>
        <v>0</v>
      </c>
      <c r="L113" s="63"/>
      <c r="M113" s="48"/>
      <c r="N113" s="48"/>
      <c r="O113" s="48">
        <f>SUMIF(BAROMPREM!B:B,I113,BAROMPREM!AM:AM)</f>
        <v>4</v>
      </c>
      <c r="P113" s="48"/>
      <c r="Q113" s="48"/>
      <c r="R113" s="48"/>
      <c r="S113" s="48">
        <f>SUMIF(BAROMPREM!B:B,I113,BAROMPREM!Z:Z)</f>
        <v>0</v>
      </c>
      <c r="T113" s="63"/>
      <c r="U113" s="48"/>
      <c r="V113" s="48"/>
      <c r="W113" s="48">
        <f>SUMIF(BAROMPREM!B:B,I113,BAROMPREM!AN:AN)</f>
        <v>20.399999999999999</v>
      </c>
      <c r="X113" s="48"/>
      <c r="Y113" s="48"/>
      <c r="Z113" s="48"/>
      <c r="AA113" s="83">
        <f>SUMIF(BAROMPREM!B:B,I113,BAROMPREM!AB:AB)</f>
        <v>1</v>
      </c>
      <c r="AB113" s="83"/>
      <c r="AC113" s="48"/>
      <c r="AD113" s="48"/>
      <c r="AE113" s="54">
        <f>SUMIF(PNBCREDIT!G:G,I113,PNBCREDIT!Q:Q)+SUMIF(PNBCREDIT!G:G,I113,PNBCREDIT!AF:AF)</f>
        <v>3.189830544000001E-2</v>
      </c>
      <c r="AF113" s="54"/>
      <c r="AG113" s="48"/>
      <c r="AH113" s="48"/>
      <c r="AI113" s="221">
        <f>SUMIF(BAROMPREM!B:B,I113,BAROMPREM!AC:AC)</f>
        <v>0</v>
      </c>
      <c r="AJ113" s="83"/>
      <c r="AK113" s="48"/>
      <c r="AL113" s="48"/>
      <c r="AM113" s="223">
        <f>SUMIF(BAROMPREM!B:B,I113,BAROMPREM!Y:Y)</f>
        <v>0</v>
      </c>
      <c r="AN113" s="63"/>
      <c r="AO113" s="48"/>
      <c r="AP113" s="64"/>
      <c r="AQ113" s="223">
        <f>SUMIF(BAROMPREM!B:B,I113,BAROMPREM!AA:AA)</f>
        <v>0</v>
      </c>
      <c r="AR113" s="223"/>
      <c r="AS113" s="48"/>
      <c r="AT113" s="48"/>
      <c r="AU113" s="48">
        <f>SUMIF(BAROMPREM!B:B,I113,BAROMPREM!AF:AF)</f>
        <v>93.600000000000009</v>
      </c>
      <c r="AV113" s="63">
        <f>SUMIF(BAROMPREM!B:B,I113,BAROMPREM!AE:AE)</f>
        <v>377.2</v>
      </c>
      <c r="AW113" s="48"/>
      <c r="AX113" s="48"/>
    </row>
    <row r="114" spans="1:50" ht="15.75" thickBot="1" x14ac:dyDescent="0.3">
      <c r="A114" s="41">
        <v>264</v>
      </c>
      <c r="B114" s="42" t="s">
        <v>4</v>
      </c>
      <c r="C114" s="41">
        <v>5130</v>
      </c>
      <c r="D114" s="43" t="s">
        <v>485</v>
      </c>
      <c r="E114" s="41">
        <v>4164</v>
      </c>
      <c r="F114" s="43" t="s">
        <v>122</v>
      </c>
      <c r="G114" s="41">
        <v>164</v>
      </c>
      <c r="H114" s="43" t="s">
        <v>122</v>
      </c>
      <c r="I114" s="41">
        <v>164</v>
      </c>
      <c r="K114" s="48">
        <f>SUMIF(BAROMPREM!B:B,I114,BAROMPREM!AD:AD)</f>
        <v>0</v>
      </c>
      <c r="L114" s="63"/>
      <c r="M114" s="48"/>
      <c r="N114" s="48"/>
      <c r="O114" s="48">
        <f>SUMIF(BAROMPREM!B:B,I114,BAROMPREM!AM:AM)</f>
        <v>-2</v>
      </c>
      <c r="P114" s="48"/>
      <c r="Q114" s="48"/>
      <c r="R114" s="48"/>
      <c r="S114" s="48">
        <f>SUMIF(BAROMPREM!B:B,I114,BAROMPREM!Z:Z)</f>
        <v>1</v>
      </c>
      <c r="T114" s="63"/>
      <c r="U114" s="48"/>
      <c r="V114" s="48"/>
      <c r="W114" s="48">
        <f>SUMIF(BAROMPREM!B:B,I114,BAROMPREM!AN:AN)</f>
        <v>22.8</v>
      </c>
      <c r="X114" s="48"/>
      <c r="Y114" s="48"/>
      <c r="Z114" s="48"/>
      <c r="AA114" s="83">
        <f>SUMIF(BAROMPREM!B:B,I114,BAROMPREM!AB:AB)</f>
        <v>0</v>
      </c>
      <c r="AB114" s="83"/>
      <c r="AC114" s="48"/>
      <c r="AD114" s="48"/>
      <c r="AE114" s="54">
        <f>SUMIF(PNBCREDIT!G:G,I114,PNBCREDIT!Q:Q)+SUMIF(PNBCREDIT!G:G,I114,PNBCREDIT!AF:AF)</f>
        <v>10.011057552971957</v>
      </c>
      <c r="AF114" s="54"/>
      <c r="AG114" s="48"/>
      <c r="AH114" s="48"/>
      <c r="AI114" s="221">
        <f>SUMIF(BAROMPREM!B:B,I114,BAROMPREM!AC:AC)</f>
        <v>0</v>
      </c>
      <c r="AJ114" s="83"/>
      <c r="AK114" s="48"/>
      <c r="AL114" s="48"/>
      <c r="AM114" s="223">
        <f>SUMIF(BAROMPREM!B:B,I114,BAROMPREM!Y:Y)</f>
        <v>-7</v>
      </c>
      <c r="AN114" s="63"/>
      <c r="AO114" s="48"/>
      <c r="AP114" s="64"/>
      <c r="AQ114" s="223">
        <f>SUMIF(BAROMPREM!B:B,I114,BAROMPREM!AA:AA)</f>
        <v>0</v>
      </c>
      <c r="AR114" s="223"/>
      <c r="AS114" s="48"/>
      <c r="AT114" s="48"/>
      <c r="AU114" s="48">
        <f>SUMIF(BAROMPREM!B:B,I114,BAROMPREM!AF:AF)</f>
        <v>31197.9</v>
      </c>
      <c r="AV114" s="63">
        <f>SUMIF(BAROMPREM!B:B,I114,BAROMPREM!AE:AE)</f>
        <v>59344</v>
      </c>
      <c r="AW114" s="48"/>
      <c r="AX114" s="48"/>
    </row>
    <row r="115" spans="1:50" ht="15.75" thickBot="1" x14ac:dyDescent="0.3">
      <c r="A115" s="41">
        <v>264</v>
      </c>
      <c r="B115" s="42" t="s">
        <v>4</v>
      </c>
      <c r="C115" s="41">
        <v>5130</v>
      </c>
      <c r="D115" s="43" t="s">
        <v>485</v>
      </c>
      <c r="E115" s="217">
        <v>4147</v>
      </c>
      <c r="F115" s="218" t="s">
        <v>109</v>
      </c>
      <c r="G115" s="41">
        <v>160</v>
      </c>
      <c r="H115" s="43" t="s">
        <v>111</v>
      </c>
      <c r="I115" s="41">
        <v>160</v>
      </c>
      <c r="K115" s="48">
        <f>SUMIF(BAROMPREM!B:B,I115,BAROMPREM!AD:AD)</f>
        <v>0</v>
      </c>
      <c r="L115" s="63"/>
      <c r="M115" s="48"/>
      <c r="N115" s="48"/>
      <c r="O115" s="48">
        <f>SUMIF(BAROMPREM!B:B,I115,BAROMPREM!AM:AM)</f>
        <v>-2</v>
      </c>
      <c r="P115" s="48"/>
      <c r="Q115" s="48"/>
      <c r="R115" s="48"/>
      <c r="S115" s="48">
        <f>SUMIF(BAROMPREM!B:B,I115,BAROMPREM!Z:Z)</f>
        <v>1</v>
      </c>
      <c r="T115" s="63"/>
      <c r="U115" s="48"/>
      <c r="V115" s="48"/>
      <c r="W115" s="48">
        <f>SUMIF(BAROMPREM!B:B,I115,BAROMPREM!AN:AN)</f>
        <v>29.6</v>
      </c>
      <c r="X115" s="48"/>
      <c r="Y115" s="48"/>
      <c r="Z115" s="48"/>
      <c r="AA115" s="83">
        <f>SUMIF(BAROMPREM!B:B,I115,BAROMPREM!AB:AB)</f>
        <v>4</v>
      </c>
      <c r="AB115" s="83"/>
      <c r="AC115" s="48"/>
      <c r="AD115" s="48"/>
      <c r="AE115" s="54">
        <f>SUMIF(PNBCREDIT!G:G,I115,PNBCREDIT!Q:Q)+SUMIF(PNBCREDIT!G:G,I115,PNBCREDIT!AF:AF)</f>
        <v>12.951002729469817</v>
      </c>
      <c r="AF115" s="54"/>
      <c r="AG115" s="48"/>
      <c r="AH115" s="48"/>
      <c r="AI115" s="221">
        <f>SUMIF(BAROMPREM!B:B,I115,BAROMPREM!AC:AC)</f>
        <v>1</v>
      </c>
      <c r="AJ115" s="83"/>
      <c r="AK115" s="48"/>
      <c r="AL115" s="48"/>
      <c r="AM115" s="223">
        <f>SUMIF(BAROMPREM!B:B,I115,BAROMPREM!Y:Y)</f>
        <v>0</v>
      </c>
      <c r="AN115" s="63"/>
      <c r="AO115" s="48"/>
      <c r="AP115" s="64"/>
      <c r="AQ115" s="223">
        <f>SUMIF(BAROMPREM!B:B,I115,BAROMPREM!AA:AA)</f>
        <v>1</v>
      </c>
      <c r="AR115" s="223"/>
      <c r="AS115" s="48"/>
      <c r="AT115" s="48"/>
      <c r="AU115" s="48">
        <f>SUMIF(BAROMPREM!B:B,I115,BAROMPREM!AF:AF)</f>
        <v>9370.7000000000007</v>
      </c>
      <c r="AV115" s="63">
        <f>SUMIF(BAROMPREM!B:B,I115,BAROMPREM!AE:AE)</f>
        <v>31540.400000000001</v>
      </c>
      <c r="AW115" s="48"/>
      <c r="AX115" s="48"/>
    </row>
    <row r="116" spans="1:50" ht="15.75" thickBot="1" x14ac:dyDescent="0.3">
      <c r="A116" s="41">
        <v>264</v>
      </c>
      <c r="B116" s="42" t="s">
        <v>4</v>
      </c>
      <c r="C116" s="41">
        <v>5130</v>
      </c>
      <c r="D116" s="43" t="s">
        <v>485</v>
      </c>
      <c r="E116" s="217">
        <v>4139</v>
      </c>
      <c r="F116" s="218" t="s">
        <v>119</v>
      </c>
      <c r="G116" s="41">
        <v>140</v>
      </c>
      <c r="H116" s="43" t="s">
        <v>123</v>
      </c>
      <c r="I116" s="41">
        <v>140</v>
      </c>
      <c r="K116" s="48">
        <f>SUMIF(BAROMPREM!B:B,I116,BAROMPREM!AD:AD)</f>
        <v>0</v>
      </c>
      <c r="L116" s="63"/>
      <c r="M116" s="48"/>
      <c r="N116" s="48"/>
      <c r="O116" s="48">
        <f>SUMIF(BAROMPREM!B:B,I116,BAROMPREM!AM:AM)</f>
        <v>-3</v>
      </c>
      <c r="P116" s="48"/>
      <c r="Q116" s="48"/>
      <c r="R116" s="48"/>
      <c r="S116" s="48">
        <f>SUMIF(BAROMPREM!B:B,I116,BAROMPREM!Z:Z)</f>
        <v>0</v>
      </c>
      <c r="T116" s="63"/>
      <c r="U116" s="48"/>
      <c r="V116" s="48"/>
      <c r="W116" s="48">
        <f>SUMIF(BAROMPREM!B:B,I116,BAROMPREM!AN:AN)</f>
        <v>8.8000000000000007</v>
      </c>
      <c r="X116" s="48"/>
      <c r="Y116" s="48"/>
      <c r="Z116" s="48"/>
      <c r="AA116" s="83">
        <f>SUMIF(BAROMPREM!B:B,I116,BAROMPREM!AB:AB)</f>
        <v>0</v>
      </c>
      <c r="AB116" s="83"/>
      <c r="AC116" s="48"/>
      <c r="AD116" s="48"/>
      <c r="AE116" s="54">
        <f>SUMIF(PNBCREDIT!G:G,I116,PNBCREDIT!Q:Q)+SUMIF(PNBCREDIT!G:G,I116,PNBCREDIT!AF:AF)</f>
        <v>3.9968403208359038</v>
      </c>
      <c r="AF116" s="54"/>
      <c r="AG116" s="48"/>
      <c r="AH116" s="48"/>
      <c r="AI116" s="221">
        <f>SUMIF(BAROMPREM!B:B,I116,BAROMPREM!AC:AC)</f>
        <v>0</v>
      </c>
      <c r="AJ116" s="83"/>
      <c r="AK116" s="48"/>
      <c r="AL116" s="48"/>
      <c r="AM116" s="223">
        <f>SUMIF(BAROMPREM!B:B,I116,BAROMPREM!Y:Y)</f>
        <v>1</v>
      </c>
      <c r="AN116" s="63"/>
      <c r="AO116" s="48"/>
      <c r="AP116" s="64"/>
      <c r="AQ116" s="223">
        <f>SUMIF(BAROMPREM!B:B,I116,BAROMPREM!AA:AA)</f>
        <v>0</v>
      </c>
      <c r="AR116" s="223"/>
      <c r="AS116" s="48"/>
      <c r="AT116" s="48"/>
      <c r="AU116" s="48">
        <f>SUMIF(BAROMPREM!B:B,I116,BAROMPREM!AF:AF)</f>
        <v>6153</v>
      </c>
      <c r="AV116" s="63">
        <f>SUMIF(BAROMPREM!B:B,I116,BAROMPREM!AE:AE)</f>
        <v>7237.3</v>
      </c>
      <c r="AW116" s="48"/>
      <c r="AX116" s="48"/>
    </row>
    <row r="117" spans="1:50" ht="15.75" thickBot="1" x14ac:dyDescent="0.3">
      <c r="A117" s="41">
        <v>264</v>
      </c>
      <c r="B117" s="42" t="s">
        <v>4</v>
      </c>
      <c r="C117" s="41">
        <v>5169</v>
      </c>
      <c r="D117" s="43" t="s">
        <v>511</v>
      </c>
      <c r="E117" s="41">
        <v>4189</v>
      </c>
      <c r="F117" s="43" t="s">
        <v>128</v>
      </c>
      <c r="G117" s="41">
        <v>189</v>
      </c>
      <c r="H117" s="43" t="s">
        <v>128</v>
      </c>
      <c r="I117" s="41">
        <v>189</v>
      </c>
      <c r="K117" s="48">
        <f>SUMIF(BAROMPREM!B:B,I117,BAROMPREM!AD:AD)</f>
        <v>0</v>
      </c>
      <c r="L117" s="63"/>
      <c r="M117" s="48"/>
      <c r="N117" s="48"/>
      <c r="O117" s="48">
        <f>SUMIF(BAROMPREM!B:B,I117,BAROMPREM!AM:AM)</f>
        <v>14</v>
      </c>
      <c r="P117" s="48"/>
      <c r="Q117" s="48"/>
      <c r="R117" s="48"/>
      <c r="S117" s="48">
        <f>SUMIF(BAROMPREM!B:B,I117,BAROMPREM!Z:Z)</f>
        <v>3</v>
      </c>
      <c r="T117" s="63"/>
      <c r="U117" s="48"/>
      <c r="V117" s="48"/>
      <c r="W117" s="48">
        <f>SUMIF(BAROMPREM!B:B,I117,BAROMPREM!AN:AN)</f>
        <v>-1.2000000000000011</v>
      </c>
      <c r="X117" s="48"/>
      <c r="Y117" s="48"/>
      <c r="Z117" s="48"/>
      <c r="AA117" s="83">
        <f>SUMIF(BAROMPREM!B:B,I117,BAROMPREM!AB:AB)</f>
        <v>2</v>
      </c>
      <c r="AB117" s="83"/>
      <c r="AC117" s="48"/>
      <c r="AD117" s="48"/>
      <c r="AE117" s="54">
        <f>SUMIF(PNBCREDIT!G:G,I117,PNBCREDIT!Q:Q)+SUMIF(PNBCREDIT!G:G,I117,PNBCREDIT!AF:AF)</f>
        <v>20.672556717410021</v>
      </c>
      <c r="AF117" s="54"/>
      <c r="AG117" s="48"/>
      <c r="AH117" s="48"/>
      <c r="AI117" s="221">
        <f>SUMIF(BAROMPREM!B:B,I117,BAROMPREM!AC:AC)</f>
        <v>1</v>
      </c>
      <c r="AJ117" s="83"/>
      <c r="AK117" s="48"/>
      <c r="AL117" s="48"/>
      <c r="AM117" s="223">
        <f>SUMIF(BAROMPREM!B:B,I117,BAROMPREM!Y:Y)</f>
        <v>3</v>
      </c>
      <c r="AN117" s="63"/>
      <c r="AO117" s="48"/>
      <c r="AP117" s="64"/>
      <c r="AQ117" s="223">
        <f>SUMIF(BAROMPREM!B:B,I117,BAROMPREM!AA:AA)</f>
        <v>0</v>
      </c>
      <c r="AR117" s="223"/>
      <c r="AS117" s="48"/>
      <c r="AT117" s="48"/>
      <c r="AU117" s="48">
        <f>SUMIF(BAROMPREM!B:B,I117,BAROMPREM!AF:AF)</f>
        <v>47672.299999999996</v>
      </c>
      <c r="AV117" s="63">
        <f>SUMIF(BAROMPREM!B:B,I117,BAROMPREM!AE:AE)</f>
        <v>104660</v>
      </c>
      <c r="AW117" s="48"/>
      <c r="AX117" s="48"/>
    </row>
    <row r="118" spans="1:50" ht="15.75" thickBot="1" x14ac:dyDescent="0.3">
      <c r="A118" s="41">
        <v>264</v>
      </c>
      <c r="B118" s="42" t="s">
        <v>4</v>
      </c>
      <c r="C118" s="41">
        <v>5169</v>
      </c>
      <c r="D118" s="43" t="s">
        <v>511</v>
      </c>
      <c r="E118" s="41">
        <v>4189</v>
      </c>
      <c r="F118" s="43" t="s">
        <v>128</v>
      </c>
      <c r="G118" s="41">
        <v>191</v>
      </c>
      <c r="H118" s="43" t="s">
        <v>357</v>
      </c>
      <c r="I118" s="41">
        <v>191</v>
      </c>
      <c r="K118" s="48">
        <f>SUMIF(BAROMPREM!B:B,I118,BAROMPREM!AD:AD)</f>
        <v>0</v>
      </c>
      <c r="L118" s="63"/>
      <c r="M118" s="48"/>
      <c r="N118" s="48"/>
      <c r="O118" s="48">
        <f>SUMIF(BAROMPREM!B:B,I118,BAROMPREM!AM:AM)</f>
        <v>-2</v>
      </c>
      <c r="P118" s="48"/>
      <c r="Q118" s="48"/>
      <c r="R118" s="48"/>
      <c r="S118" s="48">
        <f>SUMIF(BAROMPREM!B:B,I118,BAROMPREM!Z:Z)</f>
        <v>1</v>
      </c>
      <c r="T118" s="63"/>
      <c r="U118" s="48"/>
      <c r="V118" s="48"/>
      <c r="W118" s="48">
        <f>SUMIF(BAROMPREM!B:B,I118,BAROMPREM!AN:AN)</f>
        <v>10</v>
      </c>
      <c r="X118" s="48"/>
      <c r="Y118" s="48"/>
      <c r="Z118" s="48"/>
      <c r="AA118" s="83">
        <f>SUMIF(BAROMPREM!B:B,I118,BAROMPREM!AB:AB)</f>
        <v>2</v>
      </c>
      <c r="AB118" s="83"/>
      <c r="AC118" s="48"/>
      <c r="AD118" s="48"/>
      <c r="AE118" s="54">
        <f>SUMIF(PNBCREDIT!G:G,I118,PNBCREDIT!Q:Q)+SUMIF(PNBCREDIT!G:G,I118,PNBCREDIT!AF:AF)</f>
        <v>5.2464701139694672</v>
      </c>
      <c r="AF118" s="54"/>
      <c r="AG118" s="48"/>
      <c r="AH118" s="48"/>
      <c r="AI118" s="221">
        <f>SUMIF(BAROMPREM!B:B,I118,BAROMPREM!AC:AC)</f>
        <v>0</v>
      </c>
      <c r="AJ118" s="83"/>
      <c r="AK118" s="48"/>
      <c r="AL118" s="48"/>
      <c r="AM118" s="223">
        <f>SUMIF(BAROMPREM!B:B,I118,BAROMPREM!Y:Y)</f>
        <v>0</v>
      </c>
      <c r="AN118" s="63"/>
      <c r="AO118" s="48"/>
      <c r="AP118" s="64"/>
      <c r="AQ118" s="223">
        <f>SUMIF(BAROMPREM!B:B,I118,BAROMPREM!AA:AA)</f>
        <v>0</v>
      </c>
      <c r="AR118" s="223"/>
      <c r="AS118" s="48"/>
      <c r="AT118" s="48"/>
      <c r="AU118" s="48">
        <f>SUMIF(BAROMPREM!B:B,I118,BAROMPREM!AF:AF)</f>
        <v>1453.2</v>
      </c>
      <c r="AV118" s="63">
        <f>SUMIF(BAROMPREM!B:B,I118,BAROMPREM!AE:AE)</f>
        <v>1969.8</v>
      </c>
      <c r="AW118" s="48"/>
      <c r="AX118" s="48"/>
    </row>
    <row r="119" spans="1:50" ht="15.75" thickBot="1" x14ac:dyDescent="0.3">
      <c r="A119" s="41">
        <v>264</v>
      </c>
      <c r="B119" s="42" t="s">
        <v>4</v>
      </c>
      <c r="C119" s="41">
        <v>5169</v>
      </c>
      <c r="D119" s="43" t="s">
        <v>511</v>
      </c>
      <c r="E119" s="217">
        <v>4174</v>
      </c>
      <c r="F119" s="218" t="s">
        <v>125</v>
      </c>
      <c r="G119" s="41">
        <v>186</v>
      </c>
      <c r="H119" s="43" t="s">
        <v>124</v>
      </c>
      <c r="I119" s="41">
        <v>186</v>
      </c>
      <c r="K119" s="48">
        <f>SUMIF(BAROMPREM!B:B,I119,BAROMPREM!AD:AD)</f>
        <v>0</v>
      </c>
      <c r="L119" s="63"/>
      <c r="M119" s="48"/>
      <c r="N119" s="48"/>
      <c r="O119" s="48">
        <f>SUMIF(BAROMPREM!B:B,I119,BAROMPREM!AM:AM)</f>
        <v>-3</v>
      </c>
      <c r="P119" s="48"/>
      <c r="Q119" s="48"/>
      <c r="R119" s="48"/>
      <c r="S119" s="48">
        <f>SUMIF(BAROMPREM!B:B,I119,BAROMPREM!Z:Z)</f>
        <v>0</v>
      </c>
      <c r="T119" s="63"/>
      <c r="U119" s="48"/>
      <c r="V119" s="48"/>
      <c r="W119" s="48">
        <f>SUMIF(BAROMPREM!B:B,I119,BAROMPREM!AN:AN)</f>
        <v>9.8000000000000007</v>
      </c>
      <c r="X119" s="48"/>
      <c r="Y119" s="48"/>
      <c r="Z119" s="48"/>
      <c r="AA119" s="83">
        <f>SUMIF(BAROMPREM!B:B,I119,BAROMPREM!AB:AB)</f>
        <v>1</v>
      </c>
      <c r="AB119" s="83"/>
      <c r="AC119" s="48"/>
      <c r="AD119" s="48"/>
      <c r="AE119" s="54">
        <f>SUMIF(PNBCREDIT!G:G,I119,PNBCREDIT!Q:Q)+SUMIF(PNBCREDIT!G:G,I119,PNBCREDIT!AF:AF)</f>
        <v>0.81334334502517525</v>
      </c>
      <c r="AF119" s="54"/>
      <c r="AG119" s="48"/>
      <c r="AH119" s="48"/>
      <c r="AI119" s="221">
        <f>SUMIF(BAROMPREM!B:B,I119,BAROMPREM!AC:AC)</f>
        <v>1</v>
      </c>
      <c r="AJ119" s="83"/>
      <c r="AK119" s="48"/>
      <c r="AL119" s="48"/>
      <c r="AM119" s="223">
        <f>SUMIF(BAROMPREM!B:B,I119,BAROMPREM!Y:Y)</f>
        <v>1</v>
      </c>
      <c r="AN119" s="63"/>
      <c r="AO119" s="48"/>
      <c r="AP119" s="64"/>
      <c r="AQ119" s="223">
        <f>SUMIF(BAROMPREM!B:B,I119,BAROMPREM!AA:AA)</f>
        <v>0</v>
      </c>
      <c r="AR119" s="223"/>
      <c r="AS119" s="48"/>
      <c r="AT119" s="48"/>
      <c r="AU119" s="48">
        <f>SUMIF(BAROMPREM!B:B,I119,BAROMPREM!AF:AF)</f>
        <v>5333.2999999999993</v>
      </c>
      <c r="AV119" s="63">
        <f>SUMIF(BAROMPREM!B:B,I119,BAROMPREM!AE:AE)</f>
        <v>12043.999999999998</v>
      </c>
      <c r="AW119" s="48"/>
      <c r="AX119" s="48"/>
    </row>
    <row r="120" spans="1:50" ht="15.75" thickBot="1" x14ac:dyDescent="0.3">
      <c r="A120" s="41">
        <v>264</v>
      </c>
      <c r="B120" s="42" t="s">
        <v>4</v>
      </c>
      <c r="C120" s="41">
        <v>5169</v>
      </c>
      <c r="D120" s="43" t="s">
        <v>511</v>
      </c>
      <c r="E120" s="41">
        <v>4195</v>
      </c>
      <c r="F120" s="43" t="s">
        <v>131</v>
      </c>
      <c r="G120" s="41">
        <v>195</v>
      </c>
      <c r="H120" s="43" t="s">
        <v>131</v>
      </c>
      <c r="I120" s="41">
        <v>195</v>
      </c>
      <c r="K120" s="48">
        <f>SUMIF(BAROMPREM!B:B,I120,BAROMPREM!AD:AD)</f>
        <v>0</v>
      </c>
      <c r="L120" s="63"/>
      <c r="M120" s="48"/>
      <c r="N120" s="48"/>
      <c r="O120" s="48">
        <f>SUMIF(BAROMPREM!B:B,I120,BAROMPREM!AM:AM)</f>
        <v>3</v>
      </c>
      <c r="P120" s="48"/>
      <c r="Q120" s="48"/>
      <c r="R120" s="48"/>
      <c r="S120" s="48">
        <f>SUMIF(BAROMPREM!B:B,I120,BAROMPREM!Z:Z)</f>
        <v>0</v>
      </c>
      <c r="T120" s="63"/>
      <c r="U120" s="48"/>
      <c r="V120" s="48"/>
      <c r="W120" s="48">
        <f>SUMIF(BAROMPREM!B:B,I120,BAROMPREM!AN:AN)</f>
        <v>17.8</v>
      </c>
      <c r="X120" s="48"/>
      <c r="Y120" s="48"/>
      <c r="Z120" s="48"/>
      <c r="AA120" s="83">
        <f>SUMIF(BAROMPREM!B:B,I120,BAROMPREM!AB:AB)</f>
        <v>0</v>
      </c>
      <c r="AB120" s="83"/>
      <c r="AC120" s="48"/>
      <c r="AD120" s="48"/>
      <c r="AE120" s="54">
        <f>SUMIF(PNBCREDIT!G:G,I120,PNBCREDIT!Q:Q)+SUMIF(PNBCREDIT!G:G,I120,PNBCREDIT!AF:AF)</f>
        <v>21.125068242520925</v>
      </c>
      <c r="AF120" s="54"/>
      <c r="AG120" s="48"/>
      <c r="AH120" s="48"/>
      <c r="AI120" s="221">
        <f>SUMIF(BAROMPREM!B:B,I120,BAROMPREM!AC:AC)</f>
        <v>1</v>
      </c>
      <c r="AJ120" s="83"/>
      <c r="AK120" s="48"/>
      <c r="AL120" s="48"/>
      <c r="AM120" s="223">
        <f>SUMIF(BAROMPREM!B:B,I120,BAROMPREM!Y:Y)</f>
        <v>6</v>
      </c>
      <c r="AN120" s="63"/>
      <c r="AO120" s="48"/>
      <c r="AP120" s="64"/>
      <c r="AQ120" s="223">
        <f>SUMIF(BAROMPREM!B:B,I120,BAROMPREM!AA:AA)</f>
        <v>0</v>
      </c>
      <c r="AR120" s="223"/>
      <c r="AS120" s="48"/>
      <c r="AT120" s="48"/>
      <c r="AU120" s="48">
        <f>SUMIF(BAROMPREM!B:B,I120,BAROMPREM!AF:AF)</f>
        <v>32285.7</v>
      </c>
      <c r="AV120" s="63">
        <f>SUMIF(BAROMPREM!B:B,I120,BAROMPREM!AE:AE)</f>
        <v>98871.8</v>
      </c>
      <c r="AW120" s="48"/>
      <c r="AX120" s="48"/>
    </row>
    <row r="121" spans="1:50" ht="15.75" thickBot="1" x14ac:dyDescent="0.3">
      <c r="A121" s="41">
        <v>264</v>
      </c>
      <c r="B121" s="42" t="s">
        <v>4</v>
      </c>
      <c r="C121" s="41">
        <v>5169</v>
      </c>
      <c r="D121" s="43" t="s">
        <v>511</v>
      </c>
      <c r="E121" s="217">
        <v>4189</v>
      </c>
      <c r="F121" s="218" t="s">
        <v>128</v>
      </c>
      <c r="G121" s="41">
        <v>193</v>
      </c>
      <c r="H121" s="43" t="s">
        <v>132</v>
      </c>
      <c r="I121" s="41">
        <v>193</v>
      </c>
      <c r="K121" s="48">
        <f>SUMIF(BAROMPREM!B:B,I121,BAROMPREM!AD:AD)</f>
        <v>0</v>
      </c>
      <c r="L121" s="63"/>
      <c r="M121" s="48"/>
      <c r="N121" s="48"/>
      <c r="O121" s="48">
        <f>SUMIF(BAROMPREM!B:B,I121,BAROMPREM!AM:AM)</f>
        <v>5</v>
      </c>
      <c r="P121" s="48"/>
      <c r="Q121" s="48"/>
      <c r="R121" s="48"/>
      <c r="S121" s="48">
        <f>SUMIF(BAROMPREM!B:B,I121,BAROMPREM!Z:Z)</f>
        <v>0</v>
      </c>
      <c r="T121" s="63"/>
      <c r="U121" s="48"/>
      <c r="V121" s="48"/>
      <c r="W121" s="48">
        <f>SUMIF(BAROMPREM!B:B,I121,BAROMPREM!AN:AN)</f>
        <v>5.2</v>
      </c>
      <c r="X121" s="48"/>
      <c r="Y121" s="48"/>
      <c r="Z121" s="48"/>
      <c r="AA121" s="83">
        <f>SUMIF(BAROMPREM!B:B,I121,BAROMPREM!AB:AB)</f>
        <v>4</v>
      </c>
      <c r="AB121" s="83"/>
      <c r="AC121" s="48"/>
      <c r="AD121" s="48"/>
      <c r="AE121" s="54">
        <f>SUMIF(PNBCREDIT!G:G,I121,PNBCREDIT!Q:Q)+SUMIF(PNBCREDIT!G:G,I121,PNBCREDIT!AF:AF)</f>
        <v>12.575598729974386</v>
      </c>
      <c r="AF121" s="54"/>
      <c r="AG121" s="48"/>
      <c r="AH121" s="48"/>
      <c r="AI121" s="221">
        <f>SUMIF(BAROMPREM!B:B,I121,BAROMPREM!AC:AC)</f>
        <v>0</v>
      </c>
      <c r="AJ121" s="83"/>
      <c r="AK121" s="48"/>
      <c r="AL121" s="48"/>
      <c r="AM121" s="223">
        <f>SUMIF(BAROMPREM!B:B,I121,BAROMPREM!Y:Y)</f>
        <v>-8</v>
      </c>
      <c r="AN121" s="63"/>
      <c r="AO121" s="48"/>
      <c r="AP121" s="64"/>
      <c r="AQ121" s="223">
        <f>SUMIF(BAROMPREM!B:B,I121,BAROMPREM!AA:AA)</f>
        <v>0</v>
      </c>
      <c r="AR121" s="223"/>
      <c r="AS121" s="48"/>
      <c r="AT121" s="48"/>
      <c r="AU121" s="48">
        <f>SUMIF(BAROMPREM!B:B,I121,BAROMPREM!AF:AF)</f>
        <v>7538.5</v>
      </c>
      <c r="AV121" s="63">
        <f>SUMIF(BAROMPREM!B:B,I121,BAROMPREM!AE:AE)</f>
        <v>25802.3</v>
      </c>
      <c r="AW121" s="48"/>
      <c r="AX121" s="48"/>
    </row>
    <row r="122" spans="1:50" ht="15.75" thickBot="1" x14ac:dyDescent="0.3">
      <c r="A122" s="41">
        <v>264</v>
      </c>
      <c r="B122" s="42" t="s">
        <v>4</v>
      </c>
      <c r="C122" s="41">
        <v>5169</v>
      </c>
      <c r="D122" s="43" t="s">
        <v>511</v>
      </c>
      <c r="E122" s="217">
        <v>4189</v>
      </c>
      <c r="F122" s="218" t="s">
        <v>128</v>
      </c>
      <c r="G122" s="41">
        <v>192</v>
      </c>
      <c r="H122" s="43" t="s">
        <v>358</v>
      </c>
      <c r="I122" s="41">
        <v>192</v>
      </c>
      <c r="K122" s="48">
        <f>SUMIF(BAROMPREM!B:B,I122,BAROMPREM!AD:AD)</f>
        <v>0</v>
      </c>
      <c r="L122" s="63"/>
      <c r="M122" s="48"/>
      <c r="N122" s="48"/>
      <c r="O122" s="48">
        <f>SUMIF(BAROMPREM!B:B,I122,BAROMPREM!AM:AM)</f>
        <v>0</v>
      </c>
      <c r="P122" s="48"/>
      <c r="Q122" s="48"/>
      <c r="R122" s="48"/>
      <c r="S122" s="48">
        <f>SUMIF(BAROMPREM!B:B,I122,BAROMPREM!Z:Z)</f>
        <v>0</v>
      </c>
      <c r="T122" s="63"/>
      <c r="U122" s="48"/>
      <c r="V122" s="48"/>
      <c r="W122" s="48">
        <f>SUMIF(BAROMPREM!B:B,I122,BAROMPREM!AN:AN)</f>
        <v>12</v>
      </c>
      <c r="X122" s="48"/>
      <c r="Y122" s="48"/>
      <c r="Z122" s="48"/>
      <c r="AA122" s="83">
        <f>SUMIF(BAROMPREM!B:B,I122,BAROMPREM!AB:AB)</f>
        <v>2</v>
      </c>
      <c r="AB122" s="83"/>
      <c r="AC122" s="48"/>
      <c r="AD122" s="48"/>
      <c r="AE122" s="54">
        <f>SUMIF(PNBCREDIT!G:G,I122,PNBCREDIT!Q:Q)+SUMIF(PNBCREDIT!G:G,I122,PNBCREDIT!AF:AF)</f>
        <v>9.6549691269526949</v>
      </c>
      <c r="AF122" s="54"/>
      <c r="AG122" s="48"/>
      <c r="AH122" s="48"/>
      <c r="AI122" s="221">
        <f>SUMIF(BAROMPREM!B:B,I122,BAROMPREM!AC:AC)</f>
        <v>0</v>
      </c>
      <c r="AJ122" s="83"/>
      <c r="AK122" s="48"/>
      <c r="AL122" s="48"/>
      <c r="AM122" s="223">
        <f>SUMIF(BAROMPREM!B:B,I122,BAROMPREM!Y:Y)</f>
        <v>0</v>
      </c>
      <c r="AN122" s="63"/>
      <c r="AO122" s="48"/>
      <c r="AP122" s="64"/>
      <c r="AQ122" s="223">
        <f>SUMIF(BAROMPREM!B:B,I122,BAROMPREM!AA:AA)</f>
        <v>0</v>
      </c>
      <c r="AR122" s="223"/>
      <c r="AS122" s="48"/>
      <c r="AT122" s="48"/>
      <c r="AU122" s="48">
        <f>SUMIF(BAROMPREM!B:B,I122,BAROMPREM!AF:AF)</f>
        <v>308.8</v>
      </c>
      <c r="AV122" s="63">
        <f>SUMIF(BAROMPREM!B:B,I122,BAROMPREM!AE:AE)</f>
        <v>868.3</v>
      </c>
      <c r="AW122" s="48"/>
      <c r="AX122" s="48"/>
    </row>
    <row r="123" spans="1:50" ht="15.75" thickBot="1" x14ac:dyDescent="0.3">
      <c r="A123" s="41">
        <v>264</v>
      </c>
      <c r="B123" s="42" t="s">
        <v>4</v>
      </c>
      <c r="C123" s="41">
        <v>5169</v>
      </c>
      <c r="D123" s="43" t="s">
        <v>511</v>
      </c>
      <c r="E123" s="41">
        <v>4184</v>
      </c>
      <c r="F123" s="43" t="s">
        <v>112</v>
      </c>
      <c r="G123" s="41">
        <v>184</v>
      </c>
      <c r="H123" s="43" t="s">
        <v>112</v>
      </c>
      <c r="I123" s="41">
        <v>184</v>
      </c>
      <c r="K123" s="48">
        <f>SUMIF(BAROMPREM!B:B,I123,BAROMPREM!AD:AD)</f>
        <v>0</v>
      </c>
      <c r="L123" s="63"/>
      <c r="M123" s="48"/>
      <c r="N123" s="48"/>
      <c r="O123" s="48">
        <f>SUMIF(BAROMPREM!B:B,I123,BAROMPREM!AM:AM)</f>
        <v>-7</v>
      </c>
      <c r="P123" s="48"/>
      <c r="Q123" s="48"/>
      <c r="R123" s="48"/>
      <c r="S123" s="48">
        <f>SUMIF(BAROMPREM!B:B,I123,BAROMPREM!Z:Z)</f>
        <v>0</v>
      </c>
      <c r="T123" s="63"/>
      <c r="U123" s="48"/>
      <c r="V123" s="48"/>
      <c r="W123" s="48">
        <f>SUMIF(BAROMPREM!B:B,I123,BAROMPREM!AN:AN)</f>
        <v>-6.8</v>
      </c>
      <c r="X123" s="48"/>
      <c r="Y123" s="48"/>
      <c r="Z123" s="48"/>
      <c r="AA123" s="83">
        <f>SUMIF(BAROMPREM!B:B,I123,BAROMPREM!AB:AB)</f>
        <v>1</v>
      </c>
      <c r="AB123" s="83"/>
      <c r="AC123" s="48"/>
      <c r="AD123" s="48"/>
      <c r="AE123" s="54">
        <f>SUMIF(PNBCREDIT!G:G,I123,PNBCREDIT!Q:Q)+SUMIF(PNBCREDIT!G:G,I123,PNBCREDIT!AF:AF)</f>
        <v>2.8654232626457237</v>
      </c>
      <c r="AF123" s="54"/>
      <c r="AG123" s="48"/>
      <c r="AH123" s="48"/>
      <c r="AI123" s="221">
        <f>SUMIF(BAROMPREM!B:B,I123,BAROMPREM!AC:AC)</f>
        <v>0</v>
      </c>
      <c r="AJ123" s="83"/>
      <c r="AK123" s="48"/>
      <c r="AL123" s="48"/>
      <c r="AM123" s="223">
        <f>SUMIF(BAROMPREM!B:B,I123,BAROMPREM!Y:Y)</f>
        <v>-3</v>
      </c>
      <c r="AN123" s="63"/>
      <c r="AO123" s="48"/>
      <c r="AP123" s="64"/>
      <c r="AQ123" s="223">
        <f>SUMIF(BAROMPREM!B:B,I123,BAROMPREM!AA:AA)</f>
        <v>0</v>
      </c>
      <c r="AR123" s="223"/>
      <c r="AS123" s="48"/>
      <c r="AT123" s="48"/>
      <c r="AU123" s="48">
        <f>SUMIF(BAROMPREM!B:B,I123,BAROMPREM!AF:AF)</f>
        <v>128.19999999999999</v>
      </c>
      <c r="AV123" s="63">
        <f>SUMIF(BAROMPREM!B:B,I123,BAROMPREM!AE:AE)</f>
        <v>868.3</v>
      </c>
      <c r="AW123" s="48"/>
      <c r="AX123" s="48"/>
    </row>
    <row r="124" spans="1:50" ht="15.75" thickBot="1" x14ac:dyDescent="0.3">
      <c r="A124" s="41">
        <v>264</v>
      </c>
      <c r="B124" s="42" t="s">
        <v>4</v>
      </c>
      <c r="C124" s="41">
        <v>5169</v>
      </c>
      <c r="D124" s="43" t="s">
        <v>511</v>
      </c>
      <c r="E124" s="217">
        <v>4194</v>
      </c>
      <c r="F124" s="218" t="s">
        <v>134</v>
      </c>
      <c r="G124" s="41">
        <v>196</v>
      </c>
      <c r="H124" s="43" t="s">
        <v>133</v>
      </c>
      <c r="I124" s="41">
        <v>196</v>
      </c>
      <c r="K124" s="48">
        <f>SUMIF(BAROMPREM!B:B,I124,BAROMPREM!AD:AD)</f>
        <v>0</v>
      </c>
      <c r="L124" s="63"/>
      <c r="M124" s="48"/>
      <c r="N124" s="48"/>
      <c r="O124" s="48">
        <f>SUMIF(BAROMPREM!B:B,I124,BAROMPREM!AM:AM)</f>
        <v>3</v>
      </c>
      <c r="P124" s="48"/>
      <c r="Q124" s="48"/>
      <c r="R124" s="48"/>
      <c r="S124" s="48">
        <f>SUMIF(BAROMPREM!B:B,I124,BAROMPREM!Z:Z)</f>
        <v>1</v>
      </c>
      <c r="T124" s="63"/>
      <c r="U124" s="48"/>
      <c r="V124" s="48"/>
      <c r="W124" s="48">
        <f>SUMIF(BAROMPREM!B:B,I124,BAROMPREM!AN:AN)</f>
        <v>15.6</v>
      </c>
      <c r="X124" s="48"/>
      <c r="Y124" s="48"/>
      <c r="Z124" s="48"/>
      <c r="AA124" s="83">
        <f>SUMIF(BAROMPREM!B:B,I124,BAROMPREM!AB:AB)</f>
        <v>2</v>
      </c>
      <c r="AB124" s="83"/>
      <c r="AC124" s="48"/>
      <c r="AD124" s="48"/>
      <c r="AE124" s="54">
        <f>SUMIF(PNBCREDIT!G:G,I124,PNBCREDIT!Q:Q)+SUMIF(PNBCREDIT!G:G,I124,PNBCREDIT!AF:AF)</f>
        <v>8.0310398400000024E-2</v>
      </c>
      <c r="AF124" s="54"/>
      <c r="AG124" s="48"/>
      <c r="AH124" s="48"/>
      <c r="AI124" s="221">
        <f>SUMIF(BAROMPREM!B:B,I124,BAROMPREM!AC:AC)</f>
        <v>0</v>
      </c>
      <c r="AJ124" s="83"/>
      <c r="AK124" s="48"/>
      <c r="AL124" s="48"/>
      <c r="AM124" s="223">
        <f>SUMIF(BAROMPREM!B:B,I124,BAROMPREM!Y:Y)</f>
        <v>0</v>
      </c>
      <c r="AN124" s="63"/>
      <c r="AO124" s="48"/>
      <c r="AP124" s="64"/>
      <c r="AQ124" s="223">
        <f>SUMIF(BAROMPREM!B:B,I124,BAROMPREM!AA:AA)</f>
        <v>0</v>
      </c>
      <c r="AR124" s="223"/>
      <c r="AS124" s="48"/>
      <c r="AT124" s="48"/>
      <c r="AU124" s="48">
        <f>SUMIF(BAROMPREM!B:B,I124,BAROMPREM!AF:AF)</f>
        <v>61.2</v>
      </c>
      <c r="AV124" s="63">
        <f>SUMIF(BAROMPREM!B:B,I124,BAROMPREM!AE:AE)</f>
        <v>1828.8999999999999</v>
      </c>
      <c r="AW124" s="48"/>
      <c r="AX124" s="48"/>
    </row>
    <row r="125" spans="1:50" ht="15.75" thickBot="1" x14ac:dyDescent="0.3">
      <c r="A125" s="41">
        <v>264</v>
      </c>
      <c r="B125" s="42" t="s">
        <v>4</v>
      </c>
      <c r="C125" s="41">
        <v>5169</v>
      </c>
      <c r="D125" s="43" t="s">
        <v>511</v>
      </c>
      <c r="E125" s="41">
        <v>4174</v>
      </c>
      <c r="F125" s="43" t="s">
        <v>125</v>
      </c>
      <c r="G125" s="41">
        <v>174</v>
      </c>
      <c r="H125" s="43" t="s">
        <v>125</v>
      </c>
      <c r="I125" s="41">
        <v>174</v>
      </c>
      <c r="K125" s="48">
        <f>SUMIF(BAROMPREM!B:B,I125,BAROMPREM!AD:AD)</f>
        <v>0</v>
      </c>
      <c r="L125" s="63"/>
      <c r="M125" s="48"/>
      <c r="N125" s="48"/>
      <c r="O125" s="48">
        <f>SUMIF(BAROMPREM!B:B,I125,BAROMPREM!AM:AM)</f>
        <v>1</v>
      </c>
      <c r="P125" s="48"/>
      <c r="Q125" s="48"/>
      <c r="R125" s="48"/>
      <c r="S125" s="48">
        <f>SUMIF(BAROMPREM!B:B,I125,BAROMPREM!Z:Z)</f>
        <v>0</v>
      </c>
      <c r="T125" s="63"/>
      <c r="U125" s="48"/>
      <c r="V125" s="48"/>
      <c r="W125" s="48">
        <f>SUMIF(BAROMPREM!B:B,I125,BAROMPREM!AN:AN)</f>
        <v>10.8</v>
      </c>
      <c r="X125" s="48"/>
      <c r="Y125" s="48"/>
      <c r="Z125" s="48"/>
      <c r="AA125" s="83">
        <f>SUMIF(BAROMPREM!B:B,I125,BAROMPREM!AB:AB)</f>
        <v>2</v>
      </c>
      <c r="AB125" s="83"/>
      <c r="AC125" s="48"/>
      <c r="AD125" s="48"/>
      <c r="AE125" s="54">
        <f>SUMIF(PNBCREDIT!G:G,I125,PNBCREDIT!Q:Q)+SUMIF(PNBCREDIT!G:G,I125,PNBCREDIT!AF:AF)</f>
        <v>0.76815955265929514</v>
      </c>
      <c r="AF125" s="54"/>
      <c r="AG125" s="48"/>
      <c r="AH125" s="48"/>
      <c r="AI125" s="221">
        <f>SUMIF(BAROMPREM!B:B,I125,BAROMPREM!AC:AC)</f>
        <v>1</v>
      </c>
      <c r="AJ125" s="83"/>
      <c r="AK125" s="48"/>
      <c r="AL125" s="48"/>
      <c r="AM125" s="223">
        <f>SUMIF(BAROMPREM!B:B,I125,BAROMPREM!Y:Y)</f>
        <v>2</v>
      </c>
      <c r="AN125" s="63"/>
      <c r="AO125" s="48"/>
      <c r="AP125" s="64"/>
      <c r="AQ125" s="223">
        <f>SUMIF(BAROMPREM!B:B,I125,BAROMPREM!AA:AA)</f>
        <v>1</v>
      </c>
      <c r="AR125" s="223"/>
      <c r="AS125" s="48"/>
      <c r="AT125" s="48"/>
      <c r="AU125" s="48">
        <f>SUMIF(BAROMPREM!B:B,I125,BAROMPREM!AF:AF)</f>
        <v>15832</v>
      </c>
      <c r="AV125" s="63">
        <f>SUMIF(BAROMPREM!B:B,I125,BAROMPREM!AE:AE)</f>
        <v>32759.7</v>
      </c>
      <c r="AW125" s="48"/>
      <c r="AX125" s="48"/>
    </row>
    <row r="126" spans="1:50" ht="15.75" thickBot="1" x14ac:dyDescent="0.3">
      <c r="A126" s="41">
        <v>264</v>
      </c>
      <c r="B126" s="42" t="s">
        <v>4</v>
      </c>
      <c r="C126" s="41">
        <v>5169</v>
      </c>
      <c r="D126" s="43" t="s">
        <v>511</v>
      </c>
      <c r="E126" s="41">
        <v>4170</v>
      </c>
      <c r="F126" s="43" t="s">
        <v>126</v>
      </c>
      <c r="G126" s="41">
        <v>170</v>
      </c>
      <c r="H126" s="43" t="s">
        <v>126</v>
      </c>
      <c r="I126" s="41">
        <v>170</v>
      </c>
      <c r="K126" s="48">
        <f>SUMIF(BAROMPREM!B:B,I126,BAROMPREM!AD:AD)</f>
        <v>0</v>
      </c>
      <c r="L126" s="63"/>
      <c r="M126" s="48"/>
      <c r="N126" s="48"/>
      <c r="O126" s="48">
        <f>SUMIF(BAROMPREM!B:B,I126,BAROMPREM!AM:AM)</f>
        <v>5</v>
      </c>
      <c r="P126" s="48"/>
      <c r="Q126" s="48"/>
      <c r="R126" s="48"/>
      <c r="S126" s="48">
        <f>SUMIF(BAROMPREM!B:B,I126,BAROMPREM!Z:Z)</f>
        <v>3</v>
      </c>
      <c r="T126" s="63"/>
      <c r="U126" s="48"/>
      <c r="V126" s="48"/>
      <c r="W126" s="48">
        <f>SUMIF(BAROMPREM!B:B,I126,BAROMPREM!AN:AN)</f>
        <v>118.4</v>
      </c>
      <c r="X126" s="48"/>
      <c r="Y126" s="48"/>
      <c r="Z126" s="48"/>
      <c r="AA126" s="83">
        <f>SUMIF(BAROMPREM!B:B,I126,BAROMPREM!AB:AB)</f>
        <v>9</v>
      </c>
      <c r="AB126" s="83"/>
      <c r="AC126" s="48"/>
      <c r="AD126" s="48"/>
      <c r="AE126" s="54">
        <f>SUMIF(PNBCREDIT!G:G,I126,PNBCREDIT!Q:Q)+SUMIF(PNBCREDIT!G:G,I126,PNBCREDIT!AF:AF)</f>
        <v>45.672541026305204</v>
      </c>
      <c r="AF126" s="54"/>
      <c r="AG126" s="48"/>
      <c r="AH126" s="48"/>
      <c r="AI126" s="221">
        <f>SUMIF(BAROMPREM!B:B,I126,BAROMPREM!AC:AC)</f>
        <v>1</v>
      </c>
      <c r="AJ126" s="83"/>
      <c r="AK126" s="48"/>
      <c r="AL126" s="48"/>
      <c r="AM126" s="223">
        <f>SUMIF(BAROMPREM!B:B,I126,BAROMPREM!Y:Y)</f>
        <v>5</v>
      </c>
      <c r="AN126" s="63"/>
      <c r="AO126" s="48"/>
      <c r="AP126" s="64"/>
      <c r="AQ126" s="223">
        <f>SUMIF(BAROMPREM!B:B,I126,BAROMPREM!AA:AA)</f>
        <v>5</v>
      </c>
      <c r="AR126" s="223"/>
      <c r="AS126" s="48"/>
      <c r="AT126" s="48"/>
      <c r="AU126" s="48">
        <f>SUMIF(BAROMPREM!B:B,I126,BAROMPREM!AF:AF)</f>
        <v>186951.4</v>
      </c>
      <c r="AV126" s="63">
        <f>SUMIF(BAROMPREM!B:B,I126,BAROMPREM!AE:AE)</f>
        <v>396604.2</v>
      </c>
      <c r="AW126" s="48"/>
      <c r="AX126" s="48"/>
    </row>
    <row r="127" spans="1:50" ht="15.75" thickBot="1" x14ac:dyDescent="0.3">
      <c r="A127" s="41">
        <v>264</v>
      </c>
      <c r="B127" s="42" t="s">
        <v>4</v>
      </c>
      <c r="C127" s="41">
        <v>5169</v>
      </c>
      <c r="D127" s="43" t="s">
        <v>511</v>
      </c>
      <c r="E127" s="41">
        <v>4188</v>
      </c>
      <c r="F127" s="43" t="s">
        <v>113</v>
      </c>
      <c r="G127" s="41">
        <v>188</v>
      </c>
      <c r="H127" s="43" t="s">
        <v>113</v>
      </c>
      <c r="I127" s="41">
        <v>188</v>
      </c>
      <c r="K127" s="48">
        <f>SUMIF(BAROMPREM!B:B,I127,BAROMPREM!AD:AD)</f>
        <v>0</v>
      </c>
      <c r="L127" s="63"/>
      <c r="M127" s="48"/>
      <c r="N127" s="48"/>
      <c r="O127" s="48">
        <f>SUMIF(BAROMPREM!B:B,I127,BAROMPREM!AM:AM)</f>
        <v>24</v>
      </c>
      <c r="P127" s="48"/>
      <c r="Q127" s="48"/>
      <c r="R127" s="48"/>
      <c r="S127" s="48">
        <f>SUMIF(BAROMPREM!B:B,I127,BAROMPREM!Z:Z)</f>
        <v>1</v>
      </c>
      <c r="T127" s="63"/>
      <c r="U127" s="48"/>
      <c r="V127" s="48"/>
      <c r="W127" s="48">
        <f>SUMIF(BAROMPREM!B:B,I127,BAROMPREM!AN:AN)</f>
        <v>40.4</v>
      </c>
      <c r="X127" s="48"/>
      <c r="Y127" s="48"/>
      <c r="Z127" s="48"/>
      <c r="AA127" s="83">
        <f>SUMIF(BAROMPREM!B:B,I127,BAROMPREM!AB:AB)</f>
        <v>2</v>
      </c>
      <c r="AB127" s="83"/>
      <c r="AC127" s="48"/>
      <c r="AD127" s="48"/>
      <c r="AE127" s="54">
        <f>SUMIF(PNBCREDIT!G:G,I127,PNBCREDIT!Q:Q)+SUMIF(PNBCREDIT!G:G,I127,PNBCREDIT!AF:AF)</f>
        <v>2.6664396795269512</v>
      </c>
      <c r="AF127" s="54"/>
      <c r="AG127" s="48"/>
      <c r="AH127" s="48"/>
      <c r="AI127" s="221">
        <f>SUMIF(BAROMPREM!B:B,I127,BAROMPREM!AC:AC)</f>
        <v>1</v>
      </c>
      <c r="AJ127" s="83"/>
      <c r="AK127" s="48"/>
      <c r="AL127" s="48"/>
      <c r="AM127" s="223">
        <f>SUMIF(BAROMPREM!B:B,I127,BAROMPREM!Y:Y)</f>
        <v>1</v>
      </c>
      <c r="AN127" s="63"/>
      <c r="AO127" s="48"/>
      <c r="AP127" s="64"/>
      <c r="AQ127" s="223">
        <f>SUMIF(BAROMPREM!B:B,I127,BAROMPREM!AA:AA)</f>
        <v>0</v>
      </c>
      <c r="AR127" s="223"/>
      <c r="AS127" s="48"/>
      <c r="AT127" s="48"/>
      <c r="AU127" s="48">
        <f>SUMIF(BAROMPREM!B:B,I127,BAROMPREM!AF:AF)</f>
        <v>876.9</v>
      </c>
      <c r="AV127" s="63">
        <f>SUMIF(BAROMPREM!B:B,I127,BAROMPREM!AE:AE)</f>
        <v>55161.8</v>
      </c>
      <c r="AW127" s="48"/>
      <c r="AX127" s="48"/>
    </row>
    <row r="128" spans="1:50" ht="15.75" thickBot="1" x14ac:dyDescent="0.3">
      <c r="A128" s="41">
        <v>264</v>
      </c>
      <c r="B128" s="42" t="s">
        <v>4</v>
      </c>
      <c r="C128" s="41">
        <v>5169</v>
      </c>
      <c r="D128" s="43" t="s">
        <v>511</v>
      </c>
      <c r="E128" s="41">
        <v>4180</v>
      </c>
      <c r="F128" s="43" t="s">
        <v>114</v>
      </c>
      <c r="G128" s="41">
        <v>180</v>
      </c>
      <c r="H128" s="43" t="s">
        <v>114</v>
      </c>
      <c r="I128" s="41">
        <v>180</v>
      </c>
      <c r="K128" s="48">
        <f>SUMIF(BAROMPREM!B:B,I128,BAROMPREM!AD:AD)</f>
        <v>0</v>
      </c>
      <c r="L128" s="63"/>
      <c r="M128" s="48"/>
      <c r="N128" s="48"/>
      <c r="O128" s="48">
        <f>SUMIF(BAROMPREM!B:B,I128,BAROMPREM!AM:AM)</f>
        <v>20</v>
      </c>
      <c r="P128" s="48"/>
      <c r="Q128" s="48"/>
      <c r="R128" s="48"/>
      <c r="S128" s="48">
        <f>SUMIF(BAROMPREM!B:B,I128,BAROMPREM!Z:Z)</f>
        <v>2</v>
      </c>
      <c r="T128" s="63"/>
      <c r="U128" s="48"/>
      <c r="V128" s="48"/>
      <c r="W128" s="48">
        <f>SUMIF(BAROMPREM!B:B,I128,BAROMPREM!AN:AN)</f>
        <v>59.2</v>
      </c>
      <c r="X128" s="48"/>
      <c r="Y128" s="48"/>
      <c r="Z128" s="48"/>
      <c r="AA128" s="83">
        <f>SUMIF(BAROMPREM!B:B,I128,BAROMPREM!AB:AB)</f>
        <v>7</v>
      </c>
      <c r="AB128" s="83"/>
      <c r="AC128" s="48"/>
      <c r="AD128" s="48"/>
      <c r="AE128" s="54">
        <f>SUMIF(PNBCREDIT!G:G,I128,PNBCREDIT!Q:Q)+SUMIF(PNBCREDIT!G:G,I128,PNBCREDIT!AF:AF)</f>
        <v>25.104324148071143</v>
      </c>
      <c r="AF128" s="54"/>
      <c r="AG128" s="48"/>
      <c r="AH128" s="48"/>
      <c r="AI128" s="221">
        <f>SUMIF(BAROMPREM!B:B,I128,BAROMPREM!AC:AC)</f>
        <v>2</v>
      </c>
      <c r="AJ128" s="83"/>
      <c r="AK128" s="48"/>
      <c r="AL128" s="48"/>
      <c r="AM128" s="223">
        <f>SUMIF(BAROMPREM!B:B,I128,BAROMPREM!Y:Y)</f>
        <v>4</v>
      </c>
      <c r="AN128" s="63"/>
      <c r="AO128" s="48"/>
      <c r="AP128" s="64"/>
      <c r="AQ128" s="223">
        <f>SUMIF(BAROMPREM!B:B,I128,BAROMPREM!AA:AA)</f>
        <v>1</v>
      </c>
      <c r="AR128" s="223"/>
      <c r="AS128" s="48"/>
      <c r="AT128" s="48"/>
      <c r="AU128" s="48">
        <f>SUMIF(BAROMPREM!B:B,I128,BAROMPREM!AF:AF)</f>
        <v>18733.2</v>
      </c>
      <c r="AV128" s="63">
        <f>SUMIF(BAROMPREM!B:B,I128,BAROMPREM!AE:AE)</f>
        <v>106073.7</v>
      </c>
      <c r="AW128" s="48"/>
      <c r="AX128" s="48"/>
    </row>
    <row r="129" spans="1:50" ht="15.75" thickBot="1" x14ac:dyDescent="0.3">
      <c r="A129" s="41">
        <v>264</v>
      </c>
      <c r="B129" s="42" t="s">
        <v>4</v>
      </c>
      <c r="C129" s="41">
        <v>5169</v>
      </c>
      <c r="D129" s="43" t="s">
        <v>511</v>
      </c>
      <c r="E129" s="41">
        <v>4185</v>
      </c>
      <c r="F129" s="43" t="s">
        <v>115</v>
      </c>
      <c r="G129" s="41">
        <v>185</v>
      </c>
      <c r="H129" s="43" t="s">
        <v>115</v>
      </c>
      <c r="I129" s="41">
        <v>185</v>
      </c>
      <c r="K129" s="48">
        <f>SUMIF(BAROMPREM!B:B,I129,BAROMPREM!AD:AD)</f>
        <v>0</v>
      </c>
      <c r="L129" s="63"/>
      <c r="M129" s="48"/>
      <c r="N129" s="48"/>
      <c r="O129" s="48">
        <f>SUMIF(BAROMPREM!B:B,I129,BAROMPREM!AM:AM)</f>
        <v>10</v>
      </c>
      <c r="P129" s="48"/>
      <c r="Q129" s="48"/>
      <c r="R129" s="48"/>
      <c r="S129" s="48">
        <f>SUMIF(BAROMPREM!B:B,I129,BAROMPREM!Z:Z)</f>
        <v>4</v>
      </c>
      <c r="T129" s="63"/>
      <c r="U129" s="48"/>
      <c r="V129" s="48"/>
      <c r="W129" s="48">
        <f>SUMIF(BAROMPREM!B:B,I129,BAROMPREM!AN:AN)</f>
        <v>19.600000000000001</v>
      </c>
      <c r="X129" s="48"/>
      <c r="Y129" s="48"/>
      <c r="Z129" s="48"/>
      <c r="AA129" s="83">
        <f>SUMIF(BAROMPREM!B:B,I129,BAROMPREM!AB:AB)</f>
        <v>6</v>
      </c>
      <c r="AB129" s="83"/>
      <c r="AC129" s="48"/>
      <c r="AD129" s="48"/>
      <c r="AE129" s="54">
        <f>SUMIF(PNBCREDIT!G:G,I129,PNBCREDIT!Q:Q)+SUMIF(PNBCREDIT!G:G,I129,PNBCREDIT!AF:AF)</f>
        <v>21.34240374253946</v>
      </c>
      <c r="AF129" s="54"/>
      <c r="AG129" s="48"/>
      <c r="AH129" s="48"/>
      <c r="AI129" s="221">
        <f>SUMIF(BAROMPREM!B:B,I129,BAROMPREM!AC:AC)</f>
        <v>2</v>
      </c>
      <c r="AJ129" s="83"/>
      <c r="AK129" s="48"/>
      <c r="AL129" s="48"/>
      <c r="AM129" s="223">
        <f>SUMIF(BAROMPREM!B:B,I129,BAROMPREM!Y:Y)</f>
        <v>4</v>
      </c>
      <c r="AN129" s="63"/>
      <c r="AO129" s="48"/>
      <c r="AP129" s="64"/>
      <c r="AQ129" s="223">
        <f>SUMIF(BAROMPREM!B:B,I129,BAROMPREM!AA:AA)</f>
        <v>1</v>
      </c>
      <c r="AR129" s="223"/>
      <c r="AS129" s="48"/>
      <c r="AT129" s="48"/>
      <c r="AU129" s="48">
        <f>SUMIF(BAROMPREM!B:B,I129,BAROMPREM!AF:AF)</f>
        <v>342.8</v>
      </c>
      <c r="AV129" s="63">
        <f>SUMIF(BAROMPREM!B:B,I129,BAROMPREM!AE:AE)</f>
        <v>1896.8999999999999</v>
      </c>
      <c r="AW129" s="48"/>
      <c r="AX129" s="48"/>
    </row>
    <row r="130" spans="1:50" ht="15.75" thickBot="1" x14ac:dyDescent="0.3">
      <c r="A130" s="41">
        <v>264</v>
      </c>
      <c r="B130" s="42" t="s">
        <v>4</v>
      </c>
      <c r="C130" s="41">
        <v>5169</v>
      </c>
      <c r="D130" s="43" t="s">
        <v>511</v>
      </c>
      <c r="E130" s="41">
        <v>4178</v>
      </c>
      <c r="F130" s="43" t="s">
        <v>129</v>
      </c>
      <c r="G130" s="41">
        <v>178</v>
      </c>
      <c r="H130" s="43" t="s">
        <v>129</v>
      </c>
      <c r="I130" s="41">
        <v>178</v>
      </c>
      <c r="K130" s="48">
        <f>SUMIF(BAROMPREM!B:B,I130,BAROMPREM!AD:AD)</f>
        <v>0</v>
      </c>
      <c r="L130" s="63"/>
      <c r="M130" s="48"/>
      <c r="N130" s="48"/>
      <c r="O130" s="48">
        <f>SUMIF(BAROMPREM!B:B,I130,BAROMPREM!AM:AM)</f>
        <v>22</v>
      </c>
      <c r="P130" s="48"/>
      <c r="Q130" s="48"/>
      <c r="R130" s="48"/>
      <c r="S130" s="48">
        <f>SUMIF(BAROMPREM!B:B,I130,BAROMPREM!Z:Z)</f>
        <v>3</v>
      </c>
      <c r="T130" s="63"/>
      <c r="U130" s="48"/>
      <c r="V130" s="48"/>
      <c r="W130" s="48">
        <f>SUMIF(BAROMPREM!B:B,I130,BAROMPREM!AN:AN)</f>
        <v>52.8</v>
      </c>
      <c r="X130" s="48"/>
      <c r="Y130" s="48"/>
      <c r="Z130" s="48"/>
      <c r="AA130" s="83">
        <f>SUMIF(BAROMPREM!B:B,I130,BAROMPREM!AB:AB)</f>
        <v>9</v>
      </c>
      <c r="AB130" s="83"/>
      <c r="AC130" s="48"/>
      <c r="AD130" s="48"/>
      <c r="AE130" s="54">
        <f>SUMIF(PNBCREDIT!G:G,I130,PNBCREDIT!Q:Q)+SUMIF(PNBCREDIT!G:G,I130,PNBCREDIT!AF:AF)</f>
        <v>54.660392038938546</v>
      </c>
      <c r="AF130" s="54"/>
      <c r="AG130" s="48"/>
      <c r="AH130" s="48"/>
      <c r="AI130" s="221">
        <f>SUMIF(BAROMPREM!B:B,I130,BAROMPREM!AC:AC)</f>
        <v>2</v>
      </c>
      <c r="AJ130" s="83"/>
      <c r="AK130" s="48"/>
      <c r="AL130" s="48"/>
      <c r="AM130" s="223">
        <f>SUMIF(BAROMPREM!B:B,I130,BAROMPREM!Y:Y)</f>
        <v>6</v>
      </c>
      <c r="AN130" s="63"/>
      <c r="AO130" s="48"/>
      <c r="AP130" s="64"/>
      <c r="AQ130" s="223">
        <f>SUMIF(BAROMPREM!B:B,I130,BAROMPREM!AA:AA)</f>
        <v>2</v>
      </c>
      <c r="AR130" s="223"/>
      <c r="AS130" s="48"/>
      <c r="AT130" s="48"/>
      <c r="AU130" s="48">
        <f>SUMIF(BAROMPREM!B:B,I130,BAROMPREM!AF:AF)</f>
        <v>127611.4</v>
      </c>
      <c r="AV130" s="63">
        <f>SUMIF(BAROMPREM!B:B,I130,BAROMPREM!AE:AE)</f>
        <v>283367.40000000002</v>
      </c>
      <c r="AW130" s="48"/>
      <c r="AX130" s="48"/>
    </row>
    <row r="131" spans="1:50" ht="15.75" thickBot="1" x14ac:dyDescent="0.3">
      <c r="A131" s="41">
        <v>264</v>
      </c>
      <c r="B131" s="42" t="s">
        <v>4</v>
      </c>
      <c r="C131" s="41">
        <v>5169</v>
      </c>
      <c r="D131" s="43" t="s">
        <v>511</v>
      </c>
      <c r="E131" s="217">
        <v>4178</v>
      </c>
      <c r="F131" s="218" t="s">
        <v>129</v>
      </c>
      <c r="G131" s="41">
        <v>179</v>
      </c>
      <c r="H131" s="43" t="s">
        <v>130</v>
      </c>
      <c r="I131" s="41">
        <v>179</v>
      </c>
      <c r="K131" s="48">
        <f>SUMIF(BAROMPREM!B:B,I131,BAROMPREM!AD:AD)</f>
        <v>0</v>
      </c>
      <c r="L131" s="63"/>
      <c r="M131" s="48"/>
      <c r="N131" s="48"/>
      <c r="O131" s="48">
        <f>SUMIF(BAROMPREM!B:B,I131,BAROMPREM!AM:AM)</f>
        <v>6</v>
      </c>
      <c r="P131" s="48"/>
      <c r="Q131" s="48"/>
      <c r="R131" s="48"/>
      <c r="S131" s="48">
        <f>SUMIF(BAROMPREM!B:B,I131,BAROMPREM!Z:Z)</f>
        <v>0</v>
      </c>
      <c r="T131" s="63"/>
      <c r="U131" s="48"/>
      <c r="V131" s="48"/>
      <c r="W131" s="48">
        <f>SUMIF(BAROMPREM!B:B,I131,BAROMPREM!AN:AN)</f>
        <v>-0.79999999999999982</v>
      </c>
      <c r="X131" s="48"/>
      <c r="Y131" s="48"/>
      <c r="Z131" s="48"/>
      <c r="AA131" s="83">
        <f>SUMIF(BAROMPREM!B:B,I131,BAROMPREM!AB:AB)</f>
        <v>2</v>
      </c>
      <c r="AB131" s="83"/>
      <c r="AC131" s="48"/>
      <c r="AD131" s="48"/>
      <c r="AE131" s="54">
        <f>SUMIF(PNBCREDIT!G:G,I131,PNBCREDIT!Q:Q)+SUMIF(PNBCREDIT!G:G,I131,PNBCREDIT!AF:AF)</f>
        <v>12.695719212818354</v>
      </c>
      <c r="AF131" s="54"/>
      <c r="AG131" s="48"/>
      <c r="AH131" s="48"/>
      <c r="AI131" s="221">
        <f>SUMIF(BAROMPREM!B:B,I131,BAROMPREM!AC:AC)</f>
        <v>1</v>
      </c>
      <c r="AJ131" s="83"/>
      <c r="AK131" s="48"/>
      <c r="AL131" s="48"/>
      <c r="AM131" s="223">
        <f>SUMIF(BAROMPREM!B:B,I131,BAROMPREM!Y:Y)</f>
        <v>2</v>
      </c>
      <c r="AN131" s="63"/>
      <c r="AO131" s="48"/>
      <c r="AP131" s="64"/>
      <c r="AQ131" s="223">
        <f>SUMIF(BAROMPREM!B:B,I131,BAROMPREM!AA:AA)</f>
        <v>1</v>
      </c>
      <c r="AR131" s="223"/>
      <c r="AS131" s="48"/>
      <c r="AT131" s="48"/>
      <c r="AU131" s="48">
        <f>SUMIF(BAROMPREM!B:B,I131,BAROMPREM!AF:AF)</f>
        <v>40286.805220000002</v>
      </c>
      <c r="AV131" s="63">
        <f>SUMIF(BAROMPREM!B:B,I131,BAROMPREM!AE:AE)</f>
        <v>101424.3</v>
      </c>
      <c r="AW131" s="48"/>
      <c r="AX131" s="48"/>
    </row>
    <row r="132" spans="1:50" ht="15.75" thickBot="1" x14ac:dyDescent="0.3">
      <c r="A132" s="41">
        <v>264</v>
      </c>
      <c r="B132" s="42" t="s">
        <v>4</v>
      </c>
      <c r="C132" s="41">
        <v>5169</v>
      </c>
      <c r="D132" s="43" t="s">
        <v>511</v>
      </c>
      <c r="E132" s="41">
        <v>4194</v>
      </c>
      <c r="F132" s="43" t="s">
        <v>134</v>
      </c>
      <c r="G132" s="41">
        <v>198</v>
      </c>
      <c r="H132" s="43" t="s">
        <v>359</v>
      </c>
      <c r="I132" s="41">
        <v>198</v>
      </c>
      <c r="K132" s="48">
        <f>SUMIF(BAROMPREM!B:B,I132,BAROMPREM!AD:AD)</f>
        <v>0</v>
      </c>
      <c r="L132" s="63"/>
      <c r="M132" s="48"/>
      <c r="N132" s="48"/>
      <c r="O132" s="48">
        <f>SUMIF(BAROMPREM!B:B,I132,BAROMPREM!AM:AM)</f>
        <v>10</v>
      </c>
      <c r="P132" s="48"/>
      <c r="Q132" s="48"/>
      <c r="R132" s="48"/>
      <c r="S132" s="48">
        <f>SUMIF(BAROMPREM!B:B,I132,BAROMPREM!Z:Z)</f>
        <v>0</v>
      </c>
      <c r="T132" s="63"/>
      <c r="U132" s="48"/>
      <c r="V132" s="48"/>
      <c r="W132" s="48">
        <f>SUMIF(BAROMPREM!B:B,I132,BAROMPREM!AN:AN)</f>
        <v>-15.600000000000001</v>
      </c>
      <c r="X132" s="48"/>
      <c r="Y132" s="48"/>
      <c r="Z132" s="48"/>
      <c r="AA132" s="83">
        <f>SUMIF(BAROMPREM!B:B,I132,BAROMPREM!AB:AB)</f>
        <v>0</v>
      </c>
      <c r="AB132" s="83"/>
      <c r="AC132" s="48"/>
      <c r="AD132" s="48"/>
      <c r="AE132" s="54">
        <f>SUMIF(PNBCREDIT!G:G,I132,PNBCREDIT!Q:Q)+SUMIF(PNBCREDIT!G:G,I132,PNBCREDIT!AF:AF)</f>
        <v>-7.0788403929310233</v>
      </c>
      <c r="AF132" s="54"/>
      <c r="AG132" s="48"/>
      <c r="AH132" s="48"/>
      <c r="AI132" s="221">
        <f>SUMIF(BAROMPREM!B:B,I132,BAROMPREM!AC:AC)</f>
        <v>2</v>
      </c>
      <c r="AJ132" s="83"/>
      <c r="AK132" s="48"/>
      <c r="AL132" s="48"/>
      <c r="AM132" s="223">
        <f>SUMIF(BAROMPREM!B:B,I132,BAROMPREM!Y:Y)</f>
        <v>1</v>
      </c>
      <c r="AN132" s="63"/>
      <c r="AO132" s="48"/>
      <c r="AP132" s="64"/>
      <c r="AQ132" s="223">
        <f>SUMIF(BAROMPREM!B:B,I132,BAROMPREM!AA:AA)</f>
        <v>0</v>
      </c>
      <c r="AR132" s="223"/>
      <c r="AS132" s="48"/>
      <c r="AT132" s="48"/>
      <c r="AU132" s="48">
        <f>SUMIF(BAROMPREM!B:B,I132,BAROMPREM!AF:AF)</f>
        <v>30.005359999999996</v>
      </c>
      <c r="AV132" s="63">
        <f>SUMIF(BAROMPREM!B:B,I132,BAROMPREM!AE:AE)</f>
        <v>567</v>
      </c>
      <c r="AW132" s="48"/>
      <c r="AX132" s="48"/>
    </row>
    <row r="133" spans="1:50" ht="15.75" thickBot="1" x14ac:dyDescent="0.3">
      <c r="A133" s="41">
        <v>264</v>
      </c>
      <c r="B133" s="42" t="s">
        <v>4</v>
      </c>
      <c r="C133" s="41">
        <v>5169</v>
      </c>
      <c r="D133" s="43" t="s">
        <v>511</v>
      </c>
      <c r="E133" s="41">
        <v>4194</v>
      </c>
      <c r="F133" s="43" t="s">
        <v>134</v>
      </c>
      <c r="G133" s="41">
        <v>194</v>
      </c>
      <c r="H133" s="43" t="s">
        <v>134</v>
      </c>
      <c r="I133" s="41">
        <v>194</v>
      </c>
      <c r="K133" s="48">
        <f>SUMIF(BAROMPREM!B:B,I133,BAROMPREM!AD:AD)</f>
        <v>0</v>
      </c>
      <c r="L133" s="63"/>
      <c r="M133" s="48"/>
      <c r="N133" s="48"/>
      <c r="O133" s="48">
        <f>SUMIF(BAROMPREM!B:B,I133,BAROMPREM!AM:AM)</f>
        <v>2</v>
      </c>
      <c r="P133" s="48"/>
      <c r="Q133" s="48"/>
      <c r="R133" s="48"/>
      <c r="S133" s="48">
        <f>SUMIF(BAROMPREM!B:B,I133,BAROMPREM!Z:Z)</f>
        <v>3</v>
      </c>
      <c r="T133" s="63"/>
      <c r="U133" s="48"/>
      <c r="V133" s="48"/>
      <c r="W133" s="48">
        <f>SUMIF(BAROMPREM!B:B,I133,BAROMPREM!AN:AN)</f>
        <v>120.8</v>
      </c>
      <c r="X133" s="48"/>
      <c r="Y133" s="48"/>
      <c r="Z133" s="48"/>
      <c r="AA133" s="83">
        <f>SUMIF(BAROMPREM!B:B,I133,BAROMPREM!AB:AB)</f>
        <v>4</v>
      </c>
      <c r="AB133" s="83"/>
      <c r="AC133" s="48"/>
      <c r="AD133" s="48"/>
      <c r="AE133" s="54">
        <f>SUMIF(PNBCREDIT!G:G,I133,PNBCREDIT!Q:Q)+SUMIF(PNBCREDIT!G:G,I133,PNBCREDIT!AF:AF)</f>
        <v>19.702649629271274</v>
      </c>
      <c r="AF133" s="54"/>
      <c r="AG133" s="48"/>
      <c r="AH133" s="48"/>
      <c r="AI133" s="221">
        <f>SUMIF(BAROMPREM!B:B,I133,BAROMPREM!AC:AC)</f>
        <v>3</v>
      </c>
      <c r="AJ133" s="83"/>
      <c r="AK133" s="48"/>
      <c r="AL133" s="48"/>
      <c r="AM133" s="223">
        <f>SUMIF(BAROMPREM!B:B,I133,BAROMPREM!Y:Y)</f>
        <v>2</v>
      </c>
      <c r="AN133" s="63"/>
      <c r="AO133" s="48"/>
      <c r="AP133" s="64"/>
      <c r="AQ133" s="223">
        <f>SUMIF(BAROMPREM!B:B,I133,BAROMPREM!AA:AA)</f>
        <v>3</v>
      </c>
      <c r="AR133" s="223"/>
      <c r="AS133" s="48"/>
      <c r="AT133" s="48"/>
      <c r="AU133" s="48">
        <f>SUMIF(BAROMPREM!B:B,I133,BAROMPREM!AF:AF)</f>
        <v>64676</v>
      </c>
      <c r="AV133" s="63">
        <f>SUMIF(BAROMPREM!B:B,I133,BAROMPREM!AE:AE)</f>
        <v>205000.9</v>
      </c>
      <c r="AW133" s="48"/>
      <c r="AX133" s="48"/>
    </row>
    <row r="134" spans="1:50" ht="15.75" thickBot="1" x14ac:dyDescent="0.3">
      <c r="A134" s="41">
        <v>264</v>
      </c>
      <c r="B134" s="42" t="s">
        <v>4</v>
      </c>
      <c r="C134" s="41">
        <v>5169</v>
      </c>
      <c r="D134" s="43" t="s">
        <v>511</v>
      </c>
      <c r="E134" s="41">
        <v>4181</v>
      </c>
      <c r="F134" s="43" t="s">
        <v>135</v>
      </c>
      <c r="G134" s="41">
        <v>181</v>
      </c>
      <c r="H134" s="43" t="s">
        <v>135</v>
      </c>
      <c r="I134" s="41">
        <v>181</v>
      </c>
      <c r="K134" s="48">
        <f>SUMIF(BAROMPREM!B:B,I134,BAROMPREM!AD:AD)</f>
        <v>0</v>
      </c>
      <c r="L134" s="63"/>
      <c r="M134" s="48"/>
      <c r="N134" s="48"/>
      <c r="O134" s="48">
        <f>SUMIF(BAROMPREM!B:B,I134,BAROMPREM!AM:AM)</f>
        <v>6</v>
      </c>
      <c r="P134" s="48"/>
      <c r="Q134" s="48"/>
      <c r="R134" s="48"/>
      <c r="S134" s="48">
        <f>SUMIF(BAROMPREM!B:B,I134,BAROMPREM!Z:Z)</f>
        <v>1</v>
      </c>
      <c r="T134" s="63"/>
      <c r="U134" s="48"/>
      <c r="V134" s="48"/>
      <c r="W134" s="48">
        <f>SUMIF(BAROMPREM!B:B,I134,BAROMPREM!AN:AN)</f>
        <v>53.199999999999996</v>
      </c>
      <c r="X134" s="48"/>
      <c r="Y134" s="48"/>
      <c r="Z134" s="48"/>
      <c r="AA134" s="83">
        <f>SUMIF(BAROMPREM!B:B,I134,BAROMPREM!AB:AB)</f>
        <v>6</v>
      </c>
      <c r="AB134" s="83"/>
      <c r="AC134" s="48"/>
      <c r="AD134" s="48"/>
      <c r="AE134" s="54">
        <f>SUMIF(PNBCREDIT!G:G,I134,PNBCREDIT!Q:Q)+SUMIF(PNBCREDIT!G:G,I134,PNBCREDIT!AF:AF)</f>
        <v>39.023171851142855</v>
      </c>
      <c r="AF134" s="54"/>
      <c r="AG134" s="48"/>
      <c r="AH134" s="48"/>
      <c r="AI134" s="221">
        <f>SUMIF(BAROMPREM!B:B,I134,BAROMPREM!AC:AC)</f>
        <v>1</v>
      </c>
      <c r="AJ134" s="83"/>
      <c r="AK134" s="48"/>
      <c r="AL134" s="48"/>
      <c r="AM134" s="223">
        <f>SUMIF(BAROMPREM!B:B,I134,BAROMPREM!Y:Y)</f>
        <v>0</v>
      </c>
      <c r="AN134" s="63"/>
      <c r="AO134" s="48"/>
      <c r="AP134" s="64"/>
      <c r="AQ134" s="223">
        <f>SUMIF(BAROMPREM!B:B,I134,BAROMPREM!AA:AA)</f>
        <v>0</v>
      </c>
      <c r="AR134" s="223"/>
      <c r="AS134" s="48"/>
      <c r="AT134" s="48"/>
      <c r="AU134" s="48">
        <f>SUMIF(BAROMPREM!B:B,I134,BAROMPREM!AF:AF)</f>
        <v>18980.099999999999</v>
      </c>
      <c r="AV134" s="63">
        <f>SUMIF(BAROMPREM!B:B,I134,BAROMPREM!AE:AE)</f>
        <v>56967.199999999997</v>
      </c>
      <c r="AW134" s="48"/>
      <c r="AX134" s="48"/>
    </row>
    <row r="135" spans="1:50" ht="15.75" thickBot="1" x14ac:dyDescent="0.3">
      <c r="A135" s="41">
        <v>264</v>
      </c>
      <c r="B135" s="42" t="s">
        <v>4</v>
      </c>
      <c r="C135" s="41">
        <v>5169</v>
      </c>
      <c r="D135" s="43" t="s">
        <v>511</v>
      </c>
      <c r="E135" s="41">
        <v>4183</v>
      </c>
      <c r="F135" s="43" t="s">
        <v>116</v>
      </c>
      <c r="G135" s="41">
        <v>183</v>
      </c>
      <c r="H135" s="43" t="s">
        <v>116</v>
      </c>
      <c r="I135" s="41">
        <v>183</v>
      </c>
      <c r="K135" s="48">
        <f>SUMIF(BAROMPREM!B:B,I135,BAROMPREM!AD:AD)</f>
        <v>0</v>
      </c>
      <c r="L135" s="63"/>
      <c r="M135" s="48"/>
      <c r="N135" s="48"/>
      <c r="O135" s="48">
        <f>SUMIF(BAROMPREM!B:B,I135,BAROMPREM!AM:AM)</f>
        <v>0</v>
      </c>
      <c r="P135" s="48"/>
      <c r="Q135" s="48"/>
      <c r="R135" s="48"/>
      <c r="S135" s="48">
        <f>SUMIF(BAROMPREM!B:B,I135,BAROMPREM!Z:Z)</f>
        <v>1</v>
      </c>
      <c r="T135" s="63"/>
      <c r="U135" s="48"/>
      <c r="V135" s="48"/>
      <c r="W135" s="48">
        <f>SUMIF(BAROMPREM!B:B,I135,BAROMPREM!AN:AN)</f>
        <v>-0.79999999999999982</v>
      </c>
      <c r="X135" s="48"/>
      <c r="Y135" s="48"/>
      <c r="Z135" s="48"/>
      <c r="AA135" s="83">
        <f>SUMIF(BAROMPREM!B:B,I135,BAROMPREM!AB:AB)</f>
        <v>1</v>
      </c>
      <c r="AB135" s="83"/>
      <c r="AC135" s="48"/>
      <c r="AD135" s="48"/>
      <c r="AE135" s="54">
        <f>SUMIF(PNBCREDIT!G:G,I135,PNBCREDIT!Q:Q)+SUMIF(PNBCREDIT!G:G,I135,PNBCREDIT!AF:AF)</f>
        <v>18.942578295679432</v>
      </c>
      <c r="AF135" s="54"/>
      <c r="AG135" s="48"/>
      <c r="AH135" s="48"/>
      <c r="AI135" s="221">
        <f>SUMIF(BAROMPREM!B:B,I135,BAROMPREM!AC:AC)</f>
        <v>1</v>
      </c>
      <c r="AJ135" s="83"/>
      <c r="AK135" s="48"/>
      <c r="AL135" s="48"/>
      <c r="AM135" s="223">
        <f>SUMIF(BAROMPREM!B:B,I135,BAROMPREM!Y:Y)</f>
        <v>0</v>
      </c>
      <c r="AN135" s="63"/>
      <c r="AO135" s="48"/>
      <c r="AP135" s="64"/>
      <c r="AQ135" s="223">
        <f>SUMIF(BAROMPREM!B:B,I135,BAROMPREM!AA:AA)</f>
        <v>0</v>
      </c>
      <c r="AR135" s="223"/>
      <c r="AS135" s="48"/>
      <c r="AT135" s="48"/>
      <c r="AU135" s="48">
        <f>SUMIF(BAROMPREM!B:B,I135,BAROMPREM!AF:AF)</f>
        <v>7349.2</v>
      </c>
      <c r="AV135" s="63">
        <f>SUMIF(BAROMPREM!B:B,I135,BAROMPREM!AE:AE)</f>
        <v>9553.9</v>
      </c>
      <c r="AW135" s="48"/>
      <c r="AX135" s="48"/>
    </row>
    <row r="136" spans="1:50" ht="15.75" thickBot="1" x14ac:dyDescent="0.3">
      <c r="A136" s="41">
        <v>30</v>
      </c>
      <c r="B136" s="42" t="s">
        <v>5</v>
      </c>
      <c r="C136" s="41">
        <v>6</v>
      </c>
      <c r="D136" s="43" t="s">
        <v>512</v>
      </c>
      <c r="E136" s="41">
        <v>551110</v>
      </c>
      <c r="F136" s="43" t="s">
        <v>137</v>
      </c>
      <c r="G136" s="41">
        <v>51110</v>
      </c>
      <c r="H136" s="43" t="s">
        <v>137</v>
      </c>
      <c r="I136" s="41">
        <v>51110</v>
      </c>
      <c r="K136" s="48">
        <f>SUMIF(BAROMPREM!B:B,I136,BAROMPREM!AD:AD)</f>
        <v>0</v>
      </c>
      <c r="L136" s="63"/>
      <c r="M136" s="48"/>
      <c r="N136" s="48"/>
      <c r="O136" s="48">
        <f>SUMIF(BAROMPREM!B:B,I136,BAROMPREM!AM:AM)</f>
        <v>23</v>
      </c>
      <c r="P136" s="48"/>
      <c r="Q136" s="48"/>
      <c r="R136" s="48"/>
      <c r="S136" s="48">
        <f>SUMIF(BAROMPREM!B:B,I136,BAROMPREM!Z:Z)</f>
        <v>4</v>
      </c>
      <c r="T136" s="63"/>
      <c r="U136" s="48"/>
      <c r="V136" s="48"/>
      <c r="W136" s="48">
        <f>SUMIF(BAROMPREM!B:B,I136,BAROMPREM!AN:AN)</f>
        <v>23.6</v>
      </c>
      <c r="X136" s="48"/>
      <c r="Y136" s="48"/>
      <c r="Z136" s="48"/>
      <c r="AA136" s="83">
        <f>SUMIF(BAROMPREM!B:B,I136,BAROMPREM!AB:AB)</f>
        <v>2</v>
      </c>
      <c r="AB136" s="83"/>
      <c r="AC136" s="48"/>
      <c r="AD136" s="48"/>
      <c r="AE136" s="54">
        <f>SUMIF(PNBCREDIT!G:G,I136,PNBCREDIT!Q:Q)+SUMIF(PNBCREDIT!G:G,I136,PNBCREDIT!AF:AF)</f>
        <v>27.214698063738762</v>
      </c>
      <c r="AF136" s="54"/>
      <c r="AG136" s="48"/>
      <c r="AH136" s="48"/>
      <c r="AI136" s="221">
        <f>SUMIF(BAROMPREM!B:B,I136,BAROMPREM!AC:AC)</f>
        <v>3</v>
      </c>
      <c r="AJ136" s="83"/>
      <c r="AK136" s="48"/>
      <c r="AL136" s="48"/>
      <c r="AM136" s="223">
        <f>SUMIF(BAROMPREM!B:B,I136,BAROMPREM!Y:Y)</f>
        <v>-2</v>
      </c>
      <c r="AN136" s="63"/>
      <c r="AO136" s="48"/>
      <c r="AP136" s="64"/>
      <c r="AQ136" s="223">
        <f>SUMIF(BAROMPREM!B:B,I136,BAROMPREM!AA:AA)</f>
        <v>0</v>
      </c>
      <c r="AR136" s="223"/>
      <c r="AS136" s="48"/>
      <c r="AT136" s="48"/>
      <c r="AU136" s="48">
        <f>SUMIF(BAROMPREM!B:B,I136,BAROMPREM!AF:AF)</f>
        <v>79643</v>
      </c>
      <c r="AV136" s="63">
        <f>SUMIF(BAROMPREM!B:B,I136,BAROMPREM!AE:AE)</f>
        <v>316060.2</v>
      </c>
      <c r="AW136" s="48"/>
      <c r="AX136" s="48"/>
    </row>
    <row r="137" spans="1:50" ht="15.75" thickBot="1" x14ac:dyDescent="0.3">
      <c r="A137" s="41">
        <v>30</v>
      </c>
      <c r="B137" s="42" t="s">
        <v>5</v>
      </c>
      <c r="C137" s="41">
        <v>6</v>
      </c>
      <c r="D137" s="43" t="s">
        <v>512</v>
      </c>
      <c r="E137" s="41">
        <v>451101</v>
      </c>
      <c r="F137" s="43" t="s">
        <v>138</v>
      </c>
      <c r="G137" s="41">
        <v>51101</v>
      </c>
      <c r="H137" s="43" t="s">
        <v>138</v>
      </c>
      <c r="I137" s="41">
        <v>51101</v>
      </c>
      <c r="K137" s="48">
        <f>SUMIF(BAROMPREM!B:B,I137,BAROMPREM!AD:AD)</f>
        <v>0</v>
      </c>
      <c r="L137" s="63"/>
      <c r="M137" s="48"/>
      <c r="N137" s="48"/>
      <c r="O137" s="48">
        <f>SUMIF(BAROMPREM!B:B,I137,BAROMPREM!AM:AM)</f>
        <v>57</v>
      </c>
      <c r="P137" s="48"/>
      <c r="Q137" s="48"/>
      <c r="R137" s="48"/>
      <c r="S137" s="48">
        <f>SUMIF(BAROMPREM!B:B,I137,BAROMPREM!Z:Z)</f>
        <v>4</v>
      </c>
      <c r="T137" s="63"/>
      <c r="U137" s="48"/>
      <c r="V137" s="48"/>
      <c r="W137" s="48">
        <f>SUMIF(BAROMPREM!B:B,I137,BAROMPREM!AN:AN)</f>
        <v>48.4</v>
      </c>
      <c r="X137" s="48"/>
      <c r="Y137" s="48"/>
      <c r="Z137" s="48"/>
      <c r="AA137" s="83">
        <f>SUMIF(BAROMPREM!B:B,I137,BAROMPREM!AB:AB)</f>
        <v>4</v>
      </c>
      <c r="AB137" s="83"/>
      <c r="AC137" s="48"/>
      <c r="AD137" s="48"/>
      <c r="AE137" s="54">
        <f>SUMIF(PNBCREDIT!G:G,I137,PNBCREDIT!Q:Q)+SUMIF(PNBCREDIT!G:G,I137,PNBCREDIT!AF:AF)</f>
        <v>33.901834085242349</v>
      </c>
      <c r="AF137" s="54"/>
      <c r="AG137" s="48"/>
      <c r="AH137" s="48"/>
      <c r="AI137" s="221">
        <f>SUMIF(BAROMPREM!B:B,I137,BAROMPREM!AC:AC)</f>
        <v>0</v>
      </c>
      <c r="AJ137" s="83"/>
      <c r="AK137" s="48"/>
      <c r="AL137" s="48"/>
      <c r="AM137" s="223">
        <f>SUMIF(BAROMPREM!B:B,I137,BAROMPREM!Y:Y)</f>
        <v>-21</v>
      </c>
      <c r="AN137" s="63"/>
      <c r="AO137" s="48"/>
      <c r="AP137" s="64"/>
      <c r="AQ137" s="223">
        <f>SUMIF(BAROMPREM!B:B,I137,BAROMPREM!AA:AA)</f>
        <v>1</v>
      </c>
      <c r="AR137" s="223"/>
      <c r="AS137" s="48"/>
      <c r="AT137" s="48"/>
      <c r="AU137" s="48">
        <f>SUMIF(BAROMPREM!B:B,I137,BAROMPREM!AF:AF)</f>
        <v>314388.59999999998</v>
      </c>
      <c r="AV137" s="63">
        <f>SUMIF(BAROMPREM!B:B,I137,BAROMPREM!AE:AE)</f>
        <v>847159.7</v>
      </c>
      <c r="AW137" s="48"/>
      <c r="AX137" s="48"/>
    </row>
    <row r="138" spans="1:50" ht="15.75" thickBot="1" x14ac:dyDescent="0.3">
      <c r="A138" s="41">
        <v>30</v>
      </c>
      <c r="B138" s="42" t="s">
        <v>5</v>
      </c>
      <c r="C138" s="41">
        <v>6</v>
      </c>
      <c r="D138" s="43" t="s">
        <v>512</v>
      </c>
      <c r="E138" s="41">
        <v>551103</v>
      </c>
      <c r="F138" s="43" t="s">
        <v>139</v>
      </c>
      <c r="G138" s="41">
        <v>51103</v>
      </c>
      <c r="H138" s="43" t="s">
        <v>139</v>
      </c>
      <c r="I138" s="41">
        <v>51103</v>
      </c>
      <c r="K138" s="48">
        <f>SUMIF(BAROMPREM!B:B,I138,BAROMPREM!AD:AD)</f>
        <v>0</v>
      </c>
      <c r="L138" s="63"/>
      <c r="M138" s="48"/>
      <c r="N138" s="48"/>
      <c r="O138" s="48">
        <f>SUMIF(BAROMPREM!B:B,I138,BAROMPREM!AM:AM)</f>
        <v>18</v>
      </c>
      <c r="P138" s="48"/>
      <c r="Q138" s="48"/>
      <c r="R138" s="48"/>
      <c r="S138" s="48">
        <f>SUMIF(BAROMPREM!B:B,I138,BAROMPREM!Z:Z)</f>
        <v>3</v>
      </c>
      <c r="T138" s="63"/>
      <c r="U138" s="48"/>
      <c r="V138" s="48"/>
      <c r="W138" s="48">
        <f>SUMIF(BAROMPREM!B:B,I138,BAROMPREM!AN:AN)</f>
        <v>4</v>
      </c>
      <c r="X138" s="48"/>
      <c r="Y138" s="48"/>
      <c r="Z138" s="48"/>
      <c r="AA138" s="83">
        <f>SUMIF(BAROMPREM!B:B,I138,BAROMPREM!AB:AB)</f>
        <v>1</v>
      </c>
      <c r="AB138" s="83"/>
      <c r="AC138" s="48"/>
      <c r="AD138" s="48"/>
      <c r="AE138" s="54">
        <f>SUMIF(PNBCREDIT!G:G,I138,PNBCREDIT!Q:Q)+SUMIF(PNBCREDIT!G:G,I138,PNBCREDIT!AF:AF)</f>
        <v>13.257526594505567</v>
      </c>
      <c r="AF138" s="54"/>
      <c r="AG138" s="48"/>
      <c r="AH138" s="48"/>
      <c r="AI138" s="221">
        <f>SUMIF(BAROMPREM!B:B,I138,BAROMPREM!AC:AC)</f>
        <v>1</v>
      </c>
      <c r="AJ138" s="83"/>
      <c r="AK138" s="48"/>
      <c r="AL138" s="48"/>
      <c r="AM138" s="223">
        <f>SUMIF(BAROMPREM!B:B,I138,BAROMPREM!Y:Y)</f>
        <v>1</v>
      </c>
      <c r="AN138" s="63"/>
      <c r="AO138" s="48"/>
      <c r="AP138" s="64"/>
      <c r="AQ138" s="223">
        <f>SUMIF(BAROMPREM!B:B,I138,BAROMPREM!AA:AA)</f>
        <v>0</v>
      </c>
      <c r="AR138" s="223"/>
      <c r="AS138" s="48"/>
      <c r="AT138" s="48"/>
      <c r="AU138" s="48">
        <f>SUMIF(BAROMPREM!B:B,I138,BAROMPREM!AF:AF)</f>
        <v>93149.3</v>
      </c>
      <c r="AV138" s="63">
        <f>SUMIF(BAROMPREM!B:B,I138,BAROMPREM!AE:AE)</f>
        <v>293050.40000000002</v>
      </c>
      <c r="AW138" s="48"/>
      <c r="AX138" s="48"/>
    </row>
    <row r="139" spans="1:50" ht="15.75" thickBot="1" x14ac:dyDescent="0.3">
      <c r="A139" s="41">
        <v>30</v>
      </c>
      <c r="B139" s="42" t="s">
        <v>5</v>
      </c>
      <c r="C139" s="41">
        <v>6</v>
      </c>
      <c r="D139" s="43" t="s">
        <v>512</v>
      </c>
      <c r="E139" s="41">
        <v>551330</v>
      </c>
      <c r="F139" s="43" t="s">
        <v>172</v>
      </c>
      <c r="G139" s="41">
        <v>51330</v>
      </c>
      <c r="H139" s="43" t="s">
        <v>172</v>
      </c>
      <c r="I139" s="41">
        <v>51330</v>
      </c>
      <c r="K139" s="48">
        <f>SUMIF(BAROMPREM!B:B,I139,BAROMPREM!AD:AD)</f>
        <v>0</v>
      </c>
      <c r="L139" s="63"/>
      <c r="M139" s="48"/>
      <c r="N139" s="48"/>
      <c r="O139" s="48">
        <f>SUMIF(BAROMPREM!B:B,I139,BAROMPREM!AM:AM)</f>
        <v>11</v>
      </c>
      <c r="P139" s="48"/>
      <c r="Q139" s="48"/>
      <c r="R139" s="48"/>
      <c r="S139" s="48">
        <f>SUMIF(BAROMPREM!B:B,I139,BAROMPREM!Z:Z)</f>
        <v>0</v>
      </c>
      <c r="T139" s="63"/>
      <c r="U139" s="48"/>
      <c r="V139" s="48"/>
      <c r="W139" s="48">
        <f>SUMIF(BAROMPREM!B:B,I139,BAROMPREM!AN:AN)</f>
        <v>9.6</v>
      </c>
      <c r="X139" s="48"/>
      <c r="Y139" s="48"/>
      <c r="Z139" s="48"/>
      <c r="AA139" s="83">
        <f>SUMIF(BAROMPREM!B:B,I139,BAROMPREM!AB:AB)</f>
        <v>3</v>
      </c>
      <c r="AB139" s="83"/>
      <c r="AC139" s="48"/>
      <c r="AD139" s="48"/>
      <c r="AE139" s="54">
        <f>SUMIF(PNBCREDIT!G:G,I139,PNBCREDIT!Q:Q)+SUMIF(PNBCREDIT!G:G,I139,PNBCREDIT!AF:AF)</f>
        <v>14.875752085558327</v>
      </c>
      <c r="AF139" s="54"/>
      <c r="AG139" s="48"/>
      <c r="AH139" s="48"/>
      <c r="AI139" s="221">
        <f>SUMIF(BAROMPREM!B:B,I139,BAROMPREM!AC:AC)</f>
        <v>3</v>
      </c>
      <c r="AJ139" s="83"/>
      <c r="AK139" s="48"/>
      <c r="AL139" s="48"/>
      <c r="AM139" s="223">
        <f>SUMIF(BAROMPREM!B:B,I139,BAROMPREM!Y:Y)</f>
        <v>1</v>
      </c>
      <c r="AN139" s="63"/>
      <c r="AO139" s="48"/>
      <c r="AP139" s="64"/>
      <c r="AQ139" s="223">
        <f>SUMIF(BAROMPREM!B:B,I139,BAROMPREM!AA:AA)</f>
        <v>1</v>
      </c>
      <c r="AR139" s="223"/>
      <c r="AS139" s="48"/>
      <c r="AT139" s="48"/>
      <c r="AU139" s="48">
        <f>SUMIF(BAROMPREM!B:B,I139,BAROMPREM!AF:AF)</f>
        <v>8085</v>
      </c>
      <c r="AV139" s="63">
        <f>SUMIF(BAROMPREM!B:B,I139,BAROMPREM!AE:AE)</f>
        <v>26915</v>
      </c>
      <c r="AW139" s="48"/>
      <c r="AX139" s="48"/>
    </row>
    <row r="140" spans="1:50" ht="15.75" thickBot="1" x14ac:dyDescent="0.3">
      <c r="A140" s="41">
        <v>30</v>
      </c>
      <c r="B140" s="42" t="s">
        <v>5</v>
      </c>
      <c r="C140" s="41">
        <v>6</v>
      </c>
      <c r="D140" s="43" t="s">
        <v>512</v>
      </c>
      <c r="E140" s="41">
        <v>451115</v>
      </c>
      <c r="F140" s="43" t="s">
        <v>140</v>
      </c>
      <c r="G140" s="41">
        <v>51114</v>
      </c>
      <c r="H140" s="43" t="s">
        <v>549</v>
      </c>
      <c r="I140" s="41">
        <v>51114</v>
      </c>
      <c r="K140" s="48">
        <f>SUMIF(BAROMPREM!B:B,I140,BAROMPREM!AD:AD)</f>
        <v>0</v>
      </c>
      <c r="L140" s="63"/>
      <c r="M140" s="48"/>
      <c r="N140" s="48"/>
      <c r="O140" s="48">
        <f>SUMIF(BAROMPREM!B:B,I140,BAROMPREM!AM:AM)</f>
        <v>0</v>
      </c>
      <c r="P140" s="48"/>
      <c r="Q140" s="48"/>
      <c r="R140" s="48"/>
      <c r="S140" s="48">
        <f>SUMIF(BAROMPREM!B:B,I140,BAROMPREM!Z:Z)</f>
        <v>0</v>
      </c>
      <c r="T140" s="63"/>
      <c r="U140" s="48"/>
      <c r="V140" s="48"/>
      <c r="W140" s="48">
        <f>SUMIF(BAROMPREM!B:B,I140,BAROMPREM!AN:AN)</f>
        <v>0</v>
      </c>
      <c r="X140" s="48"/>
      <c r="Y140" s="48"/>
      <c r="Z140" s="48"/>
      <c r="AA140" s="83">
        <f>SUMIF(BAROMPREM!B:B,I140,BAROMPREM!AB:AB)</f>
        <v>0</v>
      </c>
      <c r="AB140" s="83"/>
      <c r="AC140" s="48"/>
      <c r="AD140" s="48"/>
      <c r="AE140" s="54">
        <f>SUMIF(PNBCREDIT!G:G,I140,PNBCREDIT!Q:Q)+SUMIF(PNBCREDIT!G:G,I140,PNBCREDIT!AF:AF)</f>
        <v>0</v>
      </c>
      <c r="AF140" s="54"/>
      <c r="AG140" s="48"/>
      <c r="AH140" s="48"/>
      <c r="AI140" s="221">
        <f>SUMIF(BAROMPREM!B:B,I140,BAROMPREM!AC:AC)</f>
        <v>0</v>
      </c>
      <c r="AJ140" s="83"/>
      <c r="AK140" s="48"/>
      <c r="AL140" s="48"/>
      <c r="AM140" s="223">
        <f>SUMIF(BAROMPREM!B:B,I140,BAROMPREM!Y:Y)</f>
        <v>-2</v>
      </c>
      <c r="AN140" s="63"/>
      <c r="AO140" s="48"/>
      <c r="AP140" s="64"/>
      <c r="AQ140" s="223">
        <f>SUMIF(BAROMPREM!B:B,I140,BAROMPREM!AA:AA)</f>
        <v>0</v>
      </c>
      <c r="AR140" s="223"/>
      <c r="AS140" s="48"/>
      <c r="AT140" s="48"/>
      <c r="AU140" s="48">
        <f>SUMIF(BAROMPREM!B:B,I140,BAROMPREM!AF:AF)</f>
        <v>17830.599999999999</v>
      </c>
      <c r="AV140" s="63">
        <f>SUMIF(BAROMPREM!B:B,I140,BAROMPREM!AE:AE)</f>
        <v>35914.400000000001</v>
      </c>
      <c r="AW140" s="48"/>
      <c r="AX140" s="48"/>
    </row>
    <row r="141" spans="1:50" ht="15.75" thickBot="1" x14ac:dyDescent="0.3">
      <c r="A141" s="41">
        <v>30</v>
      </c>
      <c r="B141" s="42" t="s">
        <v>5</v>
      </c>
      <c r="C141" s="41">
        <v>6</v>
      </c>
      <c r="D141" s="43" t="s">
        <v>512</v>
      </c>
      <c r="E141" s="41">
        <v>451115</v>
      </c>
      <c r="F141" s="43" t="s">
        <v>140</v>
      </c>
      <c r="G141" s="41">
        <v>51115</v>
      </c>
      <c r="H141" s="43" t="s">
        <v>550</v>
      </c>
      <c r="I141" s="41">
        <v>51115</v>
      </c>
      <c r="K141" s="48">
        <f>SUMIF(BAROMPREM!B:B,I141,BAROMPREM!AD:AD)</f>
        <v>0</v>
      </c>
      <c r="L141" s="63"/>
      <c r="M141" s="48"/>
      <c r="N141" s="48"/>
      <c r="O141" s="48">
        <f>SUMIF(BAROMPREM!B:B,I141,BAROMPREM!AM:AM)</f>
        <v>9</v>
      </c>
      <c r="P141" s="48"/>
      <c r="Q141" s="48"/>
      <c r="R141" s="48"/>
      <c r="S141" s="48">
        <f>SUMIF(BAROMPREM!B:B,I141,BAROMPREM!Z:Z)</f>
        <v>1</v>
      </c>
      <c r="T141" s="63"/>
      <c r="U141" s="48"/>
      <c r="V141" s="48"/>
      <c r="W141" s="48">
        <f>SUMIF(BAROMPREM!B:B,I141,BAROMPREM!AN:AN)</f>
        <v>24.2</v>
      </c>
      <c r="X141" s="48"/>
      <c r="Y141" s="48"/>
      <c r="Z141" s="48"/>
      <c r="AA141" s="83">
        <f>SUMIF(BAROMPREM!B:B,I141,BAROMPREM!AB:AB)</f>
        <v>1</v>
      </c>
      <c r="AB141" s="83"/>
      <c r="AC141" s="48"/>
      <c r="AD141" s="48"/>
      <c r="AE141" s="54">
        <f>SUMIF(PNBCREDIT!G:G,I141,PNBCREDIT!Q:Q)+SUMIF(PNBCREDIT!G:G,I141,PNBCREDIT!AF:AF)</f>
        <v>25.616924135607171</v>
      </c>
      <c r="AF141" s="54"/>
      <c r="AG141" s="48"/>
      <c r="AH141" s="48"/>
      <c r="AI141" s="221">
        <f>SUMIF(BAROMPREM!B:B,I141,BAROMPREM!AC:AC)</f>
        <v>0</v>
      </c>
      <c r="AJ141" s="83"/>
      <c r="AK141" s="48"/>
      <c r="AL141" s="48"/>
      <c r="AM141" s="223">
        <f>SUMIF(BAROMPREM!B:B,I141,BAROMPREM!Y:Y)</f>
        <v>-1</v>
      </c>
      <c r="AN141" s="63"/>
      <c r="AO141" s="48"/>
      <c r="AP141" s="64"/>
      <c r="AQ141" s="223">
        <f>SUMIF(BAROMPREM!B:B,I141,BAROMPREM!AA:AA)</f>
        <v>0</v>
      </c>
      <c r="AR141" s="223"/>
      <c r="AS141" s="48"/>
      <c r="AT141" s="48"/>
      <c r="AU141" s="48">
        <f>SUMIF(BAROMPREM!B:B,I141,BAROMPREM!AF:AF)</f>
        <v>87184</v>
      </c>
      <c r="AV141" s="63">
        <f>SUMIF(BAROMPREM!B:B,I141,BAROMPREM!AE:AE)</f>
        <v>200065</v>
      </c>
      <c r="AW141" s="48"/>
      <c r="AX141" s="48"/>
    </row>
    <row r="142" spans="1:50" ht="15.75" thickBot="1" x14ac:dyDescent="0.3">
      <c r="A142" s="41">
        <v>30</v>
      </c>
      <c r="B142" s="42" t="s">
        <v>5</v>
      </c>
      <c r="C142" s="41">
        <v>6</v>
      </c>
      <c r="D142" s="43" t="s">
        <v>512</v>
      </c>
      <c r="E142" s="41">
        <v>551128</v>
      </c>
      <c r="F142" s="43" t="s">
        <v>178</v>
      </c>
      <c r="G142" s="41">
        <v>51128</v>
      </c>
      <c r="H142" s="43" t="s">
        <v>178</v>
      </c>
      <c r="I142" s="41">
        <v>51128</v>
      </c>
      <c r="K142" s="48">
        <f>SUMIF(BAROMPREM!B:B,I142,BAROMPREM!AD:AD)</f>
        <v>0</v>
      </c>
      <c r="L142" s="63"/>
      <c r="M142" s="48"/>
      <c r="N142" s="48"/>
      <c r="O142" s="48">
        <f>SUMIF(BAROMPREM!B:B,I142,BAROMPREM!AM:AM)</f>
        <v>16</v>
      </c>
      <c r="P142" s="48"/>
      <c r="Q142" s="48"/>
      <c r="R142" s="48"/>
      <c r="S142" s="48">
        <f>SUMIF(BAROMPREM!B:B,I142,BAROMPREM!Z:Z)</f>
        <v>0</v>
      </c>
      <c r="T142" s="63"/>
      <c r="U142" s="48"/>
      <c r="V142" s="48"/>
      <c r="W142" s="48">
        <f>SUMIF(BAROMPREM!B:B,I142,BAROMPREM!AN:AN)</f>
        <v>0.79999999999999982</v>
      </c>
      <c r="X142" s="48"/>
      <c r="Y142" s="48"/>
      <c r="Z142" s="48"/>
      <c r="AA142" s="83">
        <f>SUMIF(BAROMPREM!B:B,I142,BAROMPREM!AB:AB)</f>
        <v>1</v>
      </c>
      <c r="AB142" s="83"/>
      <c r="AC142" s="48"/>
      <c r="AD142" s="48"/>
      <c r="AE142" s="54">
        <f>SUMIF(PNBCREDIT!G:G,I142,PNBCREDIT!Q:Q)+SUMIF(PNBCREDIT!G:G,I142,PNBCREDIT!AF:AF)</f>
        <v>13.507397476211803</v>
      </c>
      <c r="AF142" s="54"/>
      <c r="AG142" s="48"/>
      <c r="AH142" s="48"/>
      <c r="AI142" s="221">
        <f>SUMIF(BAROMPREM!B:B,I142,BAROMPREM!AC:AC)</f>
        <v>1</v>
      </c>
      <c r="AJ142" s="83"/>
      <c r="AK142" s="48"/>
      <c r="AL142" s="48"/>
      <c r="AM142" s="223">
        <f>SUMIF(BAROMPREM!B:B,I142,BAROMPREM!Y:Y)</f>
        <v>-1</v>
      </c>
      <c r="AN142" s="63"/>
      <c r="AO142" s="48"/>
      <c r="AP142" s="64"/>
      <c r="AQ142" s="223">
        <f>SUMIF(BAROMPREM!B:B,I142,BAROMPREM!AA:AA)</f>
        <v>0</v>
      </c>
      <c r="AR142" s="223"/>
      <c r="AS142" s="48"/>
      <c r="AT142" s="48"/>
      <c r="AU142" s="48">
        <f>SUMIF(BAROMPREM!B:B,I142,BAROMPREM!AF:AF)</f>
        <v>17450.099999999999</v>
      </c>
      <c r="AV142" s="63">
        <f>SUMIF(BAROMPREM!B:B,I142,BAROMPREM!AE:AE)</f>
        <v>34978.699999999997</v>
      </c>
      <c r="AW142" s="48"/>
      <c r="AX142" s="48"/>
    </row>
    <row r="143" spans="1:50" ht="15.75" thickBot="1" x14ac:dyDescent="0.3">
      <c r="A143" s="41">
        <v>30</v>
      </c>
      <c r="B143" s="42" t="s">
        <v>5</v>
      </c>
      <c r="C143" s="41">
        <v>6</v>
      </c>
      <c r="D143" s="43" t="s">
        <v>512</v>
      </c>
      <c r="E143" s="41">
        <v>451120</v>
      </c>
      <c r="F143" s="43" t="s">
        <v>141</v>
      </c>
      <c r="G143" s="41">
        <v>51120</v>
      </c>
      <c r="H143" s="43" t="s">
        <v>141</v>
      </c>
      <c r="I143" s="41">
        <v>51120</v>
      </c>
      <c r="K143" s="48">
        <f>SUMIF(BAROMPREM!B:B,I143,BAROMPREM!AD:AD)</f>
        <v>0</v>
      </c>
      <c r="L143" s="63"/>
      <c r="M143" s="48"/>
      <c r="N143" s="48"/>
      <c r="O143" s="48">
        <f>SUMIF(BAROMPREM!B:B,I143,BAROMPREM!AM:AM)</f>
        <v>10</v>
      </c>
      <c r="P143" s="48"/>
      <c r="Q143" s="48"/>
      <c r="R143" s="48"/>
      <c r="S143" s="48">
        <f>SUMIF(BAROMPREM!B:B,I143,BAROMPREM!Z:Z)</f>
        <v>0</v>
      </c>
      <c r="T143" s="63"/>
      <c r="U143" s="48"/>
      <c r="V143" s="48"/>
      <c r="W143" s="48">
        <f>SUMIF(BAROMPREM!B:B,I143,BAROMPREM!AN:AN)</f>
        <v>46</v>
      </c>
      <c r="X143" s="48"/>
      <c r="Y143" s="48"/>
      <c r="Z143" s="48"/>
      <c r="AA143" s="83">
        <f>SUMIF(BAROMPREM!B:B,I143,BAROMPREM!AB:AB)</f>
        <v>2</v>
      </c>
      <c r="AB143" s="83"/>
      <c r="AC143" s="48"/>
      <c r="AD143" s="48"/>
      <c r="AE143" s="54">
        <f>SUMIF(PNBCREDIT!G:G,I143,PNBCREDIT!Q:Q)+SUMIF(PNBCREDIT!G:G,I143,PNBCREDIT!AF:AF)</f>
        <v>1.0115213268904191</v>
      </c>
      <c r="AF143" s="54"/>
      <c r="AG143" s="48"/>
      <c r="AH143" s="48"/>
      <c r="AI143" s="221">
        <f>SUMIF(BAROMPREM!B:B,I143,BAROMPREM!AC:AC)</f>
        <v>1</v>
      </c>
      <c r="AJ143" s="83"/>
      <c r="AK143" s="48"/>
      <c r="AL143" s="48"/>
      <c r="AM143" s="223">
        <f>SUMIF(BAROMPREM!B:B,I143,BAROMPREM!Y:Y)</f>
        <v>-9</v>
      </c>
      <c r="AN143" s="63"/>
      <c r="AO143" s="48"/>
      <c r="AP143" s="64"/>
      <c r="AQ143" s="223">
        <f>SUMIF(BAROMPREM!B:B,I143,BAROMPREM!AA:AA)</f>
        <v>0</v>
      </c>
      <c r="AR143" s="223"/>
      <c r="AS143" s="48"/>
      <c r="AT143" s="48"/>
      <c r="AU143" s="48">
        <f>SUMIF(BAROMPREM!B:B,I143,BAROMPREM!AF:AF)</f>
        <v>7595.4</v>
      </c>
      <c r="AV143" s="63">
        <f>SUMIF(BAROMPREM!B:B,I143,BAROMPREM!AE:AE)</f>
        <v>39099.699999999997</v>
      </c>
      <c r="AW143" s="48"/>
      <c r="AX143" s="48"/>
    </row>
    <row r="144" spans="1:50" ht="15.75" thickBot="1" x14ac:dyDescent="0.3">
      <c r="A144" s="41">
        <v>30</v>
      </c>
      <c r="B144" s="42" t="s">
        <v>5</v>
      </c>
      <c r="C144" s="41">
        <v>6</v>
      </c>
      <c r="D144" s="43" t="s">
        <v>512</v>
      </c>
      <c r="E144" s="41">
        <v>451381</v>
      </c>
      <c r="F144" s="43" t="s">
        <v>173</v>
      </c>
      <c r="G144" s="41">
        <v>51381</v>
      </c>
      <c r="H144" s="43" t="s">
        <v>173</v>
      </c>
      <c r="I144" s="41">
        <v>51381</v>
      </c>
      <c r="K144" s="48">
        <f>SUMIF(BAROMPREM!B:B,I144,BAROMPREM!AD:AD)</f>
        <v>0</v>
      </c>
      <c r="L144" s="63"/>
      <c r="M144" s="48"/>
      <c r="N144" s="48"/>
      <c r="O144" s="48">
        <f>SUMIF(BAROMPREM!B:B,I144,BAROMPREM!AM:AM)</f>
        <v>22</v>
      </c>
      <c r="P144" s="48"/>
      <c r="Q144" s="48"/>
      <c r="R144" s="48"/>
      <c r="S144" s="48">
        <f>SUMIF(BAROMPREM!B:B,I144,BAROMPREM!Z:Z)</f>
        <v>0</v>
      </c>
      <c r="T144" s="63"/>
      <c r="U144" s="48"/>
      <c r="V144" s="48"/>
      <c r="W144" s="48">
        <f>SUMIF(BAROMPREM!B:B,I144,BAROMPREM!AN:AN)</f>
        <v>0.40000000000000124</v>
      </c>
      <c r="X144" s="48"/>
      <c r="Y144" s="48"/>
      <c r="Z144" s="48"/>
      <c r="AA144" s="83">
        <f>SUMIF(BAROMPREM!B:B,I144,BAROMPREM!AB:AB)</f>
        <v>1</v>
      </c>
      <c r="AB144" s="83"/>
      <c r="AC144" s="48"/>
      <c r="AD144" s="48"/>
      <c r="AE144" s="54">
        <f>SUMIF(PNBCREDIT!G:G,I144,PNBCREDIT!Q:Q)+SUMIF(PNBCREDIT!G:G,I144,PNBCREDIT!AF:AF)</f>
        <v>19.298711318584093</v>
      </c>
      <c r="AF144" s="54"/>
      <c r="AG144" s="48"/>
      <c r="AH144" s="48"/>
      <c r="AI144" s="221">
        <f>SUMIF(BAROMPREM!B:B,I144,BAROMPREM!AC:AC)</f>
        <v>1</v>
      </c>
      <c r="AJ144" s="83"/>
      <c r="AK144" s="48"/>
      <c r="AL144" s="48"/>
      <c r="AM144" s="223">
        <f>SUMIF(BAROMPREM!B:B,I144,BAROMPREM!Y:Y)</f>
        <v>4</v>
      </c>
      <c r="AN144" s="63"/>
      <c r="AO144" s="48"/>
      <c r="AP144" s="64"/>
      <c r="AQ144" s="223">
        <f>SUMIF(BAROMPREM!B:B,I144,BAROMPREM!AA:AA)</f>
        <v>1</v>
      </c>
      <c r="AR144" s="223"/>
      <c r="AS144" s="48"/>
      <c r="AT144" s="48"/>
      <c r="AU144" s="48">
        <f>SUMIF(BAROMPREM!B:B,I144,BAROMPREM!AF:AF)</f>
        <v>185094</v>
      </c>
      <c r="AV144" s="63">
        <f>SUMIF(BAROMPREM!B:B,I144,BAROMPREM!AE:AE)</f>
        <v>444133.2</v>
      </c>
      <c r="AW144" s="48"/>
      <c r="AX144" s="48"/>
    </row>
    <row r="145" spans="1:50" ht="15.75" thickBot="1" x14ac:dyDescent="0.3">
      <c r="A145" s="41">
        <v>30</v>
      </c>
      <c r="B145" s="42" t="s">
        <v>5</v>
      </c>
      <c r="C145" s="41">
        <v>6</v>
      </c>
      <c r="D145" s="43" t="s">
        <v>512</v>
      </c>
      <c r="E145" s="41">
        <v>551354</v>
      </c>
      <c r="F145" s="43" t="s">
        <v>174</v>
      </c>
      <c r="G145" s="41">
        <v>51354</v>
      </c>
      <c r="H145" s="43" t="s">
        <v>174</v>
      </c>
      <c r="I145" s="41">
        <v>51354</v>
      </c>
      <c r="K145" s="48">
        <f>SUMIF(BAROMPREM!B:B,I145,BAROMPREM!AD:AD)</f>
        <v>0</v>
      </c>
      <c r="L145" s="63"/>
      <c r="M145" s="48"/>
      <c r="N145" s="48"/>
      <c r="O145" s="48">
        <f>SUMIF(BAROMPREM!B:B,I145,BAROMPREM!AM:AM)</f>
        <v>9</v>
      </c>
      <c r="P145" s="48"/>
      <c r="Q145" s="48"/>
      <c r="R145" s="48"/>
      <c r="S145" s="48">
        <f>SUMIF(BAROMPREM!B:B,I145,BAROMPREM!Z:Z)</f>
        <v>1</v>
      </c>
      <c r="T145" s="63"/>
      <c r="U145" s="48"/>
      <c r="V145" s="48"/>
      <c r="W145" s="48">
        <f>SUMIF(BAROMPREM!B:B,I145,BAROMPREM!AN:AN)</f>
        <v>19.799999999999997</v>
      </c>
      <c r="X145" s="48"/>
      <c r="Y145" s="48"/>
      <c r="Z145" s="48"/>
      <c r="AA145" s="83">
        <f>SUMIF(BAROMPREM!B:B,I145,BAROMPREM!AB:AB)</f>
        <v>4</v>
      </c>
      <c r="AB145" s="83"/>
      <c r="AC145" s="48"/>
      <c r="AD145" s="48"/>
      <c r="AE145" s="54">
        <f>SUMIF(PNBCREDIT!G:G,I145,PNBCREDIT!Q:Q)+SUMIF(PNBCREDIT!G:G,I145,PNBCREDIT!AF:AF)</f>
        <v>7.1772488019506486</v>
      </c>
      <c r="AF145" s="54"/>
      <c r="AG145" s="48"/>
      <c r="AH145" s="48"/>
      <c r="AI145" s="221">
        <f>SUMIF(BAROMPREM!B:B,I145,BAROMPREM!AC:AC)</f>
        <v>2</v>
      </c>
      <c r="AJ145" s="83"/>
      <c r="AK145" s="48"/>
      <c r="AL145" s="48"/>
      <c r="AM145" s="223">
        <f>SUMIF(BAROMPREM!B:B,I145,BAROMPREM!Y:Y)</f>
        <v>16</v>
      </c>
      <c r="AN145" s="63"/>
      <c r="AO145" s="48"/>
      <c r="AP145" s="64"/>
      <c r="AQ145" s="223">
        <f>SUMIF(BAROMPREM!B:B,I145,BAROMPREM!AA:AA)</f>
        <v>0</v>
      </c>
      <c r="AR145" s="223"/>
      <c r="AS145" s="48"/>
      <c r="AT145" s="48"/>
      <c r="AU145" s="48">
        <f>SUMIF(BAROMPREM!B:B,I145,BAROMPREM!AF:AF)</f>
        <v>39750.199999999997</v>
      </c>
      <c r="AV145" s="63">
        <f>SUMIF(BAROMPREM!B:B,I145,BAROMPREM!AE:AE)</f>
        <v>132267.5</v>
      </c>
      <c r="AW145" s="48"/>
      <c r="AX145" s="48"/>
    </row>
    <row r="146" spans="1:50" ht="15.75" thickBot="1" x14ac:dyDescent="0.3">
      <c r="A146" s="41">
        <v>30</v>
      </c>
      <c r="B146" s="42" t="s">
        <v>5</v>
      </c>
      <c r="C146" s="41">
        <v>6</v>
      </c>
      <c r="D146" s="43" t="s">
        <v>512</v>
      </c>
      <c r="E146" s="41">
        <v>451166</v>
      </c>
      <c r="F146" s="43" t="s">
        <v>179</v>
      </c>
      <c r="G146" s="41">
        <v>51166</v>
      </c>
      <c r="H146" s="43" t="s">
        <v>179</v>
      </c>
      <c r="I146" s="41">
        <v>51166</v>
      </c>
      <c r="K146" s="48">
        <f>SUMIF(BAROMPREM!B:B,I146,BAROMPREM!AD:AD)</f>
        <v>0</v>
      </c>
      <c r="L146" s="63"/>
      <c r="M146" s="48"/>
      <c r="N146" s="48"/>
      <c r="O146" s="48">
        <f>SUMIF(BAROMPREM!B:B,I146,BAROMPREM!AM:AM)</f>
        <v>4</v>
      </c>
      <c r="P146" s="48"/>
      <c r="Q146" s="48"/>
      <c r="R146" s="48"/>
      <c r="S146" s="48">
        <f>SUMIF(BAROMPREM!B:B,I146,BAROMPREM!Z:Z)</f>
        <v>2</v>
      </c>
      <c r="T146" s="63"/>
      <c r="U146" s="48"/>
      <c r="V146" s="48"/>
      <c r="W146" s="48">
        <f>SUMIF(BAROMPREM!B:B,I146,BAROMPREM!AN:AN)</f>
        <v>-4</v>
      </c>
      <c r="X146" s="48"/>
      <c r="Y146" s="48"/>
      <c r="Z146" s="48"/>
      <c r="AA146" s="83">
        <f>SUMIF(BAROMPREM!B:B,I146,BAROMPREM!AB:AB)</f>
        <v>1</v>
      </c>
      <c r="AB146" s="83"/>
      <c r="AC146" s="48"/>
      <c r="AD146" s="48"/>
      <c r="AE146" s="54">
        <f>SUMIF(PNBCREDIT!G:G,I146,PNBCREDIT!Q:Q)+SUMIF(PNBCREDIT!G:G,I146,PNBCREDIT!AF:AF)</f>
        <v>10.695611575088748</v>
      </c>
      <c r="AF146" s="54"/>
      <c r="AG146" s="48"/>
      <c r="AH146" s="48"/>
      <c r="AI146" s="221">
        <f>SUMIF(BAROMPREM!B:B,I146,BAROMPREM!AC:AC)</f>
        <v>0</v>
      </c>
      <c r="AJ146" s="83"/>
      <c r="AK146" s="48"/>
      <c r="AL146" s="48"/>
      <c r="AM146" s="223">
        <f>SUMIF(BAROMPREM!B:B,I146,BAROMPREM!Y:Y)</f>
        <v>9</v>
      </c>
      <c r="AN146" s="63"/>
      <c r="AO146" s="48"/>
      <c r="AP146" s="64"/>
      <c r="AQ146" s="223">
        <f>SUMIF(BAROMPREM!B:B,I146,BAROMPREM!AA:AA)</f>
        <v>0</v>
      </c>
      <c r="AR146" s="223"/>
      <c r="AS146" s="48"/>
      <c r="AT146" s="48"/>
      <c r="AU146" s="48">
        <f>SUMIF(BAROMPREM!B:B,I146,BAROMPREM!AF:AF)</f>
        <v>38127.9</v>
      </c>
      <c r="AV146" s="63">
        <f>SUMIF(BAROMPREM!B:B,I146,BAROMPREM!AE:AE)</f>
        <v>153890</v>
      </c>
      <c r="AW146" s="48"/>
      <c r="AX146" s="48"/>
    </row>
    <row r="147" spans="1:50" ht="15.75" thickBot="1" x14ac:dyDescent="0.3">
      <c r="A147" s="41">
        <v>30</v>
      </c>
      <c r="B147" s="42" t="s">
        <v>5</v>
      </c>
      <c r="C147" s="41">
        <v>2</v>
      </c>
      <c r="D147" s="43" t="s">
        <v>144</v>
      </c>
      <c r="E147" s="41">
        <v>508815</v>
      </c>
      <c r="F147" s="43" t="s">
        <v>168</v>
      </c>
      <c r="G147" s="41">
        <v>8815</v>
      </c>
      <c r="H147" s="43" t="s">
        <v>168</v>
      </c>
      <c r="I147" s="41">
        <v>8815</v>
      </c>
      <c r="K147" s="48">
        <f>SUMIF(BAROMPREM!B:B,I147,BAROMPREM!AD:AD)</f>
        <v>0</v>
      </c>
      <c r="L147" s="63"/>
      <c r="M147" s="48"/>
      <c r="N147" s="48"/>
      <c r="O147" s="48">
        <f>SUMIF(BAROMPREM!B:B,I147,BAROMPREM!AM:AM)</f>
        <v>7</v>
      </c>
      <c r="P147" s="48"/>
      <c r="Q147" s="48"/>
      <c r="R147" s="48"/>
      <c r="S147" s="48">
        <f>SUMIF(BAROMPREM!B:B,I147,BAROMPREM!Z:Z)</f>
        <v>0</v>
      </c>
      <c r="T147" s="63"/>
      <c r="U147" s="48"/>
      <c r="V147" s="48"/>
      <c r="W147" s="48">
        <f>SUMIF(BAROMPREM!B:B,I147,BAROMPREM!AN:AN)</f>
        <v>5.6</v>
      </c>
      <c r="X147" s="48"/>
      <c r="Y147" s="48"/>
      <c r="Z147" s="48"/>
      <c r="AA147" s="83">
        <f>SUMIF(BAROMPREM!B:B,I147,BAROMPREM!AB:AB)</f>
        <v>1</v>
      </c>
      <c r="AB147" s="83"/>
      <c r="AC147" s="48"/>
      <c r="AD147" s="48"/>
      <c r="AE147" s="54">
        <f>SUMIF(PNBCREDIT!G:G,I147,PNBCREDIT!Q:Q)+SUMIF(PNBCREDIT!G:G,I147,PNBCREDIT!AF:AF)</f>
        <v>59.711908159179167</v>
      </c>
      <c r="AF147" s="54"/>
      <c r="AG147" s="48"/>
      <c r="AH147" s="48"/>
      <c r="AI147" s="221">
        <f>SUMIF(BAROMPREM!B:B,I147,BAROMPREM!AC:AC)</f>
        <v>2</v>
      </c>
      <c r="AJ147" s="83"/>
      <c r="AK147" s="48"/>
      <c r="AL147" s="48"/>
      <c r="AM147" s="223">
        <f>SUMIF(BAROMPREM!B:B,I147,BAROMPREM!Y:Y)</f>
        <v>3</v>
      </c>
      <c r="AN147" s="63"/>
      <c r="AO147" s="48"/>
      <c r="AP147" s="64"/>
      <c r="AQ147" s="223">
        <f>SUMIF(BAROMPREM!B:B,I147,BAROMPREM!AA:AA)</f>
        <v>0</v>
      </c>
      <c r="AR147" s="223"/>
      <c r="AS147" s="48"/>
      <c r="AT147" s="48"/>
      <c r="AU147" s="48">
        <f>SUMIF(BAROMPREM!B:B,I147,BAROMPREM!AF:AF)</f>
        <v>39039.699999999997</v>
      </c>
      <c r="AV147" s="63">
        <f>SUMIF(BAROMPREM!B:B,I147,BAROMPREM!AE:AE)</f>
        <v>81271.5</v>
      </c>
      <c r="AW147" s="48"/>
      <c r="AX147" s="48"/>
    </row>
    <row r="148" spans="1:50" ht="15.75" thickBot="1" x14ac:dyDescent="0.3">
      <c r="A148" s="41">
        <v>30</v>
      </c>
      <c r="B148" s="42" t="s">
        <v>5</v>
      </c>
      <c r="C148" s="41">
        <v>2</v>
      </c>
      <c r="D148" s="43" t="s">
        <v>144</v>
      </c>
      <c r="E148" s="41">
        <v>408801</v>
      </c>
      <c r="F148" s="43" t="s">
        <v>142</v>
      </c>
      <c r="G148" s="41">
        <v>8801</v>
      </c>
      <c r="H148" s="43" t="s">
        <v>142</v>
      </c>
      <c r="I148" s="41">
        <v>8801</v>
      </c>
      <c r="K148" s="48">
        <f>SUMIF(BAROMPREM!B:B,I148,BAROMPREM!AD:AD)</f>
        <v>0</v>
      </c>
      <c r="L148" s="63"/>
      <c r="M148" s="48"/>
      <c r="N148" s="48"/>
      <c r="O148" s="48">
        <f>SUMIF(BAROMPREM!B:B,I148,BAROMPREM!AM:AM)</f>
        <v>43</v>
      </c>
      <c r="P148" s="48"/>
      <c r="Q148" s="48"/>
      <c r="R148" s="48"/>
      <c r="S148" s="48">
        <f>SUMIF(BAROMPREM!B:B,I148,BAROMPREM!Z:Z)</f>
        <v>4</v>
      </c>
      <c r="T148" s="63"/>
      <c r="U148" s="48"/>
      <c r="V148" s="48"/>
      <c r="W148" s="48">
        <f>SUMIF(BAROMPREM!B:B,I148,BAROMPREM!AN:AN)</f>
        <v>16.8</v>
      </c>
      <c r="X148" s="48"/>
      <c r="Y148" s="48"/>
      <c r="Z148" s="48"/>
      <c r="AA148" s="83">
        <f>SUMIF(BAROMPREM!B:B,I148,BAROMPREM!AB:AB)</f>
        <v>5</v>
      </c>
      <c r="AB148" s="83"/>
      <c r="AC148" s="48"/>
      <c r="AD148" s="48"/>
      <c r="AE148" s="54">
        <f>SUMIF(PNBCREDIT!G:G,I148,PNBCREDIT!Q:Q)+SUMIF(PNBCREDIT!G:G,I148,PNBCREDIT!AF:AF)</f>
        <v>71.34958911827006</v>
      </c>
      <c r="AF148" s="54"/>
      <c r="AG148" s="48"/>
      <c r="AH148" s="48"/>
      <c r="AI148" s="221">
        <f>SUMIF(BAROMPREM!B:B,I148,BAROMPREM!AC:AC)</f>
        <v>2</v>
      </c>
      <c r="AJ148" s="83"/>
      <c r="AK148" s="48"/>
      <c r="AL148" s="48"/>
      <c r="AM148" s="223">
        <f>SUMIF(BAROMPREM!B:B,I148,BAROMPREM!Y:Y)</f>
        <v>-21</v>
      </c>
      <c r="AN148" s="63"/>
      <c r="AO148" s="48"/>
      <c r="AP148" s="64"/>
      <c r="AQ148" s="223">
        <f>SUMIF(BAROMPREM!B:B,I148,BAROMPREM!AA:AA)</f>
        <v>0</v>
      </c>
      <c r="AR148" s="223"/>
      <c r="AS148" s="48"/>
      <c r="AT148" s="48"/>
      <c r="AU148" s="48">
        <f>SUMIF(BAROMPREM!B:B,I148,BAROMPREM!AF:AF)</f>
        <v>101657.3</v>
      </c>
      <c r="AV148" s="63">
        <f>SUMIF(BAROMPREM!B:B,I148,BAROMPREM!AE:AE)</f>
        <v>219799.9</v>
      </c>
      <c r="AW148" s="48"/>
      <c r="AX148" s="48"/>
    </row>
    <row r="149" spans="1:50" ht="15.75" thickBot="1" x14ac:dyDescent="0.3">
      <c r="A149" s="41">
        <v>30</v>
      </c>
      <c r="B149" s="42" t="s">
        <v>5</v>
      </c>
      <c r="C149" s="41">
        <v>2</v>
      </c>
      <c r="D149" s="43" t="s">
        <v>144</v>
      </c>
      <c r="E149" s="41">
        <v>408822</v>
      </c>
      <c r="F149" s="43" t="s">
        <v>144</v>
      </c>
      <c r="G149" s="41">
        <v>8822</v>
      </c>
      <c r="H149" s="43" t="s">
        <v>144</v>
      </c>
      <c r="I149" s="41">
        <v>8822</v>
      </c>
      <c r="K149" s="48">
        <f>SUMIF(BAROMPREM!B:B,I149,BAROMPREM!AD:AD)</f>
        <v>0</v>
      </c>
      <c r="L149" s="63"/>
      <c r="M149" s="48"/>
      <c r="N149" s="48"/>
      <c r="O149" s="48">
        <f>SUMIF(BAROMPREM!B:B,I149,BAROMPREM!AM:AM)</f>
        <v>2</v>
      </c>
      <c r="P149" s="48"/>
      <c r="Q149" s="48"/>
      <c r="R149" s="48"/>
      <c r="S149" s="48">
        <f>SUMIF(BAROMPREM!B:B,I149,BAROMPREM!Z:Z)</f>
        <v>2</v>
      </c>
      <c r="T149" s="63"/>
      <c r="U149" s="48"/>
      <c r="V149" s="48"/>
      <c r="W149" s="48">
        <f>SUMIF(BAROMPREM!B:B,I149,BAROMPREM!AN:AN)</f>
        <v>17.2</v>
      </c>
      <c r="X149" s="48"/>
      <c r="Y149" s="48"/>
      <c r="Z149" s="48"/>
      <c r="AA149" s="83">
        <f>SUMIF(BAROMPREM!B:B,I149,BAROMPREM!AB:AB)</f>
        <v>0</v>
      </c>
      <c r="AB149" s="83"/>
      <c r="AC149" s="48"/>
      <c r="AD149" s="48"/>
      <c r="AE149" s="54">
        <f>SUMIF(PNBCREDIT!G:G,I149,PNBCREDIT!Q:Q)+SUMIF(PNBCREDIT!G:G,I149,PNBCREDIT!AF:AF)</f>
        <v>8.9803616972639446</v>
      </c>
      <c r="AF149" s="54"/>
      <c r="AG149" s="48"/>
      <c r="AH149" s="48"/>
      <c r="AI149" s="221">
        <f>SUMIF(BAROMPREM!B:B,I149,BAROMPREM!AC:AC)</f>
        <v>1</v>
      </c>
      <c r="AJ149" s="83"/>
      <c r="AK149" s="48"/>
      <c r="AL149" s="48"/>
      <c r="AM149" s="223">
        <f>SUMIF(BAROMPREM!B:B,I149,BAROMPREM!Y:Y)</f>
        <v>6</v>
      </c>
      <c r="AN149" s="63"/>
      <c r="AO149" s="48"/>
      <c r="AP149" s="64"/>
      <c r="AQ149" s="223">
        <f>SUMIF(BAROMPREM!B:B,I149,BAROMPREM!AA:AA)</f>
        <v>1</v>
      </c>
      <c r="AR149" s="223"/>
      <c r="AS149" s="48"/>
      <c r="AT149" s="48"/>
      <c r="AU149" s="48">
        <f>SUMIF(BAROMPREM!B:B,I149,BAROMPREM!AF:AF)</f>
        <v>45948.800000000003</v>
      </c>
      <c r="AV149" s="63">
        <f>SUMIF(BAROMPREM!B:B,I149,BAROMPREM!AE:AE)</f>
        <v>148825.20000000001</v>
      </c>
      <c r="AW149" s="48"/>
      <c r="AX149" s="48"/>
    </row>
    <row r="150" spans="1:50" ht="15.75" thickBot="1" x14ac:dyDescent="0.3">
      <c r="A150" s="41">
        <v>30</v>
      </c>
      <c r="B150" s="42" t="s">
        <v>5</v>
      </c>
      <c r="C150" s="41">
        <v>2</v>
      </c>
      <c r="D150" s="43" t="s">
        <v>144</v>
      </c>
      <c r="E150" s="41">
        <v>508817</v>
      </c>
      <c r="F150" s="43" t="s">
        <v>145</v>
      </c>
      <c r="G150" s="41">
        <v>8817</v>
      </c>
      <c r="H150" s="43" t="s">
        <v>145</v>
      </c>
      <c r="I150" s="41">
        <v>8817</v>
      </c>
      <c r="K150" s="48">
        <f>SUMIF(BAROMPREM!B:B,I150,BAROMPREM!AD:AD)</f>
        <v>0</v>
      </c>
      <c r="L150" s="63"/>
      <c r="M150" s="48"/>
      <c r="N150" s="48"/>
      <c r="O150" s="48">
        <f>SUMIF(BAROMPREM!B:B,I150,BAROMPREM!AM:AM)</f>
        <v>16</v>
      </c>
      <c r="P150" s="48"/>
      <c r="Q150" s="48"/>
      <c r="R150" s="48"/>
      <c r="S150" s="48">
        <f>SUMIF(BAROMPREM!B:B,I150,BAROMPREM!Z:Z)</f>
        <v>0</v>
      </c>
      <c r="T150" s="63"/>
      <c r="U150" s="48"/>
      <c r="V150" s="48"/>
      <c r="W150" s="48">
        <f>SUMIF(BAROMPREM!B:B,I150,BAROMPREM!AN:AN)</f>
        <v>2</v>
      </c>
      <c r="X150" s="48"/>
      <c r="Y150" s="48"/>
      <c r="Z150" s="48"/>
      <c r="AA150" s="83">
        <f>SUMIF(BAROMPREM!B:B,I150,BAROMPREM!AB:AB)</f>
        <v>3</v>
      </c>
      <c r="AB150" s="83"/>
      <c r="AC150" s="48"/>
      <c r="AD150" s="48"/>
      <c r="AE150" s="54">
        <f>SUMIF(PNBCREDIT!G:G,I150,PNBCREDIT!Q:Q)+SUMIF(PNBCREDIT!G:G,I150,PNBCREDIT!AF:AF)</f>
        <v>0.70782754176000018</v>
      </c>
      <c r="AF150" s="54"/>
      <c r="AG150" s="48"/>
      <c r="AH150" s="48"/>
      <c r="AI150" s="221">
        <f>SUMIF(BAROMPREM!B:B,I150,BAROMPREM!AC:AC)</f>
        <v>0</v>
      </c>
      <c r="AJ150" s="83"/>
      <c r="AK150" s="48"/>
      <c r="AL150" s="48"/>
      <c r="AM150" s="223">
        <f>SUMIF(BAROMPREM!B:B,I150,BAROMPREM!Y:Y)</f>
        <v>0</v>
      </c>
      <c r="AN150" s="63"/>
      <c r="AO150" s="48"/>
      <c r="AP150" s="64"/>
      <c r="AQ150" s="223">
        <f>SUMIF(BAROMPREM!B:B,I150,BAROMPREM!AA:AA)</f>
        <v>0</v>
      </c>
      <c r="AR150" s="223"/>
      <c r="AS150" s="48"/>
      <c r="AT150" s="48"/>
      <c r="AU150" s="48">
        <f>SUMIF(BAROMPREM!B:B,I150,BAROMPREM!AF:AF)</f>
        <v>10000</v>
      </c>
      <c r="AV150" s="63">
        <f>SUMIF(BAROMPREM!B:B,I150,BAROMPREM!AE:AE)</f>
        <v>25850.799999999999</v>
      </c>
      <c r="AW150" s="48"/>
      <c r="AX150" s="48"/>
    </row>
    <row r="151" spans="1:50" ht="15.75" thickBot="1" x14ac:dyDescent="0.3">
      <c r="A151" s="41">
        <v>30</v>
      </c>
      <c r="B151" s="42" t="s">
        <v>5</v>
      </c>
      <c r="C151" s="41">
        <v>2</v>
      </c>
      <c r="D151" s="43" t="s">
        <v>144</v>
      </c>
      <c r="E151" s="41">
        <v>508802</v>
      </c>
      <c r="F151" s="43" t="s">
        <v>143</v>
      </c>
      <c r="G151" s="41">
        <v>8802</v>
      </c>
      <c r="H151" s="43" t="s">
        <v>143</v>
      </c>
      <c r="I151" s="41">
        <v>8802</v>
      </c>
      <c r="K151" s="48">
        <f>SUMIF(BAROMPREM!B:B,I151,BAROMPREM!AD:AD)</f>
        <v>0</v>
      </c>
      <c r="L151" s="63"/>
      <c r="M151" s="48"/>
      <c r="N151" s="48"/>
      <c r="O151" s="48">
        <f>SUMIF(BAROMPREM!B:B,I151,BAROMPREM!AM:AM)</f>
        <v>12</v>
      </c>
      <c r="P151" s="48"/>
      <c r="Q151" s="48"/>
      <c r="R151" s="48"/>
      <c r="S151" s="48">
        <f>SUMIF(BAROMPREM!B:B,I151,BAROMPREM!Z:Z)</f>
        <v>0</v>
      </c>
      <c r="T151" s="63"/>
      <c r="U151" s="48"/>
      <c r="V151" s="48"/>
      <c r="W151" s="48">
        <f>SUMIF(BAROMPREM!B:B,I151,BAROMPREM!AN:AN)</f>
        <v>6.8</v>
      </c>
      <c r="X151" s="48"/>
      <c r="Y151" s="48"/>
      <c r="Z151" s="48"/>
      <c r="AA151" s="83">
        <f>SUMIF(BAROMPREM!B:B,I151,BAROMPREM!AB:AB)</f>
        <v>0</v>
      </c>
      <c r="AB151" s="83"/>
      <c r="AC151" s="48"/>
      <c r="AD151" s="48"/>
      <c r="AE151" s="54">
        <f>SUMIF(PNBCREDIT!G:G,I151,PNBCREDIT!Q:Q)+SUMIF(PNBCREDIT!G:G,I151,PNBCREDIT!AF:AF)</f>
        <v>2.9935740644107862</v>
      </c>
      <c r="AF151" s="54"/>
      <c r="AG151" s="48"/>
      <c r="AH151" s="48"/>
      <c r="AI151" s="221">
        <f>SUMIF(BAROMPREM!B:B,I151,BAROMPREM!AC:AC)</f>
        <v>0</v>
      </c>
      <c r="AJ151" s="83"/>
      <c r="AK151" s="48"/>
      <c r="AL151" s="48"/>
      <c r="AM151" s="223">
        <f>SUMIF(BAROMPREM!B:B,I151,BAROMPREM!Y:Y)</f>
        <v>-9</v>
      </c>
      <c r="AN151" s="63"/>
      <c r="AO151" s="48"/>
      <c r="AP151" s="64"/>
      <c r="AQ151" s="223">
        <f>SUMIF(BAROMPREM!B:B,I151,BAROMPREM!AA:AA)</f>
        <v>0</v>
      </c>
      <c r="AR151" s="223"/>
      <c r="AS151" s="48"/>
      <c r="AT151" s="48"/>
      <c r="AU151" s="48">
        <f>SUMIF(BAROMPREM!B:B,I151,BAROMPREM!AF:AF)</f>
        <v>167.6</v>
      </c>
      <c r="AV151" s="63">
        <f>SUMIF(BAROMPREM!B:B,I151,BAROMPREM!AE:AE)</f>
        <v>601.19999999999993</v>
      </c>
      <c r="AW151" s="48"/>
      <c r="AX151" s="48"/>
    </row>
    <row r="152" spans="1:50" ht="15.75" thickBot="1" x14ac:dyDescent="0.3">
      <c r="A152" s="41">
        <v>30</v>
      </c>
      <c r="B152" s="42" t="s">
        <v>5</v>
      </c>
      <c r="C152" s="41">
        <v>2</v>
      </c>
      <c r="D152" s="43" t="s">
        <v>144</v>
      </c>
      <c r="E152" s="41">
        <v>508839</v>
      </c>
      <c r="F152" s="43" t="s">
        <v>165</v>
      </c>
      <c r="G152" s="41">
        <v>8839</v>
      </c>
      <c r="H152" s="43" t="s">
        <v>165</v>
      </c>
      <c r="I152" s="41">
        <v>8839</v>
      </c>
      <c r="K152" s="48">
        <f>SUMIF(BAROMPREM!B:B,I152,BAROMPREM!AD:AD)</f>
        <v>0</v>
      </c>
      <c r="L152" s="63"/>
      <c r="M152" s="48"/>
      <c r="N152" s="48"/>
      <c r="O152" s="48">
        <f>SUMIF(BAROMPREM!B:B,I152,BAROMPREM!AM:AM)</f>
        <v>12</v>
      </c>
      <c r="P152" s="48"/>
      <c r="Q152" s="48"/>
      <c r="R152" s="48"/>
      <c r="S152" s="48">
        <f>SUMIF(BAROMPREM!B:B,I152,BAROMPREM!Z:Z)</f>
        <v>1</v>
      </c>
      <c r="T152" s="63"/>
      <c r="U152" s="48"/>
      <c r="V152" s="48"/>
      <c r="W152" s="48">
        <f>SUMIF(BAROMPREM!B:B,I152,BAROMPREM!AN:AN)</f>
        <v>-6</v>
      </c>
      <c r="X152" s="48"/>
      <c r="Y152" s="48"/>
      <c r="Z152" s="48"/>
      <c r="AA152" s="83">
        <f>SUMIF(BAROMPREM!B:B,I152,BAROMPREM!AB:AB)</f>
        <v>0</v>
      </c>
      <c r="AB152" s="83"/>
      <c r="AC152" s="48"/>
      <c r="AD152" s="48"/>
      <c r="AE152" s="54">
        <f>SUMIF(PNBCREDIT!G:G,I152,PNBCREDIT!Q:Q)+SUMIF(PNBCREDIT!G:G,I152,PNBCREDIT!AF:AF)</f>
        <v>6.8057523904909223</v>
      </c>
      <c r="AF152" s="54"/>
      <c r="AG152" s="48"/>
      <c r="AH152" s="48"/>
      <c r="AI152" s="221">
        <f>SUMIF(BAROMPREM!B:B,I152,BAROMPREM!AC:AC)</f>
        <v>0</v>
      </c>
      <c r="AJ152" s="83"/>
      <c r="AK152" s="48"/>
      <c r="AL152" s="48"/>
      <c r="AM152" s="223">
        <f>SUMIF(BAROMPREM!B:B,I152,BAROMPREM!Y:Y)</f>
        <v>-3</v>
      </c>
      <c r="AN152" s="63"/>
      <c r="AO152" s="48"/>
      <c r="AP152" s="64"/>
      <c r="AQ152" s="223">
        <f>SUMIF(BAROMPREM!B:B,I152,BAROMPREM!AA:AA)</f>
        <v>0</v>
      </c>
      <c r="AR152" s="223"/>
      <c r="AS152" s="48"/>
      <c r="AT152" s="48"/>
      <c r="AU152" s="48">
        <f>SUMIF(BAROMPREM!B:B,I152,BAROMPREM!AF:AF)</f>
        <v>32000</v>
      </c>
      <c r="AV152" s="63">
        <f>SUMIF(BAROMPREM!B:B,I152,BAROMPREM!AE:AE)</f>
        <v>82761</v>
      </c>
      <c r="AW152" s="48"/>
      <c r="AX152" s="48"/>
    </row>
    <row r="153" spans="1:50" ht="15.75" thickBot="1" x14ac:dyDescent="0.3">
      <c r="A153" s="41">
        <v>30</v>
      </c>
      <c r="B153" s="42" t="s">
        <v>5</v>
      </c>
      <c r="C153" s="41">
        <v>2</v>
      </c>
      <c r="D153" s="43" t="s">
        <v>144</v>
      </c>
      <c r="E153" s="41">
        <v>508819</v>
      </c>
      <c r="F153" s="43" t="s">
        <v>169</v>
      </c>
      <c r="G153" s="41">
        <v>8819</v>
      </c>
      <c r="H153" s="43" t="s">
        <v>169</v>
      </c>
      <c r="I153" s="41">
        <v>8819</v>
      </c>
      <c r="K153" s="48">
        <f>SUMIF(BAROMPREM!B:B,I153,BAROMPREM!AD:AD)</f>
        <v>0</v>
      </c>
      <c r="L153" s="63"/>
      <c r="M153" s="48"/>
      <c r="N153" s="48"/>
      <c r="O153" s="48">
        <f>SUMIF(BAROMPREM!B:B,I153,BAROMPREM!AM:AM)</f>
        <v>5</v>
      </c>
      <c r="P153" s="48"/>
      <c r="Q153" s="48"/>
      <c r="R153" s="48"/>
      <c r="S153" s="48">
        <f>SUMIF(BAROMPREM!B:B,I153,BAROMPREM!Z:Z)</f>
        <v>1</v>
      </c>
      <c r="T153" s="63"/>
      <c r="U153" s="48"/>
      <c r="V153" s="48"/>
      <c r="W153" s="48">
        <f>SUMIF(BAROMPREM!B:B,I153,BAROMPREM!AN:AN)</f>
        <v>-10</v>
      </c>
      <c r="X153" s="48"/>
      <c r="Y153" s="48"/>
      <c r="Z153" s="48"/>
      <c r="AA153" s="83">
        <f>SUMIF(BAROMPREM!B:B,I153,BAROMPREM!AB:AB)</f>
        <v>0</v>
      </c>
      <c r="AB153" s="83"/>
      <c r="AC153" s="48"/>
      <c r="AD153" s="48"/>
      <c r="AE153" s="54">
        <f>SUMIF(PNBCREDIT!G:G,I153,PNBCREDIT!Q:Q)+SUMIF(PNBCREDIT!G:G,I153,PNBCREDIT!AF:AF)</f>
        <v>4.7937321481887931</v>
      </c>
      <c r="AF153" s="54"/>
      <c r="AG153" s="48"/>
      <c r="AH153" s="48"/>
      <c r="AI153" s="221">
        <f>SUMIF(BAROMPREM!B:B,I153,BAROMPREM!AC:AC)</f>
        <v>1</v>
      </c>
      <c r="AJ153" s="83"/>
      <c r="AK153" s="48"/>
      <c r="AL153" s="48"/>
      <c r="AM153" s="223">
        <f>SUMIF(BAROMPREM!B:B,I153,BAROMPREM!Y:Y)</f>
        <v>0</v>
      </c>
      <c r="AN153" s="63"/>
      <c r="AO153" s="48"/>
      <c r="AP153" s="64"/>
      <c r="AQ153" s="223">
        <f>SUMIF(BAROMPREM!B:B,I153,BAROMPREM!AA:AA)</f>
        <v>0</v>
      </c>
      <c r="AR153" s="223"/>
      <c r="AS153" s="48"/>
      <c r="AT153" s="48"/>
      <c r="AU153" s="48">
        <f>SUMIF(BAROMPREM!B:B,I153,BAROMPREM!AF:AF)</f>
        <v>154.80000000000001</v>
      </c>
      <c r="AV153" s="63">
        <f>SUMIF(BAROMPREM!B:B,I153,BAROMPREM!AE:AE)</f>
        <v>676.1</v>
      </c>
      <c r="AW153" s="48"/>
      <c r="AX153" s="48"/>
    </row>
    <row r="154" spans="1:50" ht="15.75" thickBot="1" x14ac:dyDescent="0.3">
      <c r="A154" s="41">
        <v>30</v>
      </c>
      <c r="B154" s="42" t="s">
        <v>5</v>
      </c>
      <c r="C154" s="41">
        <v>2</v>
      </c>
      <c r="D154" s="43" t="s">
        <v>144</v>
      </c>
      <c r="E154" s="41">
        <v>408840</v>
      </c>
      <c r="F154" s="43" t="s">
        <v>163</v>
      </c>
      <c r="G154" s="41">
        <v>8840</v>
      </c>
      <c r="H154" s="43" t="s">
        <v>163</v>
      </c>
      <c r="I154" s="41">
        <v>8840</v>
      </c>
      <c r="K154" s="48">
        <f>SUMIF(BAROMPREM!B:B,I154,BAROMPREM!AD:AD)</f>
        <v>0</v>
      </c>
      <c r="L154" s="63"/>
      <c r="M154" s="48"/>
      <c r="N154" s="48"/>
      <c r="O154" s="48">
        <f>SUMIF(BAROMPREM!B:B,I154,BAROMPREM!AM:AM)</f>
        <v>4</v>
      </c>
      <c r="P154" s="48"/>
      <c r="Q154" s="48"/>
      <c r="R154" s="48"/>
      <c r="S154" s="48">
        <f>SUMIF(BAROMPREM!B:B,I154,BAROMPREM!Z:Z)</f>
        <v>3</v>
      </c>
      <c r="T154" s="63"/>
      <c r="U154" s="48"/>
      <c r="V154" s="48"/>
      <c r="W154" s="48">
        <f>SUMIF(BAROMPREM!B:B,I154,BAROMPREM!AN:AN)</f>
        <v>-3.2000000000000011</v>
      </c>
      <c r="X154" s="48"/>
      <c r="Y154" s="48"/>
      <c r="Z154" s="48"/>
      <c r="AA154" s="83">
        <f>SUMIF(BAROMPREM!B:B,I154,BAROMPREM!AB:AB)</f>
        <v>2</v>
      </c>
      <c r="AB154" s="83"/>
      <c r="AC154" s="48"/>
      <c r="AD154" s="48"/>
      <c r="AE154" s="54">
        <f>SUMIF(PNBCREDIT!G:G,I154,PNBCREDIT!Q:Q)+SUMIF(PNBCREDIT!G:G,I154,PNBCREDIT!AF:AF)</f>
        <v>54.424632195887483</v>
      </c>
      <c r="AF154" s="54"/>
      <c r="AG154" s="48"/>
      <c r="AH154" s="48"/>
      <c r="AI154" s="221">
        <f>SUMIF(BAROMPREM!B:B,I154,BAROMPREM!AC:AC)</f>
        <v>3</v>
      </c>
      <c r="AJ154" s="83"/>
      <c r="AK154" s="48"/>
      <c r="AL154" s="48"/>
      <c r="AM154" s="223">
        <f>SUMIF(BAROMPREM!B:B,I154,BAROMPREM!Y:Y)</f>
        <v>-5</v>
      </c>
      <c r="AN154" s="63"/>
      <c r="AO154" s="48"/>
      <c r="AP154" s="64"/>
      <c r="AQ154" s="223">
        <f>SUMIF(BAROMPREM!B:B,I154,BAROMPREM!AA:AA)</f>
        <v>0</v>
      </c>
      <c r="AR154" s="223"/>
      <c r="AS154" s="48"/>
      <c r="AT154" s="48"/>
      <c r="AU154" s="48">
        <f>SUMIF(BAROMPREM!B:B,I154,BAROMPREM!AF:AF)</f>
        <v>25972.725600000002</v>
      </c>
      <c r="AV154" s="63">
        <f>SUMIF(BAROMPREM!B:B,I154,BAROMPREM!AE:AE)</f>
        <v>53838.6</v>
      </c>
      <c r="AW154" s="48"/>
      <c r="AX154" s="48"/>
    </row>
    <row r="155" spans="1:50" ht="15.75" thickBot="1" x14ac:dyDescent="0.3">
      <c r="A155" s="41">
        <v>30</v>
      </c>
      <c r="B155" s="42" t="s">
        <v>5</v>
      </c>
      <c r="C155" s="41">
        <v>2</v>
      </c>
      <c r="D155" s="43" t="s">
        <v>144</v>
      </c>
      <c r="E155" s="41">
        <v>408862</v>
      </c>
      <c r="F155" s="43" t="s">
        <v>166</v>
      </c>
      <c r="G155" s="41">
        <v>8862</v>
      </c>
      <c r="H155" s="43" t="s">
        <v>166</v>
      </c>
      <c r="I155" s="41">
        <v>8862</v>
      </c>
      <c r="K155" s="48">
        <f>SUMIF(BAROMPREM!B:B,I155,BAROMPREM!AD:AD)</f>
        <v>0</v>
      </c>
      <c r="L155" s="63"/>
      <c r="M155" s="48"/>
      <c r="N155" s="48"/>
      <c r="O155" s="48">
        <f>SUMIF(BAROMPREM!B:B,I155,BAROMPREM!AM:AM)</f>
        <v>23</v>
      </c>
      <c r="P155" s="48"/>
      <c r="Q155" s="48"/>
      <c r="R155" s="48"/>
      <c r="S155" s="48">
        <f>SUMIF(BAROMPREM!B:B,I155,BAROMPREM!Z:Z)</f>
        <v>5</v>
      </c>
      <c r="T155" s="63"/>
      <c r="U155" s="48"/>
      <c r="V155" s="48"/>
      <c r="W155" s="48">
        <f>SUMIF(BAROMPREM!B:B,I155,BAROMPREM!AN:AN)</f>
        <v>49.6</v>
      </c>
      <c r="X155" s="48"/>
      <c r="Y155" s="48"/>
      <c r="Z155" s="48"/>
      <c r="AA155" s="83">
        <f>SUMIF(BAROMPREM!B:B,I155,BAROMPREM!AB:AB)</f>
        <v>0</v>
      </c>
      <c r="AB155" s="83"/>
      <c r="AC155" s="48"/>
      <c r="AD155" s="48"/>
      <c r="AE155" s="54">
        <f>SUMIF(PNBCREDIT!G:G,I155,PNBCREDIT!Q:Q)+SUMIF(PNBCREDIT!G:G,I155,PNBCREDIT!AF:AF)</f>
        <v>28.634763651930005</v>
      </c>
      <c r="AF155" s="54"/>
      <c r="AG155" s="48"/>
      <c r="AH155" s="48"/>
      <c r="AI155" s="221">
        <f>SUMIF(BAROMPREM!B:B,I155,BAROMPREM!AC:AC)</f>
        <v>4</v>
      </c>
      <c r="AJ155" s="83"/>
      <c r="AK155" s="48"/>
      <c r="AL155" s="48"/>
      <c r="AM155" s="223">
        <f>SUMIF(BAROMPREM!B:B,I155,BAROMPREM!Y:Y)</f>
        <v>-6</v>
      </c>
      <c r="AN155" s="63"/>
      <c r="AO155" s="48"/>
      <c r="AP155" s="64"/>
      <c r="AQ155" s="223">
        <f>SUMIF(BAROMPREM!B:B,I155,BAROMPREM!AA:AA)</f>
        <v>0</v>
      </c>
      <c r="AR155" s="223"/>
      <c r="AS155" s="48"/>
      <c r="AT155" s="48"/>
      <c r="AU155" s="48">
        <f>SUMIF(BAROMPREM!B:B,I155,BAROMPREM!AF:AF)</f>
        <v>105084.3</v>
      </c>
      <c r="AV155" s="63">
        <f>SUMIF(BAROMPREM!B:B,I155,BAROMPREM!AE:AE)</f>
        <v>351130</v>
      </c>
      <c r="AW155" s="48"/>
      <c r="AX155" s="48"/>
    </row>
    <row r="156" spans="1:50" ht="15.75" thickBot="1" x14ac:dyDescent="0.3">
      <c r="A156" s="41">
        <v>30</v>
      </c>
      <c r="B156" s="42" t="s">
        <v>5</v>
      </c>
      <c r="C156" s="41">
        <v>2</v>
      </c>
      <c r="D156" s="43" t="s">
        <v>144</v>
      </c>
      <c r="E156" s="41">
        <v>508860</v>
      </c>
      <c r="F156" s="43" t="s">
        <v>167</v>
      </c>
      <c r="G156" s="41">
        <v>8860</v>
      </c>
      <c r="H156" s="43" t="s">
        <v>167</v>
      </c>
      <c r="I156" s="41">
        <v>8860</v>
      </c>
      <c r="K156" s="48">
        <f>SUMIF(BAROMPREM!B:B,I156,BAROMPREM!AD:AD)</f>
        <v>0</v>
      </c>
      <c r="L156" s="63"/>
      <c r="M156" s="48"/>
      <c r="N156" s="48"/>
      <c r="O156" s="48">
        <f>SUMIF(BAROMPREM!B:B,I156,BAROMPREM!AM:AM)</f>
        <v>19</v>
      </c>
      <c r="P156" s="48"/>
      <c r="Q156" s="48"/>
      <c r="R156" s="48"/>
      <c r="S156" s="48">
        <f>SUMIF(BAROMPREM!B:B,I156,BAROMPREM!Z:Z)</f>
        <v>2</v>
      </c>
      <c r="T156" s="63"/>
      <c r="U156" s="48"/>
      <c r="V156" s="48"/>
      <c r="W156" s="48">
        <f>SUMIF(BAROMPREM!B:B,I156,BAROMPREM!AN:AN)</f>
        <v>10.8</v>
      </c>
      <c r="X156" s="48"/>
      <c r="Y156" s="48"/>
      <c r="Z156" s="48"/>
      <c r="AA156" s="83">
        <f>SUMIF(BAROMPREM!B:B,I156,BAROMPREM!AB:AB)</f>
        <v>1</v>
      </c>
      <c r="AB156" s="83"/>
      <c r="AC156" s="48"/>
      <c r="AD156" s="48"/>
      <c r="AE156" s="54">
        <f>SUMIF(PNBCREDIT!G:G,I156,PNBCREDIT!Q:Q)+SUMIF(PNBCREDIT!G:G,I156,PNBCREDIT!AF:AF)</f>
        <v>28.113429841573193</v>
      </c>
      <c r="AF156" s="54"/>
      <c r="AG156" s="48"/>
      <c r="AH156" s="48"/>
      <c r="AI156" s="221">
        <f>SUMIF(BAROMPREM!B:B,I156,BAROMPREM!AC:AC)</f>
        <v>1</v>
      </c>
      <c r="AJ156" s="83"/>
      <c r="AK156" s="48"/>
      <c r="AL156" s="48"/>
      <c r="AM156" s="223">
        <f>SUMIF(BAROMPREM!B:B,I156,BAROMPREM!Y:Y)</f>
        <v>-5</v>
      </c>
      <c r="AN156" s="63"/>
      <c r="AO156" s="48"/>
      <c r="AP156" s="64"/>
      <c r="AQ156" s="223">
        <f>SUMIF(BAROMPREM!B:B,I156,BAROMPREM!AA:AA)</f>
        <v>0</v>
      </c>
      <c r="AR156" s="223"/>
      <c r="AS156" s="48"/>
      <c r="AT156" s="48"/>
      <c r="AU156" s="48">
        <f>SUMIF(BAROMPREM!B:B,I156,BAROMPREM!AF:AF)</f>
        <v>1104.0999999999999</v>
      </c>
      <c r="AV156" s="63">
        <f>SUMIF(BAROMPREM!B:B,I156,BAROMPREM!AE:AE)</f>
        <v>46818.400000000001</v>
      </c>
      <c r="AW156" s="48"/>
      <c r="AX156" s="48"/>
    </row>
    <row r="157" spans="1:50" ht="15.75" thickBot="1" x14ac:dyDescent="0.3">
      <c r="A157" s="41">
        <v>30</v>
      </c>
      <c r="B157" s="42" t="s">
        <v>5</v>
      </c>
      <c r="C157" s="41">
        <v>2</v>
      </c>
      <c r="D157" s="43" t="s">
        <v>144</v>
      </c>
      <c r="E157" s="41">
        <v>408806</v>
      </c>
      <c r="F157" s="43" t="s">
        <v>170</v>
      </c>
      <c r="G157" s="41">
        <v>8806</v>
      </c>
      <c r="H157" s="43" t="s">
        <v>170</v>
      </c>
      <c r="I157" s="41">
        <v>8806</v>
      </c>
      <c r="K157" s="48">
        <f>SUMIF(BAROMPREM!B:B,I157,BAROMPREM!AD:AD)</f>
        <v>0</v>
      </c>
      <c r="L157" s="63"/>
      <c r="M157" s="48"/>
      <c r="N157" s="48"/>
      <c r="O157" s="48">
        <f>SUMIF(BAROMPREM!B:B,I157,BAROMPREM!AM:AM)</f>
        <v>31</v>
      </c>
      <c r="P157" s="48"/>
      <c r="Q157" s="48"/>
      <c r="R157" s="48"/>
      <c r="S157" s="48">
        <f>SUMIF(BAROMPREM!B:B,I157,BAROMPREM!Z:Z)</f>
        <v>3</v>
      </c>
      <c r="T157" s="63"/>
      <c r="U157" s="48"/>
      <c r="V157" s="48"/>
      <c r="W157" s="48">
        <f>SUMIF(BAROMPREM!B:B,I157,BAROMPREM!AN:AN)</f>
        <v>26</v>
      </c>
      <c r="X157" s="48"/>
      <c r="Y157" s="48"/>
      <c r="Z157" s="48"/>
      <c r="AA157" s="83">
        <f>SUMIF(BAROMPREM!B:B,I157,BAROMPREM!AB:AB)</f>
        <v>0</v>
      </c>
      <c r="AB157" s="83"/>
      <c r="AC157" s="48"/>
      <c r="AD157" s="48"/>
      <c r="AE157" s="54">
        <f>SUMIF(PNBCREDIT!G:G,I157,PNBCREDIT!Q:Q)+SUMIF(PNBCREDIT!G:G,I157,PNBCREDIT!AF:AF)</f>
        <v>37.70336054691527</v>
      </c>
      <c r="AF157" s="54"/>
      <c r="AG157" s="48"/>
      <c r="AH157" s="48"/>
      <c r="AI157" s="221">
        <f>SUMIF(BAROMPREM!B:B,I157,BAROMPREM!AC:AC)</f>
        <v>2</v>
      </c>
      <c r="AJ157" s="83"/>
      <c r="AK157" s="48"/>
      <c r="AL157" s="48"/>
      <c r="AM157" s="223">
        <f>SUMIF(BAROMPREM!B:B,I157,BAROMPREM!Y:Y)</f>
        <v>5</v>
      </c>
      <c r="AN157" s="63"/>
      <c r="AO157" s="48"/>
      <c r="AP157" s="64"/>
      <c r="AQ157" s="223">
        <f>SUMIF(BAROMPREM!B:B,I157,BAROMPREM!AA:AA)</f>
        <v>0</v>
      </c>
      <c r="AR157" s="223"/>
      <c r="AS157" s="48"/>
      <c r="AT157" s="48"/>
      <c r="AU157" s="48">
        <f>SUMIF(BAROMPREM!B:B,I157,BAROMPREM!AF:AF)</f>
        <v>146212.29999999999</v>
      </c>
      <c r="AV157" s="63">
        <f>SUMIF(BAROMPREM!B:B,I157,BAROMPREM!AE:AE)</f>
        <v>200444.2</v>
      </c>
      <c r="AW157" s="48"/>
      <c r="AX157" s="48"/>
    </row>
    <row r="158" spans="1:50" ht="15.75" thickBot="1" x14ac:dyDescent="0.3">
      <c r="A158" s="41">
        <v>30</v>
      </c>
      <c r="B158" s="42" t="s">
        <v>5</v>
      </c>
      <c r="C158" s="41">
        <v>2</v>
      </c>
      <c r="D158" s="43" t="s">
        <v>144</v>
      </c>
      <c r="E158" s="41">
        <v>508833</v>
      </c>
      <c r="F158" s="43" t="s">
        <v>146</v>
      </c>
      <c r="G158" s="41">
        <v>8833</v>
      </c>
      <c r="H158" s="43" t="s">
        <v>146</v>
      </c>
      <c r="I158" s="41">
        <v>8833</v>
      </c>
      <c r="K158" s="48">
        <f>SUMIF(BAROMPREM!B:B,I158,BAROMPREM!AD:AD)</f>
        <v>0</v>
      </c>
      <c r="L158" s="63"/>
      <c r="M158" s="48"/>
      <c r="N158" s="48"/>
      <c r="O158" s="48">
        <f>SUMIF(BAROMPREM!B:B,I158,BAROMPREM!AM:AM)</f>
        <v>-1</v>
      </c>
      <c r="P158" s="48"/>
      <c r="Q158" s="48"/>
      <c r="R158" s="48"/>
      <c r="S158" s="48">
        <f>SUMIF(BAROMPREM!B:B,I158,BAROMPREM!Z:Z)</f>
        <v>4</v>
      </c>
      <c r="T158" s="63"/>
      <c r="U158" s="48"/>
      <c r="V158" s="48"/>
      <c r="W158" s="48">
        <f>SUMIF(BAROMPREM!B:B,I158,BAROMPREM!AN:AN)</f>
        <v>12.8</v>
      </c>
      <c r="X158" s="48"/>
      <c r="Y158" s="48"/>
      <c r="Z158" s="48"/>
      <c r="AA158" s="83">
        <f>SUMIF(BAROMPREM!B:B,I158,BAROMPREM!AB:AB)</f>
        <v>0</v>
      </c>
      <c r="AB158" s="83"/>
      <c r="AC158" s="48"/>
      <c r="AD158" s="48"/>
      <c r="AE158" s="54">
        <f>SUMIF(PNBCREDIT!G:G,I158,PNBCREDIT!Q:Q)+SUMIF(PNBCREDIT!G:G,I158,PNBCREDIT!AF:AF)</f>
        <v>20.084596540111331</v>
      </c>
      <c r="AF158" s="54"/>
      <c r="AG158" s="48"/>
      <c r="AH158" s="48"/>
      <c r="AI158" s="221">
        <f>SUMIF(BAROMPREM!B:B,I158,BAROMPREM!AC:AC)</f>
        <v>2</v>
      </c>
      <c r="AJ158" s="83"/>
      <c r="AK158" s="48"/>
      <c r="AL158" s="48"/>
      <c r="AM158" s="223">
        <f>SUMIF(BAROMPREM!B:B,I158,BAROMPREM!Y:Y)</f>
        <v>3</v>
      </c>
      <c r="AN158" s="63"/>
      <c r="AO158" s="48"/>
      <c r="AP158" s="64"/>
      <c r="AQ158" s="223">
        <f>SUMIF(BAROMPREM!B:B,I158,BAROMPREM!AA:AA)</f>
        <v>1</v>
      </c>
      <c r="AR158" s="223"/>
      <c r="AS158" s="48"/>
      <c r="AT158" s="48"/>
      <c r="AU158" s="48">
        <f>SUMIF(BAROMPREM!B:B,I158,BAROMPREM!AF:AF)</f>
        <v>275.39999999999998</v>
      </c>
      <c r="AV158" s="63">
        <f>SUMIF(BAROMPREM!B:B,I158,BAROMPREM!AE:AE)</f>
        <v>652.5</v>
      </c>
      <c r="AW158" s="48"/>
      <c r="AX158" s="48"/>
    </row>
    <row r="159" spans="1:50" ht="15.75" thickBot="1" x14ac:dyDescent="0.3">
      <c r="A159" s="41">
        <v>30</v>
      </c>
      <c r="B159" s="42" t="s">
        <v>5</v>
      </c>
      <c r="C159" s="41">
        <v>2</v>
      </c>
      <c r="D159" s="43" t="s">
        <v>144</v>
      </c>
      <c r="E159" s="41">
        <v>508820</v>
      </c>
      <c r="F159" s="43" t="s">
        <v>164</v>
      </c>
      <c r="G159" s="41">
        <v>8820</v>
      </c>
      <c r="H159" s="43" t="s">
        <v>164</v>
      </c>
      <c r="I159" s="41">
        <v>8820</v>
      </c>
      <c r="K159" s="48">
        <f>SUMIF(BAROMPREM!B:B,I159,BAROMPREM!AD:AD)</f>
        <v>0</v>
      </c>
      <c r="L159" s="63"/>
      <c r="M159" s="48"/>
      <c r="N159" s="48"/>
      <c r="O159" s="48">
        <f>SUMIF(BAROMPREM!B:B,I159,BAROMPREM!AM:AM)</f>
        <v>14</v>
      </c>
      <c r="P159" s="48"/>
      <c r="Q159" s="48"/>
      <c r="R159" s="48"/>
      <c r="S159" s="48">
        <f>SUMIF(BAROMPREM!B:B,I159,BAROMPREM!Z:Z)</f>
        <v>0</v>
      </c>
      <c r="T159" s="63"/>
      <c r="U159" s="48"/>
      <c r="V159" s="48"/>
      <c r="W159" s="48">
        <f>SUMIF(BAROMPREM!B:B,I159,BAROMPREM!AN:AN)</f>
        <v>0</v>
      </c>
      <c r="X159" s="48"/>
      <c r="Y159" s="48"/>
      <c r="Z159" s="48"/>
      <c r="AA159" s="83">
        <f>SUMIF(BAROMPREM!B:B,I159,BAROMPREM!AB:AB)</f>
        <v>0</v>
      </c>
      <c r="AB159" s="83"/>
      <c r="AC159" s="48"/>
      <c r="AD159" s="48"/>
      <c r="AE159" s="54">
        <f>SUMIF(PNBCREDIT!G:G,I159,PNBCREDIT!Q:Q)+SUMIF(PNBCREDIT!G:G,I159,PNBCREDIT!AF:AF)</f>
        <v>6.2105551054116788</v>
      </c>
      <c r="AF159" s="54"/>
      <c r="AG159" s="48"/>
      <c r="AH159" s="48"/>
      <c r="AI159" s="221">
        <f>SUMIF(BAROMPREM!B:B,I159,BAROMPREM!AC:AC)</f>
        <v>0</v>
      </c>
      <c r="AJ159" s="83"/>
      <c r="AK159" s="48"/>
      <c r="AL159" s="48"/>
      <c r="AM159" s="223">
        <f>SUMIF(BAROMPREM!B:B,I159,BAROMPREM!Y:Y)</f>
        <v>8</v>
      </c>
      <c r="AN159" s="63"/>
      <c r="AO159" s="48"/>
      <c r="AP159" s="64"/>
      <c r="AQ159" s="223">
        <f>SUMIF(BAROMPREM!B:B,I159,BAROMPREM!AA:AA)</f>
        <v>1</v>
      </c>
      <c r="AR159" s="223"/>
      <c r="AS159" s="48"/>
      <c r="AT159" s="48"/>
      <c r="AU159" s="48">
        <f>SUMIF(BAROMPREM!B:B,I159,BAROMPREM!AF:AF)</f>
        <v>94438.5</v>
      </c>
      <c r="AV159" s="63">
        <f>SUMIF(BAROMPREM!B:B,I159,BAROMPREM!AE:AE)</f>
        <v>325983.5</v>
      </c>
      <c r="AW159" s="48"/>
      <c r="AX159" s="48"/>
    </row>
    <row r="160" spans="1:50" ht="15.75" thickBot="1" x14ac:dyDescent="0.3">
      <c r="A160" s="41">
        <v>30</v>
      </c>
      <c r="B160" s="42" t="s">
        <v>5</v>
      </c>
      <c r="C160" s="41">
        <v>11</v>
      </c>
      <c r="D160" s="43" t="s">
        <v>513</v>
      </c>
      <c r="E160" s="41">
        <v>551367</v>
      </c>
      <c r="F160" s="43" t="s">
        <v>147</v>
      </c>
      <c r="G160" s="41">
        <v>51367</v>
      </c>
      <c r="H160" s="43" t="s">
        <v>147</v>
      </c>
      <c r="I160" s="41">
        <v>51367</v>
      </c>
      <c r="K160" s="48">
        <f>SUMIF(BAROMPREM!B:B,I160,BAROMPREM!AD:AD)</f>
        <v>0</v>
      </c>
      <c r="L160" s="63"/>
      <c r="M160" s="48"/>
      <c r="N160" s="48"/>
      <c r="O160" s="48">
        <f>SUMIF(BAROMPREM!B:B,I160,BAROMPREM!AM:AM)</f>
        <v>17</v>
      </c>
      <c r="P160" s="48"/>
      <c r="Q160" s="48"/>
      <c r="R160" s="48"/>
      <c r="S160" s="48">
        <f>SUMIF(BAROMPREM!B:B,I160,BAROMPREM!Z:Z)</f>
        <v>0</v>
      </c>
      <c r="T160" s="63"/>
      <c r="U160" s="48"/>
      <c r="V160" s="48"/>
      <c r="W160" s="48">
        <f>SUMIF(BAROMPREM!B:B,I160,BAROMPREM!AN:AN)</f>
        <v>4.8</v>
      </c>
      <c r="X160" s="48"/>
      <c r="Y160" s="48"/>
      <c r="Z160" s="48"/>
      <c r="AA160" s="83">
        <f>SUMIF(BAROMPREM!B:B,I160,BAROMPREM!AB:AB)</f>
        <v>2</v>
      </c>
      <c r="AB160" s="83"/>
      <c r="AC160" s="48"/>
      <c r="AD160" s="48"/>
      <c r="AE160" s="54">
        <f>SUMIF(PNBCREDIT!G:G,I160,PNBCREDIT!Q:Q)+SUMIF(PNBCREDIT!G:G,I160,PNBCREDIT!AF:AF)</f>
        <v>5.3354853143567542</v>
      </c>
      <c r="AF160" s="54"/>
      <c r="AG160" s="48"/>
      <c r="AH160" s="48"/>
      <c r="AI160" s="221">
        <f>SUMIF(BAROMPREM!B:B,I160,BAROMPREM!AC:AC)</f>
        <v>0</v>
      </c>
      <c r="AJ160" s="83"/>
      <c r="AK160" s="48"/>
      <c r="AL160" s="48"/>
      <c r="AM160" s="223">
        <f>SUMIF(BAROMPREM!B:B,I160,BAROMPREM!Y:Y)</f>
        <v>3</v>
      </c>
      <c r="AN160" s="63"/>
      <c r="AO160" s="48"/>
      <c r="AP160" s="64"/>
      <c r="AQ160" s="223">
        <f>SUMIF(BAROMPREM!B:B,I160,BAROMPREM!AA:AA)</f>
        <v>2</v>
      </c>
      <c r="AR160" s="223"/>
      <c r="AS160" s="48"/>
      <c r="AT160" s="48"/>
      <c r="AU160" s="48">
        <f>SUMIF(BAROMPREM!B:B,I160,BAROMPREM!AF:AF)</f>
        <v>32771.199999999997</v>
      </c>
      <c r="AV160" s="63">
        <f>SUMIF(BAROMPREM!B:B,I160,BAROMPREM!AE:AE)</f>
        <v>112718.6</v>
      </c>
      <c r="AW160" s="48"/>
      <c r="AX160" s="48"/>
    </row>
    <row r="161" spans="1:50" ht="15.75" thickBot="1" x14ac:dyDescent="0.3">
      <c r="A161" s="41">
        <v>30</v>
      </c>
      <c r="B161" s="42" t="s">
        <v>5</v>
      </c>
      <c r="C161" s="41">
        <v>11</v>
      </c>
      <c r="D161" s="43" t="s">
        <v>513</v>
      </c>
      <c r="E161" s="41">
        <v>551340</v>
      </c>
      <c r="F161" s="43" t="s">
        <v>161</v>
      </c>
      <c r="G161" s="41">
        <v>51340</v>
      </c>
      <c r="H161" s="43" t="s">
        <v>161</v>
      </c>
      <c r="I161" s="41">
        <v>51340</v>
      </c>
      <c r="K161" s="48">
        <f>SUMIF(BAROMPREM!B:B,I161,BAROMPREM!AD:AD)</f>
        <v>0</v>
      </c>
      <c r="L161" s="63"/>
      <c r="M161" s="48"/>
      <c r="N161" s="48"/>
      <c r="O161" s="48">
        <f>SUMIF(BAROMPREM!B:B,I161,BAROMPREM!AM:AM)</f>
        <v>9</v>
      </c>
      <c r="P161" s="48"/>
      <c r="Q161" s="48"/>
      <c r="R161" s="48"/>
      <c r="S161" s="48">
        <f>SUMIF(BAROMPREM!B:B,I161,BAROMPREM!Z:Z)</f>
        <v>2</v>
      </c>
      <c r="T161" s="63"/>
      <c r="U161" s="48"/>
      <c r="V161" s="48"/>
      <c r="W161" s="48">
        <f>SUMIF(BAROMPREM!B:B,I161,BAROMPREM!AN:AN)</f>
        <v>0</v>
      </c>
      <c r="X161" s="48"/>
      <c r="Y161" s="48"/>
      <c r="Z161" s="48"/>
      <c r="AA161" s="83">
        <f>SUMIF(BAROMPREM!B:B,I161,BAROMPREM!AB:AB)</f>
        <v>4</v>
      </c>
      <c r="AB161" s="83"/>
      <c r="AC161" s="48"/>
      <c r="AD161" s="48"/>
      <c r="AE161" s="54">
        <f>SUMIF(PNBCREDIT!G:G,I161,PNBCREDIT!Q:Q)+SUMIF(PNBCREDIT!G:G,I161,PNBCREDIT!AF:AF)</f>
        <v>40.112615491859593</v>
      </c>
      <c r="AF161" s="54"/>
      <c r="AG161" s="48"/>
      <c r="AH161" s="48"/>
      <c r="AI161" s="221">
        <f>SUMIF(BAROMPREM!B:B,I161,BAROMPREM!AC:AC)</f>
        <v>1</v>
      </c>
      <c r="AJ161" s="83"/>
      <c r="AK161" s="48"/>
      <c r="AL161" s="48"/>
      <c r="AM161" s="223">
        <f>SUMIF(BAROMPREM!B:B,I161,BAROMPREM!Y:Y)</f>
        <v>4</v>
      </c>
      <c r="AN161" s="63"/>
      <c r="AO161" s="48"/>
      <c r="AP161" s="64"/>
      <c r="AQ161" s="223">
        <f>SUMIF(BAROMPREM!B:B,I161,BAROMPREM!AA:AA)</f>
        <v>0</v>
      </c>
      <c r="AR161" s="223"/>
      <c r="AS161" s="48"/>
      <c r="AT161" s="48"/>
      <c r="AU161" s="48">
        <f>SUMIF(BAROMPREM!B:B,I161,BAROMPREM!AF:AF)</f>
        <v>23580</v>
      </c>
      <c r="AV161" s="63">
        <f>SUMIF(BAROMPREM!B:B,I161,BAROMPREM!AE:AE)</f>
        <v>75370</v>
      </c>
      <c r="AW161" s="48"/>
      <c r="AX161" s="48"/>
    </row>
    <row r="162" spans="1:50" ht="15.75" thickBot="1" x14ac:dyDescent="0.3">
      <c r="A162" s="41">
        <v>30</v>
      </c>
      <c r="B162" s="42" t="s">
        <v>5</v>
      </c>
      <c r="C162" s="41">
        <v>11</v>
      </c>
      <c r="D162" s="43" t="s">
        <v>513</v>
      </c>
      <c r="E162" s="41">
        <v>551369</v>
      </c>
      <c r="F162" s="43" t="s">
        <v>148</v>
      </c>
      <c r="G162" s="41">
        <v>51369</v>
      </c>
      <c r="H162" s="43" t="s">
        <v>148</v>
      </c>
      <c r="I162" s="41">
        <v>51369</v>
      </c>
      <c r="K162" s="48">
        <f>SUMIF(BAROMPREM!B:B,I162,BAROMPREM!AD:AD)</f>
        <v>0</v>
      </c>
      <c r="L162" s="63"/>
      <c r="M162" s="48"/>
      <c r="N162" s="48"/>
      <c r="O162" s="48">
        <f>SUMIF(BAROMPREM!B:B,I162,BAROMPREM!AM:AM)</f>
        <v>10</v>
      </c>
      <c r="P162" s="48"/>
      <c r="Q162" s="48"/>
      <c r="R162" s="48"/>
      <c r="S162" s="48">
        <f>SUMIF(BAROMPREM!B:B,I162,BAROMPREM!Z:Z)</f>
        <v>2</v>
      </c>
      <c r="T162" s="63"/>
      <c r="U162" s="48"/>
      <c r="V162" s="48"/>
      <c r="W162" s="48">
        <f>SUMIF(BAROMPREM!B:B,I162,BAROMPREM!AN:AN)</f>
        <v>33.200000000000003</v>
      </c>
      <c r="X162" s="48"/>
      <c r="Y162" s="48"/>
      <c r="Z162" s="48"/>
      <c r="AA162" s="83">
        <f>SUMIF(BAROMPREM!B:B,I162,BAROMPREM!AB:AB)</f>
        <v>7</v>
      </c>
      <c r="AB162" s="83"/>
      <c r="AC162" s="48"/>
      <c r="AD162" s="48"/>
      <c r="AE162" s="54">
        <f>SUMIF(PNBCREDIT!G:G,I162,PNBCREDIT!Q:Q)+SUMIF(PNBCREDIT!G:G,I162,PNBCREDIT!AF:AF)</f>
        <v>9.8529523727515507</v>
      </c>
      <c r="AF162" s="54"/>
      <c r="AG162" s="48"/>
      <c r="AH162" s="48"/>
      <c r="AI162" s="221">
        <f>SUMIF(BAROMPREM!B:B,I162,BAROMPREM!AC:AC)</f>
        <v>0</v>
      </c>
      <c r="AJ162" s="83"/>
      <c r="AK162" s="48"/>
      <c r="AL162" s="48"/>
      <c r="AM162" s="223">
        <f>SUMIF(BAROMPREM!B:B,I162,BAROMPREM!Y:Y)</f>
        <v>-4</v>
      </c>
      <c r="AN162" s="63"/>
      <c r="AO162" s="48"/>
      <c r="AP162" s="64"/>
      <c r="AQ162" s="223">
        <f>SUMIF(BAROMPREM!B:B,I162,BAROMPREM!AA:AA)</f>
        <v>0</v>
      </c>
      <c r="AR162" s="223"/>
      <c r="AS162" s="48"/>
      <c r="AT162" s="48"/>
      <c r="AU162" s="48">
        <f>SUMIF(BAROMPREM!B:B,I162,BAROMPREM!AF:AF)</f>
        <v>329511.5</v>
      </c>
      <c r="AV162" s="63">
        <f>SUMIF(BAROMPREM!B:B,I162,BAROMPREM!AE:AE)</f>
        <v>1073762.5</v>
      </c>
      <c r="AW162" s="48"/>
      <c r="AX162" s="48"/>
    </row>
    <row r="163" spans="1:50" ht="15.75" thickBot="1" x14ac:dyDescent="0.3">
      <c r="A163" s="41">
        <v>30</v>
      </c>
      <c r="B163" s="42" t="s">
        <v>5</v>
      </c>
      <c r="C163" s="41">
        <v>11</v>
      </c>
      <c r="D163" s="43" t="s">
        <v>513</v>
      </c>
      <c r="E163" s="41">
        <v>551365</v>
      </c>
      <c r="F163" s="43" t="s">
        <v>149</v>
      </c>
      <c r="G163" s="41">
        <v>51365</v>
      </c>
      <c r="H163" s="43" t="s">
        <v>149</v>
      </c>
      <c r="I163" s="41">
        <v>51365</v>
      </c>
      <c r="K163" s="48">
        <f>SUMIF(BAROMPREM!B:B,I163,BAROMPREM!AD:AD)</f>
        <v>0</v>
      </c>
      <c r="L163" s="63"/>
      <c r="M163" s="48"/>
      <c r="N163" s="48"/>
      <c r="O163" s="48">
        <f>SUMIF(BAROMPREM!B:B,I163,BAROMPREM!AM:AM)</f>
        <v>2</v>
      </c>
      <c r="P163" s="48"/>
      <c r="Q163" s="48"/>
      <c r="R163" s="48"/>
      <c r="S163" s="48">
        <f>SUMIF(BAROMPREM!B:B,I163,BAROMPREM!Z:Z)</f>
        <v>0</v>
      </c>
      <c r="T163" s="63"/>
      <c r="U163" s="48"/>
      <c r="V163" s="48"/>
      <c r="W163" s="48">
        <f>SUMIF(BAROMPREM!B:B,I163,BAROMPREM!AN:AN)</f>
        <v>10</v>
      </c>
      <c r="X163" s="48"/>
      <c r="Y163" s="48"/>
      <c r="Z163" s="48"/>
      <c r="AA163" s="83">
        <f>SUMIF(BAROMPREM!B:B,I163,BAROMPREM!AB:AB)</f>
        <v>1</v>
      </c>
      <c r="AB163" s="83"/>
      <c r="AC163" s="48"/>
      <c r="AD163" s="48"/>
      <c r="AE163" s="54">
        <f>SUMIF(PNBCREDIT!G:G,I163,PNBCREDIT!Q:Q)+SUMIF(PNBCREDIT!G:G,I163,PNBCREDIT!AF:AF)</f>
        <v>9.712123064668706</v>
      </c>
      <c r="AF163" s="54"/>
      <c r="AG163" s="48"/>
      <c r="AH163" s="48"/>
      <c r="AI163" s="221">
        <f>SUMIF(BAROMPREM!B:B,I163,BAROMPREM!AC:AC)</f>
        <v>1</v>
      </c>
      <c r="AJ163" s="83"/>
      <c r="AK163" s="48"/>
      <c r="AL163" s="48"/>
      <c r="AM163" s="223">
        <f>SUMIF(BAROMPREM!B:B,I163,BAROMPREM!Y:Y)</f>
        <v>0</v>
      </c>
      <c r="AN163" s="63"/>
      <c r="AO163" s="48"/>
      <c r="AP163" s="64"/>
      <c r="AQ163" s="223">
        <f>SUMIF(BAROMPREM!B:B,I163,BAROMPREM!AA:AA)</f>
        <v>0</v>
      </c>
      <c r="AR163" s="223"/>
      <c r="AS163" s="48"/>
      <c r="AT163" s="48"/>
      <c r="AU163" s="48">
        <f>SUMIF(BAROMPREM!B:B,I163,BAROMPREM!AF:AF)</f>
        <v>45</v>
      </c>
      <c r="AV163" s="63">
        <f>SUMIF(BAROMPREM!B:B,I163,BAROMPREM!AE:AE)</f>
        <v>225</v>
      </c>
      <c r="AW163" s="48"/>
      <c r="AX163" s="48"/>
    </row>
    <row r="164" spans="1:50" ht="15.75" thickBot="1" x14ac:dyDescent="0.3">
      <c r="A164" s="41">
        <v>30</v>
      </c>
      <c r="B164" s="42" t="s">
        <v>5</v>
      </c>
      <c r="C164" s="41">
        <v>11</v>
      </c>
      <c r="D164" s="43" t="s">
        <v>513</v>
      </c>
      <c r="E164" s="41">
        <v>451370</v>
      </c>
      <c r="F164" s="43" t="s">
        <v>150</v>
      </c>
      <c r="G164" s="41">
        <v>51370</v>
      </c>
      <c r="H164" s="43" t="s">
        <v>150</v>
      </c>
      <c r="I164" s="41">
        <v>51370</v>
      </c>
      <c r="K164" s="48">
        <f>SUMIF(BAROMPREM!B:B,I164,BAROMPREM!AD:AD)</f>
        <v>0</v>
      </c>
      <c r="L164" s="63"/>
      <c r="M164" s="48"/>
      <c r="N164" s="48"/>
      <c r="O164" s="48">
        <f>SUMIF(BAROMPREM!B:B,I164,BAROMPREM!AM:AM)</f>
        <v>53</v>
      </c>
      <c r="P164" s="48"/>
      <c r="Q164" s="48"/>
      <c r="R164" s="48"/>
      <c r="S164" s="48">
        <f>SUMIF(BAROMPREM!B:B,I164,BAROMPREM!Z:Z)</f>
        <v>6</v>
      </c>
      <c r="T164" s="63"/>
      <c r="U164" s="48"/>
      <c r="V164" s="48"/>
      <c r="W164" s="48">
        <f>SUMIF(BAROMPREM!B:B,I164,BAROMPREM!AN:AN)</f>
        <v>122.39999999999999</v>
      </c>
      <c r="X164" s="48"/>
      <c r="Y164" s="48"/>
      <c r="Z164" s="48"/>
      <c r="AA164" s="83">
        <f>SUMIF(BAROMPREM!B:B,I164,BAROMPREM!AB:AB)</f>
        <v>6</v>
      </c>
      <c r="AB164" s="83"/>
      <c r="AC164" s="48"/>
      <c r="AD164" s="48"/>
      <c r="AE164" s="54">
        <f>SUMIF(PNBCREDIT!G:G,I164,PNBCREDIT!Q:Q)+SUMIF(PNBCREDIT!G:G,I164,PNBCREDIT!AF:AF)</f>
        <v>36.246774818127761</v>
      </c>
      <c r="AF164" s="54"/>
      <c r="AG164" s="48"/>
      <c r="AH164" s="48"/>
      <c r="AI164" s="221">
        <f>SUMIF(BAROMPREM!B:B,I164,BAROMPREM!AC:AC)</f>
        <v>5</v>
      </c>
      <c r="AJ164" s="83"/>
      <c r="AK164" s="48"/>
      <c r="AL164" s="48"/>
      <c r="AM164" s="223">
        <f>SUMIF(BAROMPREM!B:B,I164,BAROMPREM!Y:Y)</f>
        <v>2</v>
      </c>
      <c r="AN164" s="63"/>
      <c r="AO164" s="48"/>
      <c r="AP164" s="64"/>
      <c r="AQ164" s="223">
        <f>SUMIF(BAROMPREM!B:B,I164,BAROMPREM!AA:AA)</f>
        <v>0</v>
      </c>
      <c r="AR164" s="223"/>
      <c r="AS164" s="48"/>
      <c r="AT164" s="48"/>
      <c r="AU164" s="48">
        <f>SUMIF(BAROMPREM!B:B,I164,BAROMPREM!AF:AF)</f>
        <v>245009.7</v>
      </c>
      <c r="AV164" s="63">
        <f>SUMIF(BAROMPREM!B:B,I164,BAROMPREM!AE:AE)</f>
        <v>836504.5</v>
      </c>
      <c r="AW164" s="48"/>
      <c r="AX164" s="48"/>
    </row>
    <row r="165" spans="1:50" ht="15.75" thickBot="1" x14ac:dyDescent="0.3">
      <c r="A165" s="41">
        <v>30</v>
      </c>
      <c r="B165" s="42" t="s">
        <v>5</v>
      </c>
      <c r="C165" s="41">
        <v>11</v>
      </c>
      <c r="D165" s="43" t="s">
        <v>513</v>
      </c>
      <c r="E165" s="41">
        <v>551314</v>
      </c>
      <c r="F165" s="43" t="s">
        <v>175</v>
      </c>
      <c r="G165" s="41">
        <v>51314</v>
      </c>
      <c r="H165" s="43" t="s">
        <v>175</v>
      </c>
      <c r="I165" s="41">
        <v>51314</v>
      </c>
      <c r="K165" s="48">
        <f>SUMIF(BAROMPREM!B:B,I165,BAROMPREM!AD:AD)</f>
        <v>0</v>
      </c>
      <c r="L165" s="63"/>
      <c r="M165" s="48"/>
      <c r="N165" s="48"/>
      <c r="O165" s="48">
        <f>SUMIF(BAROMPREM!B:B,I165,BAROMPREM!AM:AM)</f>
        <v>8</v>
      </c>
      <c r="P165" s="48"/>
      <c r="Q165" s="48"/>
      <c r="R165" s="48"/>
      <c r="S165" s="48">
        <f>SUMIF(BAROMPREM!B:B,I165,BAROMPREM!Z:Z)</f>
        <v>0</v>
      </c>
      <c r="T165" s="63"/>
      <c r="U165" s="48"/>
      <c r="V165" s="48"/>
      <c r="W165" s="48">
        <f>SUMIF(BAROMPREM!B:B,I165,BAROMPREM!AN:AN)</f>
        <v>7.2</v>
      </c>
      <c r="X165" s="48"/>
      <c r="Y165" s="48"/>
      <c r="Z165" s="48"/>
      <c r="AA165" s="83">
        <f>SUMIF(BAROMPREM!B:B,I165,BAROMPREM!AB:AB)</f>
        <v>2</v>
      </c>
      <c r="AB165" s="83"/>
      <c r="AC165" s="48"/>
      <c r="AD165" s="48"/>
      <c r="AE165" s="54">
        <f>SUMIF(PNBCREDIT!G:G,I165,PNBCREDIT!Q:Q)+SUMIF(PNBCREDIT!G:G,I165,PNBCREDIT!AF:AF)</f>
        <v>8.2986874716216814</v>
      </c>
      <c r="AF165" s="54"/>
      <c r="AG165" s="48"/>
      <c r="AH165" s="48"/>
      <c r="AI165" s="221">
        <f>SUMIF(BAROMPREM!B:B,I165,BAROMPREM!AC:AC)</f>
        <v>0</v>
      </c>
      <c r="AJ165" s="83"/>
      <c r="AK165" s="48"/>
      <c r="AL165" s="48"/>
      <c r="AM165" s="223">
        <f>SUMIF(BAROMPREM!B:B,I165,BAROMPREM!Y:Y)</f>
        <v>3</v>
      </c>
      <c r="AN165" s="63"/>
      <c r="AO165" s="48"/>
      <c r="AP165" s="64"/>
      <c r="AQ165" s="223">
        <f>SUMIF(BAROMPREM!B:B,I165,BAROMPREM!AA:AA)</f>
        <v>0</v>
      </c>
      <c r="AR165" s="223"/>
      <c r="AS165" s="48"/>
      <c r="AT165" s="48"/>
      <c r="AU165" s="48">
        <f>SUMIF(BAROMPREM!B:B,I165,BAROMPREM!AF:AF)</f>
        <v>184604</v>
      </c>
      <c r="AV165" s="63">
        <f>SUMIF(BAROMPREM!B:B,I165,BAROMPREM!AE:AE)</f>
        <v>266621</v>
      </c>
      <c r="AW165" s="48"/>
      <c r="AX165" s="48"/>
    </row>
    <row r="166" spans="1:50" ht="15.75" thickBot="1" x14ac:dyDescent="0.3">
      <c r="A166" s="41">
        <v>30</v>
      </c>
      <c r="B166" s="42" t="s">
        <v>5</v>
      </c>
      <c r="C166" s="41">
        <v>11</v>
      </c>
      <c r="D166" s="43" t="s">
        <v>513</v>
      </c>
      <c r="E166" s="41">
        <v>451361</v>
      </c>
      <c r="F166" s="43" t="s">
        <v>151</v>
      </c>
      <c r="G166" s="41">
        <v>51361</v>
      </c>
      <c r="H166" s="43" t="s">
        <v>151</v>
      </c>
      <c r="I166" s="41">
        <v>51361</v>
      </c>
      <c r="K166" s="48">
        <f>SUMIF(BAROMPREM!B:B,I166,BAROMPREM!AD:AD)</f>
        <v>0</v>
      </c>
      <c r="L166" s="63"/>
      <c r="M166" s="48"/>
      <c r="N166" s="48"/>
      <c r="O166" s="48">
        <f>SUMIF(BAROMPREM!B:B,I166,BAROMPREM!AM:AM)</f>
        <v>3</v>
      </c>
      <c r="P166" s="48"/>
      <c r="Q166" s="48"/>
      <c r="R166" s="48"/>
      <c r="S166" s="48">
        <f>SUMIF(BAROMPREM!B:B,I166,BAROMPREM!Z:Z)</f>
        <v>2</v>
      </c>
      <c r="T166" s="63"/>
      <c r="U166" s="48"/>
      <c r="V166" s="48"/>
      <c r="W166" s="48">
        <f>SUMIF(BAROMPREM!B:B,I166,BAROMPREM!AN:AN)</f>
        <v>20.8</v>
      </c>
      <c r="X166" s="48"/>
      <c r="Y166" s="48"/>
      <c r="Z166" s="48"/>
      <c r="AA166" s="83">
        <f>SUMIF(BAROMPREM!B:B,I166,BAROMPREM!AB:AB)</f>
        <v>1</v>
      </c>
      <c r="AB166" s="83"/>
      <c r="AC166" s="48"/>
      <c r="AD166" s="48"/>
      <c r="AE166" s="54">
        <f>SUMIF(PNBCREDIT!G:G,I166,PNBCREDIT!Q:Q)+SUMIF(PNBCREDIT!G:G,I166,PNBCREDIT!AF:AF)</f>
        <v>4.9475305998750247</v>
      </c>
      <c r="AF166" s="54"/>
      <c r="AG166" s="48"/>
      <c r="AH166" s="48"/>
      <c r="AI166" s="221">
        <f>SUMIF(BAROMPREM!B:B,I166,BAROMPREM!AC:AC)</f>
        <v>0</v>
      </c>
      <c r="AJ166" s="83"/>
      <c r="AK166" s="48"/>
      <c r="AL166" s="48"/>
      <c r="AM166" s="223">
        <f>SUMIF(BAROMPREM!B:B,I166,BAROMPREM!Y:Y)</f>
        <v>-2</v>
      </c>
      <c r="AN166" s="63"/>
      <c r="AO166" s="48"/>
      <c r="AP166" s="64"/>
      <c r="AQ166" s="223">
        <f>SUMIF(BAROMPREM!B:B,I166,BAROMPREM!AA:AA)</f>
        <v>0</v>
      </c>
      <c r="AR166" s="223"/>
      <c r="AS166" s="48"/>
      <c r="AT166" s="48"/>
      <c r="AU166" s="48">
        <f>SUMIF(BAROMPREM!B:B,I166,BAROMPREM!AF:AF)</f>
        <v>38522.300000000003</v>
      </c>
      <c r="AV166" s="63">
        <f>SUMIF(BAROMPREM!B:B,I166,BAROMPREM!AE:AE)</f>
        <v>117917.6</v>
      </c>
      <c r="AW166" s="48"/>
      <c r="AX166" s="48"/>
    </row>
    <row r="167" spans="1:50" ht="15.75" thickBot="1" x14ac:dyDescent="0.3">
      <c r="A167" s="41">
        <v>30</v>
      </c>
      <c r="B167" s="42" t="s">
        <v>5</v>
      </c>
      <c r="C167" s="41">
        <v>11</v>
      </c>
      <c r="D167" s="43" t="s">
        <v>513</v>
      </c>
      <c r="E167" s="41">
        <v>451350</v>
      </c>
      <c r="F167" s="43" t="s">
        <v>153</v>
      </c>
      <c r="G167" s="41">
        <v>51350</v>
      </c>
      <c r="H167" s="43" t="s">
        <v>153</v>
      </c>
      <c r="I167" s="41">
        <v>51350</v>
      </c>
      <c r="K167" s="48">
        <f>SUMIF(BAROMPREM!B:B,I167,BAROMPREM!AD:AD)</f>
        <v>0</v>
      </c>
      <c r="L167" s="63"/>
      <c r="M167" s="48"/>
      <c r="N167" s="48"/>
      <c r="O167" s="48">
        <f>SUMIF(BAROMPREM!B:B,I167,BAROMPREM!AM:AM)</f>
        <v>24</v>
      </c>
      <c r="P167" s="48"/>
      <c r="Q167" s="48"/>
      <c r="R167" s="48"/>
      <c r="S167" s="48">
        <f>SUMIF(BAROMPREM!B:B,I167,BAROMPREM!Z:Z)</f>
        <v>5</v>
      </c>
      <c r="T167" s="63"/>
      <c r="U167" s="48"/>
      <c r="V167" s="48"/>
      <c r="W167" s="48">
        <f>SUMIF(BAROMPREM!B:B,I167,BAROMPREM!AN:AN)</f>
        <v>38.799999999999997</v>
      </c>
      <c r="X167" s="48"/>
      <c r="Y167" s="48"/>
      <c r="Z167" s="48"/>
      <c r="AA167" s="83">
        <f>SUMIF(BAROMPREM!B:B,I167,BAROMPREM!AB:AB)</f>
        <v>4</v>
      </c>
      <c r="AB167" s="83"/>
      <c r="AC167" s="48"/>
      <c r="AD167" s="48"/>
      <c r="AE167" s="54">
        <f>SUMIF(PNBCREDIT!G:G,I167,PNBCREDIT!Q:Q)+SUMIF(PNBCREDIT!G:G,I167,PNBCREDIT!AF:AF)</f>
        <v>36.084082003153455</v>
      </c>
      <c r="AF167" s="54"/>
      <c r="AG167" s="48"/>
      <c r="AH167" s="48"/>
      <c r="AI167" s="221">
        <f>SUMIF(BAROMPREM!B:B,I167,BAROMPREM!AC:AC)</f>
        <v>4</v>
      </c>
      <c r="AJ167" s="83"/>
      <c r="AK167" s="48"/>
      <c r="AL167" s="48"/>
      <c r="AM167" s="223">
        <f>SUMIF(BAROMPREM!B:B,I167,BAROMPREM!Y:Y)</f>
        <v>-2</v>
      </c>
      <c r="AN167" s="63"/>
      <c r="AO167" s="48"/>
      <c r="AP167" s="64"/>
      <c r="AQ167" s="223">
        <f>SUMIF(BAROMPREM!B:B,I167,BAROMPREM!AA:AA)</f>
        <v>0</v>
      </c>
      <c r="AR167" s="223"/>
      <c r="AS167" s="48"/>
      <c r="AT167" s="48"/>
      <c r="AU167" s="48">
        <f>SUMIF(BAROMPREM!B:B,I167,BAROMPREM!AF:AF)</f>
        <v>126588.4</v>
      </c>
      <c r="AV167" s="63">
        <f>SUMIF(BAROMPREM!B:B,I167,BAROMPREM!AE:AE)</f>
        <v>346291.3</v>
      </c>
      <c r="AW167" s="48"/>
      <c r="AX167" s="48"/>
    </row>
    <row r="168" spans="1:50" ht="15.75" thickBot="1" x14ac:dyDescent="0.3">
      <c r="A168" s="41">
        <v>30</v>
      </c>
      <c r="B168" s="42" t="s">
        <v>5</v>
      </c>
      <c r="C168" s="41">
        <v>11</v>
      </c>
      <c r="D168" s="43" t="s">
        <v>513</v>
      </c>
      <c r="E168" s="41">
        <v>551310</v>
      </c>
      <c r="F168" s="43" t="s">
        <v>154</v>
      </c>
      <c r="G168" s="41">
        <v>51310</v>
      </c>
      <c r="H168" s="43" t="s">
        <v>154</v>
      </c>
      <c r="I168" s="41">
        <v>51310</v>
      </c>
      <c r="K168" s="48">
        <f>SUMIF(BAROMPREM!B:B,I168,BAROMPREM!AD:AD)</f>
        <v>0</v>
      </c>
      <c r="L168" s="63"/>
      <c r="M168" s="48"/>
      <c r="N168" s="48"/>
      <c r="O168" s="48">
        <f>SUMIF(BAROMPREM!B:B,I168,BAROMPREM!AM:AM)</f>
        <v>23</v>
      </c>
      <c r="P168" s="48"/>
      <c r="Q168" s="48"/>
      <c r="R168" s="48"/>
      <c r="S168" s="48">
        <f>SUMIF(BAROMPREM!B:B,I168,BAROMPREM!Z:Z)</f>
        <v>2</v>
      </c>
      <c r="T168" s="63"/>
      <c r="U168" s="48"/>
      <c r="V168" s="48"/>
      <c r="W168" s="48">
        <f>SUMIF(BAROMPREM!B:B,I168,BAROMPREM!AN:AN)</f>
        <v>54.599999999999994</v>
      </c>
      <c r="X168" s="48"/>
      <c r="Y168" s="48"/>
      <c r="Z168" s="48"/>
      <c r="AA168" s="83">
        <f>SUMIF(BAROMPREM!B:B,I168,BAROMPREM!AB:AB)</f>
        <v>4</v>
      </c>
      <c r="AB168" s="83"/>
      <c r="AC168" s="48"/>
      <c r="AD168" s="48"/>
      <c r="AE168" s="54">
        <f>SUMIF(PNBCREDIT!G:G,I168,PNBCREDIT!Q:Q)+SUMIF(PNBCREDIT!G:G,I168,PNBCREDIT!AF:AF)</f>
        <v>49.372402673509839</v>
      </c>
      <c r="AF168" s="54"/>
      <c r="AG168" s="48"/>
      <c r="AH168" s="48"/>
      <c r="AI168" s="221">
        <f>SUMIF(BAROMPREM!B:B,I168,BAROMPREM!AC:AC)</f>
        <v>3</v>
      </c>
      <c r="AJ168" s="83"/>
      <c r="AK168" s="48"/>
      <c r="AL168" s="48"/>
      <c r="AM168" s="223">
        <f>SUMIF(BAROMPREM!B:B,I168,BAROMPREM!Y:Y)</f>
        <v>7</v>
      </c>
      <c r="AN168" s="63"/>
      <c r="AO168" s="48"/>
      <c r="AP168" s="64"/>
      <c r="AQ168" s="223">
        <f>SUMIF(BAROMPREM!B:B,I168,BAROMPREM!AA:AA)</f>
        <v>0</v>
      </c>
      <c r="AR168" s="223"/>
      <c r="AS168" s="48"/>
      <c r="AT168" s="48"/>
      <c r="AU168" s="48">
        <f>SUMIF(BAROMPREM!B:B,I168,BAROMPREM!AF:AF)</f>
        <v>25727.599999999999</v>
      </c>
      <c r="AV168" s="63">
        <f>SUMIF(BAROMPREM!B:B,I168,BAROMPREM!AE:AE)</f>
        <v>109317.09999999999</v>
      </c>
      <c r="AW168" s="48"/>
      <c r="AX168" s="48"/>
    </row>
    <row r="169" spans="1:50" ht="15.75" thickBot="1" x14ac:dyDescent="0.3">
      <c r="A169" s="41">
        <v>30</v>
      </c>
      <c r="B169" s="42" t="s">
        <v>5</v>
      </c>
      <c r="C169" s="41">
        <v>11</v>
      </c>
      <c r="D169" s="43" t="s">
        <v>513</v>
      </c>
      <c r="E169" s="41">
        <v>551309</v>
      </c>
      <c r="F169" s="43" t="s">
        <v>157</v>
      </c>
      <c r="G169" s="41">
        <v>51309</v>
      </c>
      <c r="H169" s="43" t="s">
        <v>157</v>
      </c>
      <c r="I169" s="41">
        <v>51309</v>
      </c>
      <c r="K169" s="48">
        <f>SUMIF(BAROMPREM!B:B,I169,BAROMPREM!AD:AD)</f>
        <v>0</v>
      </c>
      <c r="L169" s="63"/>
      <c r="M169" s="48"/>
      <c r="N169" s="48"/>
      <c r="O169" s="48">
        <f>SUMIF(BAROMPREM!B:B,I169,BAROMPREM!AM:AM)</f>
        <v>7</v>
      </c>
      <c r="P169" s="48"/>
      <c r="Q169" s="48"/>
      <c r="R169" s="48"/>
      <c r="S169" s="48">
        <f>SUMIF(BAROMPREM!B:B,I169,BAROMPREM!Z:Z)</f>
        <v>1</v>
      </c>
      <c r="T169" s="63"/>
      <c r="U169" s="48"/>
      <c r="V169" s="48"/>
      <c r="W169" s="48">
        <f>SUMIF(BAROMPREM!B:B,I169,BAROMPREM!AN:AN)</f>
        <v>6</v>
      </c>
      <c r="X169" s="48"/>
      <c r="Y169" s="48"/>
      <c r="Z169" s="48"/>
      <c r="AA169" s="83">
        <f>SUMIF(BAROMPREM!B:B,I169,BAROMPREM!AB:AB)</f>
        <v>1</v>
      </c>
      <c r="AB169" s="83"/>
      <c r="AC169" s="48"/>
      <c r="AD169" s="48"/>
      <c r="AE169" s="54">
        <f>SUMIF(PNBCREDIT!G:G,I169,PNBCREDIT!Q:Q)+SUMIF(PNBCREDIT!G:G,I169,PNBCREDIT!AF:AF)</f>
        <v>25.316726970062799</v>
      </c>
      <c r="AF169" s="54"/>
      <c r="AG169" s="48"/>
      <c r="AH169" s="48"/>
      <c r="AI169" s="221">
        <f>SUMIF(BAROMPREM!B:B,I169,BAROMPREM!AC:AC)</f>
        <v>1</v>
      </c>
      <c r="AJ169" s="83"/>
      <c r="AK169" s="48"/>
      <c r="AL169" s="48"/>
      <c r="AM169" s="223">
        <f>SUMIF(BAROMPREM!B:B,I169,BAROMPREM!Y:Y)</f>
        <v>2</v>
      </c>
      <c r="AN169" s="63"/>
      <c r="AO169" s="48"/>
      <c r="AP169" s="64"/>
      <c r="AQ169" s="223">
        <f>SUMIF(BAROMPREM!B:B,I169,BAROMPREM!AA:AA)</f>
        <v>1</v>
      </c>
      <c r="AR169" s="223"/>
      <c r="AS169" s="48"/>
      <c r="AT169" s="48"/>
      <c r="AU169" s="48">
        <f>SUMIF(BAROMPREM!B:B,I169,BAROMPREM!AF:AF)</f>
        <v>125540</v>
      </c>
      <c r="AV169" s="63">
        <f>SUMIF(BAROMPREM!B:B,I169,BAROMPREM!AE:AE)</f>
        <v>211544.7</v>
      </c>
      <c r="AW169" s="48"/>
      <c r="AX169" s="48"/>
    </row>
    <row r="170" spans="1:50" ht="15.75" thickBot="1" x14ac:dyDescent="0.3">
      <c r="A170" s="41">
        <v>30</v>
      </c>
      <c r="B170" s="42" t="s">
        <v>5</v>
      </c>
      <c r="C170" s="41">
        <v>11</v>
      </c>
      <c r="D170" s="43" t="s">
        <v>513</v>
      </c>
      <c r="E170" s="41">
        <v>551305</v>
      </c>
      <c r="F170" s="43" t="s">
        <v>176</v>
      </c>
      <c r="G170" s="41">
        <v>51305</v>
      </c>
      <c r="H170" s="43" t="s">
        <v>176</v>
      </c>
      <c r="I170" s="41">
        <v>51305</v>
      </c>
      <c r="K170" s="48">
        <f>SUMIF(BAROMPREM!B:B,I170,BAROMPREM!AD:AD)</f>
        <v>0</v>
      </c>
      <c r="L170" s="63"/>
      <c r="M170" s="48"/>
      <c r="N170" s="48"/>
      <c r="O170" s="48">
        <f>SUMIF(BAROMPREM!B:B,I170,BAROMPREM!AM:AM)</f>
        <v>13</v>
      </c>
      <c r="P170" s="48"/>
      <c r="Q170" s="48"/>
      <c r="R170" s="48"/>
      <c r="S170" s="48">
        <f>SUMIF(BAROMPREM!B:B,I170,BAROMPREM!Z:Z)</f>
        <v>1</v>
      </c>
      <c r="T170" s="63"/>
      <c r="U170" s="48"/>
      <c r="V170" s="48"/>
      <c r="W170" s="48">
        <f>SUMIF(BAROMPREM!B:B,I170,BAROMPREM!AN:AN)</f>
        <v>58.8</v>
      </c>
      <c r="X170" s="48"/>
      <c r="Y170" s="48"/>
      <c r="Z170" s="48"/>
      <c r="AA170" s="83">
        <f>SUMIF(BAROMPREM!B:B,I170,BAROMPREM!AB:AB)</f>
        <v>6</v>
      </c>
      <c r="AB170" s="83"/>
      <c r="AC170" s="48"/>
      <c r="AD170" s="48"/>
      <c r="AE170" s="54">
        <f>SUMIF(PNBCREDIT!G:G,I170,PNBCREDIT!Q:Q)+SUMIF(PNBCREDIT!G:G,I170,PNBCREDIT!AF:AF)</f>
        <v>47.375370821091487</v>
      </c>
      <c r="AF170" s="54"/>
      <c r="AG170" s="48"/>
      <c r="AH170" s="48"/>
      <c r="AI170" s="221">
        <f>SUMIF(BAROMPREM!B:B,I170,BAROMPREM!AC:AC)</f>
        <v>3</v>
      </c>
      <c r="AJ170" s="83"/>
      <c r="AK170" s="48"/>
      <c r="AL170" s="48"/>
      <c r="AM170" s="223">
        <f>SUMIF(BAROMPREM!B:B,I170,BAROMPREM!Y:Y)</f>
        <v>-14</v>
      </c>
      <c r="AN170" s="63"/>
      <c r="AO170" s="48"/>
      <c r="AP170" s="64"/>
      <c r="AQ170" s="223">
        <f>SUMIF(BAROMPREM!B:B,I170,BAROMPREM!AA:AA)</f>
        <v>0</v>
      </c>
      <c r="AR170" s="223"/>
      <c r="AS170" s="48"/>
      <c r="AT170" s="48"/>
      <c r="AU170" s="48">
        <f>SUMIF(BAROMPREM!B:B,I170,BAROMPREM!AF:AF)</f>
        <v>17937.900000000001</v>
      </c>
      <c r="AV170" s="63">
        <f>SUMIF(BAROMPREM!B:B,I170,BAROMPREM!AE:AE)</f>
        <v>107748.5</v>
      </c>
      <c r="AW170" s="48"/>
      <c r="AX170" s="48"/>
    </row>
    <row r="171" spans="1:50" ht="15.75" thickBot="1" x14ac:dyDescent="0.3">
      <c r="A171" s="41">
        <v>30</v>
      </c>
      <c r="B171" s="42" t="s">
        <v>5</v>
      </c>
      <c r="C171" s="41">
        <v>11</v>
      </c>
      <c r="D171" s="43" t="s">
        <v>513</v>
      </c>
      <c r="E171" s="41">
        <v>451301</v>
      </c>
      <c r="F171" s="43" t="s">
        <v>158</v>
      </c>
      <c r="G171" s="41">
        <v>51301</v>
      </c>
      <c r="H171" s="43" t="s">
        <v>158</v>
      </c>
      <c r="I171" s="41">
        <v>51301</v>
      </c>
      <c r="K171" s="48">
        <f>SUMIF(BAROMPREM!B:B,I171,BAROMPREM!AD:AD)</f>
        <v>0</v>
      </c>
      <c r="L171" s="63"/>
      <c r="M171" s="48"/>
      <c r="N171" s="48"/>
      <c r="O171" s="48">
        <f>SUMIF(BAROMPREM!B:B,I171,BAROMPREM!AM:AM)</f>
        <v>14</v>
      </c>
      <c r="P171" s="48"/>
      <c r="Q171" s="48"/>
      <c r="R171" s="48"/>
      <c r="S171" s="48">
        <f>SUMIF(BAROMPREM!B:B,I171,BAROMPREM!Z:Z)</f>
        <v>5</v>
      </c>
      <c r="T171" s="63"/>
      <c r="U171" s="48"/>
      <c r="V171" s="48"/>
      <c r="W171" s="48">
        <f>SUMIF(BAROMPREM!B:B,I171,BAROMPREM!AN:AN)</f>
        <v>35.800000000000004</v>
      </c>
      <c r="X171" s="48"/>
      <c r="Y171" s="48"/>
      <c r="Z171" s="48"/>
      <c r="AA171" s="83">
        <f>SUMIF(BAROMPREM!B:B,I171,BAROMPREM!AB:AB)</f>
        <v>4</v>
      </c>
      <c r="AB171" s="83"/>
      <c r="AC171" s="48"/>
      <c r="AD171" s="48"/>
      <c r="AE171" s="54">
        <f>SUMIF(PNBCREDIT!G:G,I171,PNBCREDIT!Q:Q)+SUMIF(PNBCREDIT!G:G,I171,PNBCREDIT!AF:AF)</f>
        <v>70.509868589858812</v>
      </c>
      <c r="AF171" s="54"/>
      <c r="AG171" s="48"/>
      <c r="AH171" s="48"/>
      <c r="AI171" s="221">
        <f>SUMIF(BAROMPREM!B:B,I171,BAROMPREM!AC:AC)</f>
        <v>6</v>
      </c>
      <c r="AJ171" s="83"/>
      <c r="AK171" s="48"/>
      <c r="AL171" s="48"/>
      <c r="AM171" s="223">
        <f>SUMIF(BAROMPREM!B:B,I171,BAROMPREM!Y:Y)</f>
        <v>2</v>
      </c>
      <c r="AN171" s="63"/>
      <c r="AO171" s="48"/>
      <c r="AP171" s="64"/>
      <c r="AQ171" s="223">
        <f>SUMIF(BAROMPREM!B:B,I171,BAROMPREM!AA:AA)</f>
        <v>1</v>
      </c>
      <c r="AR171" s="223"/>
      <c r="AS171" s="48"/>
      <c r="AT171" s="48"/>
      <c r="AU171" s="48">
        <f>SUMIF(BAROMPREM!B:B,I171,BAROMPREM!AF:AF)</f>
        <v>280489.09999999998</v>
      </c>
      <c r="AV171" s="63">
        <f>SUMIF(BAROMPREM!B:B,I171,BAROMPREM!AE:AE)</f>
        <v>656430.9</v>
      </c>
      <c r="AW171" s="48"/>
      <c r="AX171" s="48"/>
    </row>
    <row r="172" spans="1:50" ht="15.75" thickBot="1" x14ac:dyDescent="0.3">
      <c r="A172" s="41">
        <v>30</v>
      </c>
      <c r="B172" s="42" t="s">
        <v>5</v>
      </c>
      <c r="C172" s="41">
        <v>11</v>
      </c>
      <c r="D172" s="43" t="s">
        <v>513</v>
      </c>
      <c r="E172" s="41">
        <v>551341</v>
      </c>
      <c r="F172" s="43" t="s">
        <v>159</v>
      </c>
      <c r="G172" s="41">
        <v>51341</v>
      </c>
      <c r="H172" s="43" t="s">
        <v>159</v>
      </c>
      <c r="I172" s="41">
        <v>51341</v>
      </c>
      <c r="K172" s="48">
        <f>SUMIF(BAROMPREM!B:B,I172,BAROMPREM!AD:AD)</f>
        <v>0</v>
      </c>
      <c r="L172" s="63"/>
      <c r="M172" s="48"/>
      <c r="N172" s="48"/>
      <c r="O172" s="48">
        <f>SUMIF(BAROMPREM!B:B,I172,BAROMPREM!AM:AM)</f>
        <v>5</v>
      </c>
      <c r="P172" s="48"/>
      <c r="Q172" s="48"/>
      <c r="R172" s="48"/>
      <c r="S172" s="48">
        <f>SUMIF(BAROMPREM!B:B,I172,BAROMPREM!Z:Z)</f>
        <v>0</v>
      </c>
      <c r="T172" s="63"/>
      <c r="U172" s="48"/>
      <c r="V172" s="48"/>
      <c r="W172" s="48">
        <f>SUMIF(BAROMPREM!B:B,I172,BAROMPREM!AN:AN)</f>
        <v>28.4</v>
      </c>
      <c r="X172" s="48"/>
      <c r="Y172" s="48"/>
      <c r="Z172" s="48"/>
      <c r="AA172" s="83">
        <f>SUMIF(BAROMPREM!B:B,I172,BAROMPREM!AB:AB)</f>
        <v>2</v>
      </c>
      <c r="AB172" s="83"/>
      <c r="AC172" s="48"/>
      <c r="AD172" s="48"/>
      <c r="AE172" s="54">
        <f>SUMIF(PNBCREDIT!G:G,I172,PNBCREDIT!Q:Q)+SUMIF(PNBCREDIT!G:G,I172,PNBCREDIT!AF:AF)</f>
        <v>21.278081790030015</v>
      </c>
      <c r="AF172" s="54"/>
      <c r="AG172" s="48"/>
      <c r="AH172" s="48"/>
      <c r="AI172" s="221">
        <f>SUMIF(BAROMPREM!B:B,I172,BAROMPREM!AC:AC)</f>
        <v>2</v>
      </c>
      <c r="AJ172" s="83"/>
      <c r="AK172" s="48"/>
      <c r="AL172" s="48"/>
      <c r="AM172" s="223">
        <f>SUMIF(BAROMPREM!B:B,I172,BAROMPREM!Y:Y)</f>
        <v>0</v>
      </c>
      <c r="AN172" s="63"/>
      <c r="AO172" s="48"/>
      <c r="AP172" s="64"/>
      <c r="AQ172" s="223">
        <f>SUMIF(BAROMPREM!B:B,I172,BAROMPREM!AA:AA)</f>
        <v>0</v>
      </c>
      <c r="AR172" s="223"/>
      <c r="AS172" s="48"/>
      <c r="AT172" s="48"/>
      <c r="AU172" s="48">
        <f>SUMIF(BAROMPREM!B:B,I172,BAROMPREM!AF:AF)</f>
        <v>11125.3</v>
      </c>
      <c r="AV172" s="63">
        <f>SUMIF(BAROMPREM!B:B,I172,BAROMPREM!AE:AE)</f>
        <v>36201.300000000003</v>
      </c>
      <c r="AW172" s="48"/>
      <c r="AX172" s="48"/>
    </row>
    <row r="173" spans="1:50" ht="15.75" thickBot="1" x14ac:dyDescent="0.3">
      <c r="A173" s="41">
        <v>30</v>
      </c>
      <c r="B173" s="42" t="s">
        <v>5</v>
      </c>
      <c r="C173" s="41">
        <v>11</v>
      </c>
      <c r="D173" s="43" t="s">
        <v>513</v>
      </c>
      <c r="E173" s="41">
        <v>551306</v>
      </c>
      <c r="F173" s="43" t="s">
        <v>160</v>
      </c>
      <c r="G173" s="41">
        <v>51306</v>
      </c>
      <c r="H173" s="43" t="s">
        <v>160</v>
      </c>
      <c r="I173" s="41">
        <v>51306</v>
      </c>
      <c r="K173" s="48">
        <f>SUMIF(BAROMPREM!B:B,I173,BAROMPREM!AD:AD)</f>
        <v>0</v>
      </c>
      <c r="L173" s="63"/>
      <c r="M173" s="48"/>
      <c r="N173" s="48"/>
      <c r="O173" s="48">
        <f>SUMIF(BAROMPREM!B:B,I173,BAROMPREM!AM:AM)</f>
        <v>21</v>
      </c>
      <c r="P173" s="48"/>
      <c r="Q173" s="48"/>
      <c r="R173" s="48"/>
      <c r="S173" s="48">
        <f>SUMIF(BAROMPREM!B:B,I173,BAROMPREM!Z:Z)</f>
        <v>0</v>
      </c>
      <c r="T173" s="63"/>
      <c r="U173" s="48"/>
      <c r="V173" s="48"/>
      <c r="W173" s="48">
        <f>SUMIF(BAROMPREM!B:B,I173,BAROMPREM!AN:AN)</f>
        <v>20.399999999999999</v>
      </c>
      <c r="X173" s="48"/>
      <c r="Y173" s="48"/>
      <c r="Z173" s="48"/>
      <c r="AA173" s="83">
        <f>SUMIF(BAROMPREM!B:B,I173,BAROMPREM!AB:AB)</f>
        <v>3</v>
      </c>
      <c r="AB173" s="83"/>
      <c r="AC173" s="48"/>
      <c r="AD173" s="48"/>
      <c r="AE173" s="54">
        <f>SUMIF(PNBCREDIT!G:G,I173,PNBCREDIT!Q:Q)+SUMIF(PNBCREDIT!G:G,I173,PNBCREDIT!AF:AF)</f>
        <v>6.7549567726530393</v>
      </c>
      <c r="AF173" s="54"/>
      <c r="AG173" s="48"/>
      <c r="AH173" s="48"/>
      <c r="AI173" s="221">
        <f>SUMIF(BAROMPREM!B:B,I173,BAROMPREM!AC:AC)</f>
        <v>3</v>
      </c>
      <c r="AJ173" s="83"/>
      <c r="AK173" s="48"/>
      <c r="AL173" s="48"/>
      <c r="AM173" s="223">
        <f>SUMIF(BAROMPREM!B:B,I173,BAROMPREM!Y:Y)</f>
        <v>-6</v>
      </c>
      <c r="AN173" s="63"/>
      <c r="AO173" s="48"/>
      <c r="AP173" s="64"/>
      <c r="AQ173" s="223">
        <f>SUMIF(BAROMPREM!B:B,I173,BAROMPREM!AA:AA)</f>
        <v>2</v>
      </c>
      <c r="AR173" s="223"/>
      <c r="AS173" s="48"/>
      <c r="AT173" s="48"/>
      <c r="AU173" s="48">
        <f>SUMIF(BAROMPREM!B:B,I173,BAROMPREM!AF:AF)</f>
        <v>42418.6</v>
      </c>
      <c r="AV173" s="63">
        <f>SUMIF(BAROMPREM!B:B,I173,BAROMPREM!AE:AE)</f>
        <v>168602.4</v>
      </c>
      <c r="AW173" s="48"/>
      <c r="AX173" s="48"/>
    </row>
    <row r="174" spans="1:50" ht="15.75" thickBot="1" x14ac:dyDescent="0.3">
      <c r="A174" s="41">
        <v>30</v>
      </c>
      <c r="B174" s="42" t="s">
        <v>5</v>
      </c>
      <c r="C174" s="41">
        <v>11</v>
      </c>
      <c r="D174" s="43" t="s">
        <v>513</v>
      </c>
      <c r="E174" s="41">
        <v>551349</v>
      </c>
      <c r="F174" s="43" t="s">
        <v>155</v>
      </c>
      <c r="G174" s="41">
        <v>51349</v>
      </c>
      <c r="H174" s="43" t="s">
        <v>155</v>
      </c>
      <c r="I174" s="41">
        <v>51349</v>
      </c>
      <c r="K174" s="48">
        <f>SUMIF(BAROMPREM!B:B,I174,BAROMPREM!AD:AD)</f>
        <v>0</v>
      </c>
      <c r="L174" s="63"/>
      <c r="M174" s="48"/>
      <c r="N174" s="48"/>
      <c r="O174" s="48">
        <f>SUMIF(BAROMPREM!B:B,I174,BAROMPREM!AM:AM)</f>
        <v>18</v>
      </c>
      <c r="P174" s="48"/>
      <c r="Q174" s="48"/>
      <c r="R174" s="48"/>
      <c r="S174" s="48">
        <f>SUMIF(BAROMPREM!B:B,I174,BAROMPREM!Z:Z)</f>
        <v>2</v>
      </c>
      <c r="T174" s="63"/>
      <c r="U174" s="48"/>
      <c r="V174" s="48"/>
      <c r="W174" s="48">
        <f>SUMIF(BAROMPREM!B:B,I174,BAROMPREM!AN:AN)</f>
        <v>13.6</v>
      </c>
      <c r="X174" s="48"/>
      <c r="Y174" s="48"/>
      <c r="Z174" s="48"/>
      <c r="AA174" s="83">
        <f>SUMIF(BAROMPREM!B:B,I174,BAROMPREM!AB:AB)</f>
        <v>3</v>
      </c>
      <c r="AB174" s="83"/>
      <c r="AC174" s="48"/>
      <c r="AD174" s="48"/>
      <c r="AE174" s="54">
        <f>SUMIF(PNBCREDIT!G:G,I174,PNBCREDIT!Q:Q)+SUMIF(PNBCREDIT!G:G,I174,PNBCREDIT!AF:AF)</f>
        <v>27.221896546049464</v>
      </c>
      <c r="AF174" s="54"/>
      <c r="AG174" s="48"/>
      <c r="AH174" s="48"/>
      <c r="AI174" s="221">
        <f>SUMIF(BAROMPREM!B:B,I174,BAROMPREM!AC:AC)</f>
        <v>2</v>
      </c>
      <c r="AJ174" s="83"/>
      <c r="AK174" s="48"/>
      <c r="AL174" s="48"/>
      <c r="AM174" s="223">
        <f>SUMIF(BAROMPREM!B:B,I174,BAROMPREM!Y:Y)</f>
        <v>-3</v>
      </c>
      <c r="AN174" s="63"/>
      <c r="AO174" s="48"/>
      <c r="AP174" s="64"/>
      <c r="AQ174" s="223">
        <f>SUMIF(BAROMPREM!B:B,I174,BAROMPREM!AA:AA)</f>
        <v>2</v>
      </c>
      <c r="AR174" s="223"/>
      <c r="AS174" s="48"/>
      <c r="AT174" s="48"/>
      <c r="AU174" s="48">
        <f>SUMIF(BAROMPREM!B:B,I174,BAROMPREM!AF:AF)</f>
        <v>48.800000000000004</v>
      </c>
      <c r="AV174" s="63">
        <f>SUMIF(BAROMPREM!B:B,I174,BAROMPREM!AE:AE)</f>
        <v>536.4</v>
      </c>
      <c r="AW174" s="48"/>
      <c r="AX174" s="48"/>
    </row>
    <row r="175" spans="1:50" ht="15.75" thickBot="1" x14ac:dyDescent="0.3">
      <c r="A175" s="41">
        <v>30</v>
      </c>
      <c r="B175" s="42" t="s">
        <v>5</v>
      </c>
      <c r="C175" s="41">
        <v>11</v>
      </c>
      <c r="D175" s="43" t="s">
        <v>513</v>
      </c>
      <c r="E175" s="41">
        <v>451308</v>
      </c>
      <c r="F175" s="43" t="s">
        <v>162</v>
      </c>
      <c r="G175" s="41">
        <v>51308</v>
      </c>
      <c r="H175" s="43" t="s">
        <v>162</v>
      </c>
      <c r="I175" s="41">
        <v>51308</v>
      </c>
      <c r="K175" s="48">
        <f>SUMIF(BAROMPREM!B:B,I175,BAROMPREM!AD:AD)</f>
        <v>0</v>
      </c>
      <c r="L175" s="63"/>
      <c r="M175" s="48"/>
      <c r="N175" s="48"/>
      <c r="O175" s="48">
        <f>SUMIF(BAROMPREM!B:B,I175,BAROMPREM!AM:AM)</f>
        <v>36</v>
      </c>
      <c r="P175" s="48"/>
      <c r="Q175" s="48"/>
      <c r="R175" s="48"/>
      <c r="S175" s="48">
        <f>SUMIF(BAROMPREM!B:B,I175,BAROMPREM!Z:Z)</f>
        <v>6</v>
      </c>
      <c r="T175" s="63"/>
      <c r="U175" s="48"/>
      <c r="V175" s="48"/>
      <c r="W175" s="48">
        <f>SUMIF(BAROMPREM!B:B,I175,BAROMPREM!AN:AN)</f>
        <v>52.800000000000004</v>
      </c>
      <c r="X175" s="48"/>
      <c r="Y175" s="48"/>
      <c r="Z175" s="48"/>
      <c r="AA175" s="83">
        <f>SUMIF(BAROMPREM!B:B,I175,BAROMPREM!AB:AB)</f>
        <v>4</v>
      </c>
      <c r="AB175" s="83"/>
      <c r="AC175" s="48"/>
      <c r="AD175" s="48"/>
      <c r="AE175" s="54">
        <f>SUMIF(PNBCREDIT!G:G,I175,PNBCREDIT!Q:Q)+SUMIF(PNBCREDIT!G:G,I175,PNBCREDIT!AF:AF)</f>
        <v>105.24316937871833</v>
      </c>
      <c r="AF175" s="54"/>
      <c r="AG175" s="48"/>
      <c r="AH175" s="48"/>
      <c r="AI175" s="221">
        <f>SUMIF(BAROMPREM!B:B,I175,BAROMPREM!AC:AC)</f>
        <v>5</v>
      </c>
      <c r="AJ175" s="83"/>
      <c r="AK175" s="48"/>
      <c r="AL175" s="48"/>
      <c r="AM175" s="223">
        <f>SUMIF(BAROMPREM!B:B,I175,BAROMPREM!Y:Y)</f>
        <v>-3</v>
      </c>
      <c r="AN175" s="63"/>
      <c r="AO175" s="48"/>
      <c r="AP175" s="64"/>
      <c r="AQ175" s="223">
        <f>SUMIF(BAROMPREM!B:B,I175,BAROMPREM!AA:AA)</f>
        <v>1</v>
      </c>
      <c r="AR175" s="223"/>
      <c r="AS175" s="48"/>
      <c r="AT175" s="48"/>
      <c r="AU175" s="48">
        <f>SUMIF(BAROMPREM!B:B,I175,BAROMPREM!AF:AF)</f>
        <v>343523.6</v>
      </c>
      <c r="AV175" s="63">
        <f>SUMIF(BAROMPREM!B:B,I175,BAROMPREM!AE:AE)</f>
        <v>899849.3</v>
      </c>
      <c r="AW175" s="48"/>
      <c r="AX175" s="48"/>
    </row>
    <row r="176" spans="1:50" ht="15.75" thickBot="1" x14ac:dyDescent="0.3">
      <c r="A176" s="41">
        <v>30</v>
      </c>
      <c r="B176" s="42" t="s">
        <v>5</v>
      </c>
      <c r="C176" s="41">
        <v>11</v>
      </c>
      <c r="D176" s="43" t="s">
        <v>513</v>
      </c>
      <c r="E176" s="41">
        <v>551307</v>
      </c>
      <c r="F176" s="43" t="s">
        <v>156</v>
      </c>
      <c r="G176" s="41">
        <v>51307</v>
      </c>
      <c r="H176" s="43" t="s">
        <v>156</v>
      </c>
      <c r="I176" s="41">
        <v>51307</v>
      </c>
      <c r="K176" s="48">
        <f>SUMIF(BAROMPREM!B:B,I176,BAROMPREM!AD:AD)</f>
        <v>0</v>
      </c>
      <c r="L176" s="63"/>
      <c r="M176" s="48"/>
      <c r="N176" s="48"/>
      <c r="O176" s="48">
        <f>SUMIF(BAROMPREM!B:B,I176,BAROMPREM!AM:AM)</f>
        <v>8</v>
      </c>
      <c r="P176" s="48"/>
      <c r="Q176" s="48"/>
      <c r="R176" s="48"/>
      <c r="S176" s="48">
        <f>SUMIF(BAROMPREM!B:B,I176,BAROMPREM!Z:Z)</f>
        <v>1</v>
      </c>
      <c r="T176" s="63"/>
      <c r="U176" s="48"/>
      <c r="V176" s="48"/>
      <c r="W176" s="48">
        <f>SUMIF(BAROMPREM!B:B,I176,BAROMPREM!AN:AN)</f>
        <v>6</v>
      </c>
      <c r="X176" s="48"/>
      <c r="Y176" s="48"/>
      <c r="Z176" s="48"/>
      <c r="AA176" s="83">
        <f>SUMIF(BAROMPREM!B:B,I176,BAROMPREM!AB:AB)</f>
        <v>0</v>
      </c>
      <c r="AB176" s="83"/>
      <c r="AC176" s="48"/>
      <c r="AD176" s="48"/>
      <c r="AE176" s="54">
        <f>SUMIF(PNBCREDIT!G:G,I176,PNBCREDIT!Q:Q)+SUMIF(PNBCREDIT!G:G,I176,PNBCREDIT!AF:AF)</f>
        <v>38.261205294530228</v>
      </c>
      <c r="AF176" s="54"/>
      <c r="AG176" s="48"/>
      <c r="AH176" s="48"/>
      <c r="AI176" s="221">
        <f>SUMIF(BAROMPREM!B:B,I176,BAROMPREM!AC:AC)</f>
        <v>3</v>
      </c>
      <c r="AJ176" s="83"/>
      <c r="AK176" s="48"/>
      <c r="AL176" s="48"/>
      <c r="AM176" s="223">
        <f>SUMIF(BAROMPREM!B:B,I176,BAROMPREM!Y:Y)</f>
        <v>1</v>
      </c>
      <c r="AN176" s="63"/>
      <c r="AO176" s="48"/>
      <c r="AP176" s="64"/>
      <c r="AQ176" s="223">
        <f>SUMIF(BAROMPREM!B:B,I176,BAROMPREM!AA:AA)</f>
        <v>0</v>
      </c>
      <c r="AR176" s="223"/>
      <c r="AS176" s="48"/>
      <c r="AT176" s="48"/>
      <c r="AU176" s="48">
        <f>SUMIF(BAROMPREM!B:B,I176,BAROMPREM!AF:AF)</f>
        <v>29395.3</v>
      </c>
      <c r="AV176" s="63">
        <f>SUMIF(BAROMPREM!B:B,I176,BAROMPREM!AE:AE)</f>
        <v>109050.1</v>
      </c>
      <c r="AW176" s="48"/>
      <c r="AX176" s="48"/>
    </row>
    <row r="177" spans="1:50" ht="15.75" thickBot="1" x14ac:dyDescent="0.3">
      <c r="A177" s="41">
        <v>30</v>
      </c>
      <c r="B177" s="42" t="s">
        <v>5</v>
      </c>
      <c r="C177" s="41">
        <v>11</v>
      </c>
      <c r="D177" s="43" t="s">
        <v>513</v>
      </c>
      <c r="E177" s="41">
        <v>451336</v>
      </c>
      <c r="F177" s="43" t="s">
        <v>177</v>
      </c>
      <c r="G177" s="41">
        <v>51336</v>
      </c>
      <c r="H177" s="43" t="s">
        <v>177</v>
      </c>
      <c r="I177" s="41">
        <v>51336</v>
      </c>
      <c r="K177" s="48">
        <f>SUMIF(BAROMPREM!B:B,I177,BAROMPREM!AD:AD)</f>
        <v>0</v>
      </c>
      <c r="L177" s="63"/>
      <c r="M177" s="48"/>
      <c r="N177" s="48"/>
      <c r="O177" s="48">
        <f>SUMIF(BAROMPREM!B:B,I177,BAROMPREM!AM:AM)</f>
        <v>24</v>
      </c>
      <c r="P177" s="48"/>
      <c r="Q177" s="48"/>
      <c r="R177" s="48"/>
      <c r="S177" s="48">
        <f>SUMIF(BAROMPREM!B:B,I177,BAROMPREM!Z:Z)</f>
        <v>6</v>
      </c>
      <c r="T177" s="63"/>
      <c r="U177" s="48"/>
      <c r="V177" s="48"/>
      <c r="W177" s="48">
        <f>SUMIF(BAROMPREM!B:B,I177,BAROMPREM!AN:AN)</f>
        <v>-24.8</v>
      </c>
      <c r="X177" s="48"/>
      <c r="Y177" s="48"/>
      <c r="Z177" s="48"/>
      <c r="AA177" s="83">
        <f>SUMIF(BAROMPREM!B:B,I177,BAROMPREM!AB:AB)</f>
        <v>3</v>
      </c>
      <c r="AB177" s="83"/>
      <c r="AC177" s="48"/>
      <c r="AD177" s="48"/>
      <c r="AE177" s="54">
        <f>SUMIF(PNBCREDIT!G:G,I177,PNBCREDIT!Q:Q)+SUMIF(PNBCREDIT!G:G,I177,PNBCREDIT!AF:AF)</f>
        <v>27.364380411202966</v>
      </c>
      <c r="AF177" s="54"/>
      <c r="AG177" s="48"/>
      <c r="AH177" s="48"/>
      <c r="AI177" s="221">
        <f>SUMIF(BAROMPREM!B:B,I177,BAROMPREM!AC:AC)</f>
        <v>1</v>
      </c>
      <c r="AJ177" s="83"/>
      <c r="AK177" s="48"/>
      <c r="AL177" s="48"/>
      <c r="AM177" s="223">
        <f>SUMIF(BAROMPREM!B:B,I177,BAROMPREM!Y:Y)</f>
        <v>-5</v>
      </c>
      <c r="AN177" s="63"/>
      <c r="AO177" s="48"/>
      <c r="AP177" s="64"/>
      <c r="AQ177" s="223">
        <f>SUMIF(BAROMPREM!B:B,I177,BAROMPREM!AA:AA)</f>
        <v>0</v>
      </c>
      <c r="AR177" s="223"/>
      <c r="AS177" s="48"/>
      <c r="AT177" s="48"/>
      <c r="AU177" s="48">
        <f>SUMIF(BAROMPREM!B:B,I177,BAROMPREM!AF:AF)</f>
        <v>199108</v>
      </c>
      <c r="AV177" s="63">
        <f>SUMIF(BAROMPREM!B:B,I177,BAROMPREM!AE:AE)</f>
        <v>471967.5</v>
      </c>
      <c r="AW177" s="48"/>
      <c r="AX177" s="48"/>
    </row>
    <row r="178" spans="1:50" ht="15.75" thickBot="1" x14ac:dyDescent="0.3">
      <c r="A178" s="41">
        <v>30</v>
      </c>
      <c r="B178" s="42" t="s">
        <v>5</v>
      </c>
      <c r="C178" s="41">
        <v>11</v>
      </c>
      <c r="D178" s="43" t="s">
        <v>513</v>
      </c>
      <c r="E178" s="217">
        <v>451370</v>
      </c>
      <c r="F178" s="218" t="s">
        <v>150</v>
      </c>
      <c r="G178" s="41">
        <v>51318</v>
      </c>
      <c r="H178" s="43" t="s">
        <v>152</v>
      </c>
      <c r="I178" s="41">
        <v>51318</v>
      </c>
      <c r="K178" s="48">
        <f>SUMIF(BAROMPREM!B:B,I178,BAROMPREM!AD:AD)</f>
        <v>0</v>
      </c>
      <c r="L178" s="63"/>
      <c r="M178" s="48"/>
      <c r="N178" s="48"/>
      <c r="O178" s="48">
        <f>SUMIF(BAROMPREM!B:B,I178,BAROMPREM!AM:AM)</f>
        <v>2</v>
      </c>
      <c r="P178" s="48"/>
      <c r="Q178" s="48"/>
      <c r="R178" s="48"/>
      <c r="S178" s="48">
        <f>SUMIF(BAROMPREM!B:B,I178,BAROMPREM!Z:Z)</f>
        <v>1</v>
      </c>
      <c r="T178" s="63"/>
      <c r="U178" s="48"/>
      <c r="V178" s="48"/>
      <c r="W178" s="48">
        <f>SUMIF(BAROMPREM!B:B,I178,BAROMPREM!AN:AN)</f>
        <v>8.8000000000000007</v>
      </c>
      <c r="X178" s="48"/>
      <c r="Y178" s="48"/>
      <c r="Z178" s="48"/>
      <c r="AA178" s="83">
        <f>SUMIF(BAROMPREM!B:B,I178,BAROMPREM!AB:AB)</f>
        <v>2</v>
      </c>
      <c r="AB178" s="83"/>
      <c r="AC178" s="48"/>
      <c r="AD178" s="48"/>
      <c r="AE178" s="54">
        <f>SUMIF(PNBCREDIT!G:G,I178,PNBCREDIT!Q:Q)+SUMIF(PNBCREDIT!G:G,I178,PNBCREDIT!AF:AF)</f>
        <v>4.2270629760000011E-2</v>
      </c>
      <c r="AF178" s="54"/>
      <c r="AG178" s="48"/>
      <c r="AH178" s="48"/>
      <c r="AI178" s="221">
        <f>SUMIF(BAROMPREM!B:B,I178,BAROMPREM!AC:AC)</f>
        <v>1</v>
      </c>
      <c r="AJ178" s="83"/>
      <c r="AK178" s="48"/>
      <c r="AL178" s="48"/>
      <c r="AM178" s="223">
        <f>SUMIF(BAROMPREM!B:B,I178,BAROMPREM!Y:Y)</f>
        <v>-4</v>
      </c>
      <c r="AN178" s="63"/>
      <c r="AO178" s="48"/>
      <c r="AP178" s="64"/>
      <c r="AQ178" s="223">
        <f>SUMIF(BAROMPREM!B:B,I178,BAROMPREM!AA:AA)</f>
        <v>0</v>
      </c>
      <c r="AR178" s="223"/>
      <c r="AS178" s="48"/>
      <c r="AT178" s="48"/>
      <c r="AU178" s="48">
        <f>SUMIF(BAROMPREM!B:B,I178,BAROMPREM!AF:AF)</f>
        <v>462.8</v>
      </c>
      <c r="AV178" s="63">
        <f>SUMIF(BAROMPREM!B:B,I178,BAROMPREM!AE:AE)</f>
        <v>1486.2</v>
      </c>
      <c r="AW178" s="48"/>
      <c r="AX178" s="48"/>
    </row>
    <row r="179" spans="1:50" ht="15.75" thickBot="1" x14ac:dyDescent="0.3">
      <c r="A179" s="41">
        <v>110</v>
      </c>
      <c r="B179" s="42" t="s">
        <v>6</v>
      </c>
      <c r="C179" s="41">
        <v>26</v>
      </c>
      <c r="D179" s="43" t="s">
        <v>514</v>
      </c>
      <c r="E179" s="41">
        <v>554116</v>
      </c>
      <c r="F179" s="43" t="s">
        <v>195</v>
      </c>
      <c r="G179" s="41">
        <v>54116</v>
      </c>
      <c r="H179" s="43" t="s">
        <v>195</v>
      </c>
      <c r="I179" s="41">
        <v>54116</v>
      </c>
      <c r="K179" s="48">
        <f>SUMIF(BAROMPREM!B:B,I179,BAROMPREM!AD:AD)</f>
        <v>0</v>
      </c>
      <c r="L179" s="63"/>
      <c r="M179" s="48"/>
      <c r="N179" s="48"/>
      <c r="O179" s="48">
        <f>SUMIF(BAROMPREM!B:B,I179,BAROMPREM!AM:AM)</f>
        <v>1</v>
      </c>
      <c r="P179" s="48"/>
      <c r="Q179" s="48"/>
      <c r="R179" s="48"/>
      <c r="S179" s="48">
        <f>SUMIF(BAROMPREM!B:B,I179,BAROMPREM!Z:Z)</f>
        <v>0</v>
      </c>
      <c r="T179" s="63"/>
      <c r="U179" s="48"/>
      <c r="V179" s="48"/>
      <c r="W179" s="48">
        <f>SUMIF(BAROMPREM!B:B,I179,BAROMPREM!AN:AN)</f>
        <v>24.8</v>
      </c>
      <c r="X179" s="48"/>
      <c r="Y179" s="48"/>
      <c r="Z179" s="48"/>
      <c r="AA179" s="83">
        <f>SUMIF(BAROMPREM!B:B,I179,BAROMPREM!AB:AB)</f>
        <v>2</v>
      </c>
      <c r="AB179" s="83"/>
      <c r="AC179" s="48"/>
      <c r="AD179" s="48"/>
      <c r="AE179" s="54">
        <f>SUMIF(PNBCREDIT!G:G,I179,PNBCREDIT!Q:Q)+SUMIF(PNBCREDIT!G:G,I179,PNBCREDIT!AF:AF)</f>
        <v>9.3528541911899783</v>
      </c>
      <c r="AF179" s="54"/>
      <c r="AG179" s="48"/>
      <c r="AH179" s="48"/>
      <c r="AI179" s="221">
        <f>SUMIF(BAROMPREM!B:B,I179,BAROMPREM!AC:AC)</f>
        <v>1</v>
      </c>
      <c r="AJ179" s="83"/>
      <c r="AK179" s="48"/>
      <c r="AL179" s="48"/>
      <c r="AM179" s="223">
        <f>SUMIF(BAROMPREM!B:B,I179,BAROMPREM!Y:Y)</f>
        <v>0</v>
      </c>
      <c r="AN179" s="63"/>
      <c r="AO179" s="48"/>
      <c r="AP179" s="64"/>
      <c r="AQ179" s="223">
        <f>SUMIF(BAROMPREM!B:B,I179,BAROMPREM!AA:AA)</f>
        <v>0</v>
      </c>
      <c r="AR179" s="223"/>
      <c r="AS179" s="48"/>
      <c r="AT179" s="48"/>
      <c r="AU179" s="48">
        <f>SUMIF(BAROMPREM!B:B,I179,BAROMPREM!AF:AF)</f>
        <v>33070.058319999996</v>
      </c>
      <c r="AV179" s="63">
        <f>SUMIF(BAROMPREM!B:B,I179,BAROMPREM!AE:AE)</f>
        <v>90123.5</v>
      </c>
      <c r="AW179" s="48"/>
      <c r="AX179" s="48"/>
    </row>
    <row r="180" spans="1:50" ht="15.75" thickBot="1" x14ac:dyDescent="0.3">
      <c r="A180" s="41">
        <v>110</v>
      </c>
      <c r="B180" s="42" t="s">
        <v>6</v>
      </c>
      <c r="C180" s="41">
        <v>26</v>
      </c>
      <c r="D180" s="43" t="s">
        <v>514</v>
      </c>
      <c r="E180" s="41">
        <v>454161</v>
      </c>
      <c r="F180" s="43" t="s">
        <v>196</v>
      </c>
      <c r="G180" s="41">
        <v>54161</v>
      </c>
      <c r="H180" s="43" t="s">
        <v>196</v>
      </c>
      <c r="I180" s="41">
        <v>54161</v>
      </c>
      <c r="K180" s="48">
        <f>SUMIF(BAROMPREM!B:B,I180,BAROMPREM!AD:AD)</f>
        <v>0</v>
      </c>
      <c r="L180" s="63"/>
      <c r="M180" s="48"/>
      <c r="N180" s="48"/>
      <c r="O180" s="48">
        <f>SUMIF(BAROMPREM!B:B,I180,BAROMPREM!AM:AM)</f>
        <v>6</v>
      </c>
      <c r="P180" s="48"/>
      <c r="Q180" s="48"/>
      <c r="R180" s="48"/>
      <c r="S180" s="48">
        <f>SUMIF(BAROMPREM!B:B,I180,BAROMPREM!Z:Z)</f>
        <v>1</v>
      </c>
      <c r="T180" s="63"/>
      <c r="U180" s="48"/>
      <c r="V180" s="48"/>
      <c r="W180" s="48">
        <f>SUMIF(BAROMPREM!B:B,I180,BAROMPREM!AN:AN)</f>
        <v>59.2</v>
      </c>
      <c r="X180" s="48"/>
      <c r="Y180" s="48"/>
      <c r="Z180" s="48"/>
      <c r="AA180" s="83">
        <f>SUMIF(BAROMPREM!B:B,I180,BAROMPREM!AB:AB)</f>
        <v>1</v>
      </c>
      <c r="AB180" s="83"/>
      <c r="AC180" s="48"/>
      <c r="AD180" s="48"/>
      <c r="AE180" s="54">
        <f>SUMIF(PNBCREDIT!G:G,I180,PNBCREDIT!Q:Q)+SUMIF(PNBCREDIT!G:G,I180,PNBCREDIT!AF:AF)</f>
        <v>3.0514103681310494</v>
      </c>
      <c r="AF180" s="54"/>
      <c r="AG180" s="48"/>
      <c r="AH180" s="48"/>
      <c r="AI180" s="221">
        <f>SUMIF(BAROMPREM!B:B,I180,BAROMPREM!AC:AC)</f>
        <v>0</v>
      </c>
      <c r="AJ180" s="83"/>
      <c r="AK180" s="48"/>
      <c r="AL180" s="48"/>
      <c r="AM180" s="223">
        <f>SUMIF(BAROMPREM!B:B,I180,BAROMPREM!Y:Y)</f>
        <v>2</v>
      </c>
      <c r="AN180" s="63"/>
      <c r="AO180" s="48"/>
      <c r="AP180" s="64"/>
      <c r="AQ180" s="223">
        <f>SUMIF(BAROMPREM!B:B,I180,BAROMPREM!AA:AA)</f>
        <v>1</v>
      </c>
      <c r="AR180" s="223"/>
      <c r="AS180" s="48"/>
      <c r="AT180" s="48"/>
      <c r="AU180" s="48">
        <f>SUMIF(BAROMPREM!B:B,I180,BAROMPREM!AF:AF)</f>
        <v>9506.7999999999993</v>
      </c>
      <c r="AV180" s="63">
        <f>SUMIF(BAROMPREM!B:B,I180,BAROMPREM!AE:AE)</f>
        <v>31038.400000000001</v>
      </c>
      <c r="AW180" s="48"/>
      <c r="AX180" s="48"/>
    </row>
    <row r="181" spans="1:50" ht="15.75" thickBot="1" x14ac:dyDescent="0.3">
      <c r="A181" s="41">
        <v>110</v>
      </c>
      <c r="B181" s="42" t="s">
        <v>6</v>
      </c>
      <c r="C181" s="41">
        <v>26</v>
      </c>
      <c r="D181" s="43" t="s">
        <v>514</v>
      </c>
      <c r="E181" s="41">
        <v>554166</v>
      </c>
      <c r="F181" s="43" t="s">
        <v>197</v>
      </c>
      <c r="G181" s="41">
        <v>54166</v>
      </c>
      <c r="H181" s="43" t="s">
        <v>197</v>
      </c>
      <c r="I181" s="41">
        <v>54166</v>
      </c>
      <c r="K181" s="48">
        <f>SUMIF(BAROMPREM!B:B,I181,BAROMPREM!AD:AD)</f>
        <v>0</v>
      </c>
      <c r="L181" s="63"/>
      <c r="M181" s="48"/>
      <c r="N181" s="48"/>
      <c r="O181" s="48">
        <f>SUMIF(BAROMPREM!B:B,I181,BAROMPREM!AM:AM)</f>
        <v>5</v>
      </c>
      <c r="P181" s="48"/>
      <c r="Q181" s="48"/>
      <c r="R181" s="48"/>
      <c r="S181" s="48">
        <f>SUMIF(BAROMPREM!B:B,I181,BAROMPREM!Z:Z)</f>
        <v>3</v>
      </c>
      <c r="T181" s="63"/>
      <c r="U181" s="48"/>
      <c r="V181" s="48"/>
      <c r="W181" s="48">
        <f>SUMIF(BAROMPREM!B:B,I181,BAROMPREM!AN:AN)</f>
        <v>-14.8</v>
      </c>
      <c r="X181" s="48"/>
      <c r="Y181" s="48"/>
      <c r="Z181" s="48"/>
      <c r="AA181" s="83">
        <f>SUMIF(BAROMPREM!B:B,I181,BAROMPREM!AB:AB)</f>
        <v>0</v>
      </c>
      <c r="AB181" s="83"/>
      <c r="AC181" s="48"/>
      <c r="AD181" s="48"/>
      <c r="AE181" s="54">
        <f>SUMIF(PNBCREDIT!G:G,I181,PNBCREDIT!Q:Q)+SUMIF(PNBCREDIT!G:G,I181,PNBCREDIT!AF:AF)</f>
        <v>1.4297299200000004E-2</v>
      </c>
      <c r="AF181" s="54"/>
      <c r="AG181" s="48"/>
      <c r="AH181" s="48"/>
      <c r="AI181" s="221">
        <f>SUMIF(BAROMPREM!B:B,I181,BAROMPREM!AC:AC)</f>
        <v>0</v>
      </c>
      <c r="AJ181" s="83"/>
      <c r="AK181" s="48"/>
      <c r="AL181" s="48"/>
      <c r="AM181" s="223">
        <f>SUMIF(BAROMPREM!B:B,I181,BAROMPREM!Y:Y)</f>
        <v>2</v>
      </c>
      <c r="AN181" s="63"/>
      <c r="AO181" s="48"/>
      <c r="AP181" s="64"/>
      <c r="AQ181" s="223">
        <f>SUMIF(BAROMPREM!B:B,I181,BAROMPREM!AA:AA)</f>
        <v>0</v>
      </c>
      <c r="AR181" s="223"/>
      <c r="AS181" s="48"/>
      <c r="AT181" s="48"/>
      <c r="AU181" s="48">
        <f>SUMIF(BAROMPREM!B:B,I181,BAROMPREM!AF:AF)</f>
        <v>41674.300000000003</v>
      </c>
      <c r="AV181" s="63">
        <f>SUMIF(BAROMPREM!B:B,I181,BAROMPREM!AE:AE)</f>
        <v>197602</v>
      </c>
      <c r="AW181" s="48"/>
      <c r="AX181" s="48"/>
    </row>
    <row r="182" spans="1:50" ht="15.75" thickBot="1" x14ac:dyDescent="0.3">
      <c r="A182" s="41">
        <v>110</v>
      </c>
      <c r="B182" s="42" t="s">
        <v>6</v>
      </c>
      <c r="C182" s="41">
        <v>26</v>
      </c>
      <c r="D182" s="43" t="s">
        <v>514</v>
      </c>
      <c r="E182" s="41">
        <v>454171</v>
      </c>
      <c r="F182" s="43" t="s">
        <v>198</v>
      </c>
      <c r="G182" s="41">
        <v>54171</v>
      </c>
      <c r="H182" s="43" t="s">
        <v>198</v>
      </c>
      <c r="I182" s="41">
        <v>54171</v>
      </c>
      <c r="K182" s="48">
        <f>SUMIF(BAROMPREM!B:B,I182,BAROMPREM!AD:AD)</f>
        <v>0</v>
      </c>
      <c r="L182" s="63"/>
      <c r="M182" s="48"/>
      <c r="N182" s="48"/>
      <c r="O182" s="48">
        <f>SUMIF(BAROMPREM!B:B,I182,BAROMPREM!AM:AM)</f>
        <v>2</v>
      </c>
      <c r="P182" s="48"/>
      <c r="Q182" s="48"/>
      <c r="R182" s="48"/>
      <c r="S182" s="48">
        <f>SUMIF(BAROMPREM!B:B,I182,BAROMPREM!Z:Z)</f>
        <v>0</v>
      </c>
      <c r="T182" s="63"/>
      <c r="U182" s="48"/>
      <c r="V182" s="48"/>
      <c r="W182" s="48">
        <f>SUMIF(BAROMPREM!B:B,I182,BAROMPREM!AN:AN)</f>
        <v>0</v>
      </c>
      <c r="X182" s="48"/>
      <c r="Y182" s="48"/>
      <c r="Z182" s="48"/>
      <c r="AA182" s="83">
        <f>SUMIF(BAROMPREM!B:B,I182,BAROMPREM!AB:AB)</f>
        <v>0</v>
      </c>
      <c r="AB182" s="83"/>
      <c r="AC182" s="48"/>
      <c r="AD182" s="48"/>
      <c r="AE182" s="54">
        <f>SUMIF(PNBCREDIT!G:G,I182,PNBCREDIT!Q:Q)+SUMIF(PNBCREDIT!G:G,I182,PNBCREDIT!AF:AF)</f>
        <v>1.7556572659316039</v>
      </c>
      <c r="AF182" s="54"/>
      <c r="AG182" s="48"/>
      <c r="AH182" s="48"/>
      <c r="AI182" s="221">
        <f>SUMIF(BAROMPREM!B:B,I182,BAROMPREM!AC:AC)</f>
        <v>1</v>
      </c>
      <c r="AJ182" s="83"/>
      <c r="AK182" s="48"/>
      <c r="AL182" s="48"/>
      <c r="AM182" s="223">
        <f>SUMIF(BAROMPREM!B:B,I182,BAROMPREM!Y:Y)</f>
        <v>1</v>
      </c>
      <c r="AN182" s="63"/>
      <c r="AO182" s="48"/>
      <c r="AP182" s="64"/>
      <c r="AQ182" s="223">
        <f>SUMIF(BAROMPREM!B:B,I182,BAROMPREM!AA:AA)</f>
        <v>0</v>
      </c>
      <c r="AR182" s="223"/>
      <c r="AS182" s="48"/>
      <c r="AT182" s="48"/>
      <c r="AU182" s="48">
        <f>SUMIF(BAROMPREM!B:B,I182,BAROMPREM!AF:AF)</f>
        <v>23189.599999999999</v>
      </c>
      <c r="AV182" s="63">
        <f>SUMIF(BAROMPREM!B:B,I182,BAROMPREM!AE:AE)</f>
        <v>77034.5</v>
      </c>
      <c r="AW182" s="48"/>
      <c r="AX182" s="48"/>
    </row>
    <row r="183" spans="1:50" ht="15.75" thickBot="1" x14ac:dyDescent="0.3">
      <c r="A183" s="41">
        <v>110</v>
      </c>
      <c r="B183" s="42" t="s">
        <v>6</v>
      </c>
      <c r="C183" s="41">
        <v>26</v>
      </c>
      <c r="D183" s="43" t="s">
        <v>514</v>
      </c>
      <c r="E183" s="41">
        <v>554266</v>
      </c>
      <c r="F183" s="43" t="s">
        <v>220</v>
      </c>
      <c r="G183" s="41">
        <v>54266</v>
      </c>
      <c r="H183" s="43" t="s">
        <v>220</v>
      </c>
      <c r="I183" s="41">
        <v>54266</v>
      </c>
      <c r="K183" s="48">
        <f>SUMIF(BAROMPREM!B:B,I183,BAROMPREM!AD:AD)</f>
        <v>0</v>
      </c>
      <c r="L183" s="63"/>
      <c r="M183" s="48"/>
      <c r="N183" s="48"/>
      <c r="O183" s="48">
        <f>SUMIF(BAROMPREM!B:B,I183,BAROMPREM!AM:AM)</f>
        <v>2</v>
      </c>
      <c r="P183" s="48"/>
      <c r="Q183" s="48"/>
      <c r="R183" s="48"/>
      <c r="S183" s="48">
        <f>SUMIF(BAROMPREM!B:B,I183,BAROMPREM!Z:Z)</f>
        <v>0</v>
      </c>
      <c r="T183" s="63"/>
      <c r="U183" s="48"/>
      <c r="V183" s="48"/>
      <c r="W183" s="48">
        <f>SUMIF(BAROMPREM!B:B,I183,BAROMPREM!AN:AN)</f>
        <v>44.8</v>
      </c>
      <c r="X183" s="48"/>
      <c r="Y183" s="48"/>
      <c r="Z183" s="48"/>
      <c r="AA183" s="83">
        <f>SUMIF(BAROMPREM!B:B,I183,BAROMPREM!AB:AB)</f>
        <v>3</v>
      </c>
      <c r="AB183" s="83"/>
      <c r="AC183" s="48"/>
      <c r="AD183" s="48"/>
      <c r="AE183" s="54">
        <f>SUMIF(PNBCREDIT!G:G,I183,PNBCREDIT!Q:Q)+SUMIF(PNBCREDIT!G:G,I183,PNBCREDIT!AF:AF)</f>
        <v>17.33697761306043</v>
      </c>
      <c r="AF183" s="54"/>
      <c r="AG183" s="48"/>
      <c r="AH183" s="48"/>
      <c r="AI183" s="221">
        <f>SUMIF(BAROMPREM!B:B,I183,BAROMPREM!AC:AC)</f>
        <v>1</v>
      </c>
      <c r="AJ183" s="83"/>
      <c r="AK183" s="48"/>
      <c r="AL183" s="48"/>
      <c r="AM183" s="223">
        <f>SUMIF(BAROMPREM!B:B,I183,BAROMPREM!Y:Y)</f>
        <v>-3</v>
      </c>
      <c r="AN183" s="63"/>
      <c r="AO183" s="48"/>
      <c r="AP183" s="64"/>
      <c r="AQ183" s="223">
        <f>SUMIF(BAROMPREM!B:B,I183,BAROMPREM!AA:AA)</f>
        <v>2</v>
      </c>
      <c r="AR183" s="223"/>
      <c r="AS183" s="48"/>
      <c r="AT183" s="48"/>
      <c r="AU183" s="48">
        <f>SUMIF(BAROMPREM!B:B,I183,BAROMPREM!AF:AF)</f>
        <v>33909.9</v>
      </c>
      <c r="AV183" s="63">
        <f>SUMIF(BAROMPREM!B:B,I183,BAROMPREM!AE:AE)</f>
        <v>98618.5</v>
      </c>
      <c r="AW183" s="48"/>
      <c r="AX183" s="48"/>
    </row>
    <row r="184" spans="1:50" ht="15.75" thickBot="1" x14ac:dyDescent="0.3">
      <c r="A184" s="41">
        <v>110</v>
      </c>
      <c r="B184" s="42" t="s">
        <v>6</v>
      </c>
      <c r="C184" s="41">
        <v>26</v>
      </c>
      <c r="D184" s="43" t="s">
        <v>514</v>
      </c>
      <c r="E184" s="41">
        <v>554296</v>
      </c>
      <c r="F184" s="43" t="s">
        <v>203</v>
      </c>
      <c r="G184" s="41">
        <v>54296</v>
      </c>
      <c r="H184" s="43" t="s">
        <v>203</v>
      </c>
      <c r="I184" s="41">
        <v>54296</v>
      </c>
      <c r="K184" s="48">
        <f>SUMIF(BAROMPREM!B:B,I184,BAROMPREM!AD:AD)</f>
        <v>0</v>
      </c>
      <c r="L184" s="63"/>
      <c r="M184" s="48"/>
      <c r="N184" s="48"/>
      <c r="O184" s="48">
        <f>SUMIF(BAROMPREM!B:B,I184,BAROMPREM!AM:AM)</f>
        <v>10</v>
      </c>
      <c r="P184" s="48"/>
      <c r="Q184" s="48"/>
      <c r="R184" s="48"/>
      <c r="S184" s="48">
        <f>SUMIF(BAROMPREM!B:B,I184,BAROMPREM!Z:Z)</f>
        <v>1</v>
      </c>
      <c r="T184" s="63"/>
      <c r="U184" s="48"/>
      <c r="V184" s="48"/>
      <c r="W184" s="48">
        <f>SUMIF(BAROMPREM!B:B,I184,BAROMPREM!AN:AN)</f>
        <v>-8</v>
      </c>
      <c r="X184" s="48"/>
      <c r="Y184" s="48"/>
      <c r="Z184" s="48"/>
      <c r="AA184" s="83">
        <f>SUMIF(BAROMPREM!B:B,I184,BAROMPREM!AB:AB)</f>
        <v>0</v>
      </c>
      <c r="AB184" s="83"/>
      <c r="AC184" s="48"/>
      <c r="AD184" s="48"/>
      <c r="AE184" s="54">
        <f>SUMIF(PNBCREDIT!G:G,I184,PNBCREDIT!Q:Q)+SUMIF(PNBCREDIT!G:G,I184,PNBCREDIT!AF:AF)</f>
        <v>18.014049147834363</v>
      </c>
      <c r="AF184" s="54"/>
      <c r="AG184" s="48"/>
      <c r="AH184" s="48"/>
      <c r="AI184" s="221">
        <f>SUMIF(BAROMPREM!B:B,I184,BAROMPREM!AC:AC)</f>
        <v>2</v>
      </c>
      <c r="AJ184" s="83"/>
      <c r="AK184" s="48"/>
      <c r="AL184" s="48"/>
      <c r="AM184" s="223">
        <f>SUMIF(BAROMPREM!B:B,I184,BAROMPREM!Y:Y)</f>
        <v>1</v>
      </c>
      <c r="AN184" s="63"/>
      <c r="AO184" s="48"/>
      <c r="AP184" s="64"/>
      <c r="AQ184" s="223">
        <f>SUMIF(BAROMPREM!B:B,I184,BAROMPREM!AA:AA)</f>
        <v>1</v>
      </c>
      <c r="AR184" s="223"/>
      <c r="AS184" s="48"/>
      <c r="AT184" s="48"/>
      <c r="AU184" s="48">
        <f>SUMIF(BAROMPREM!B:B,I184,BAROMPREM!AF:AF)</f>
        <v>602.70000000000005</v>
      </c>
      <c r="AV184" s="63">
        <f>SUMIF(BAROMPREM!B:B,I184,BAROMPREM!AE:AE)</f>
        <v>1453.2</v>
      </c>
      <c r="AW184" s="48"/>
      <c r="AX184" s="48"/>
    </row>
    <row r="185" spans="1:50" ht="15.75" thickBot="1" x14ac:dyDescent="0.3">
      <c r="A185" s="41">
        <v>110</v>
      </c>
      <c r="B185" s="42" t="s">
        <v>6</v>
      </c>
      <c r="C185" s="41">
        <v>26</v>
      </c>
      <c r="D185" s="43" t="s">
        <v>514</v>
      </c>
      <c r="E185" s="41">
        <v>554356</v>
      </c>
      <c r="F185" s="43" t="s">
        <v>221</v>
      </c>
      <c r="G185" s="41">
        <v>54356</v>
      </c>
      <c r="H185" s="43" t="s">
        <v>221</v>
      </c>
      <c r="I185" s="41">
        <v>54356</v>
      </c>
      <c r="K185" s="48">
        <f>SUMIF(BAROMPREM!B:B,I185,BAROMPREM!AD:AD)</f>
        <v>0</v>
      </c>
      <c r="L185" s="63"/>
      <c r="M185" s="48"/>
      <c r="N185" s="48"/>
      <c r="O185" s="48">
        <f>SUMIF(BAROMPREM!B:B,I185,BAROMPREM!AM:AM)</f>
        <v>27</v>
      </c>
      <c r="P185" s="48"/>
      <c r="Q185" s="48"/>
      <c r="R185" s="48"/>
      <c r="S185" s="48">
        <f>SUMIF(BAROMPREM!B:B,I185,BAROMPREM!Z:Z)</f>
        <v>0</v>
      </c>
      <c r="T185" s="63"/>
      <c r="U185" s="48"/>
      <c r="V185" s="48"/>
      <c r="W185" s="48">
        <f>SUMIF(BAROMPREM!B:B,I185,BAROMPREM!AN:AN)</f>
        <v>25.6</v>
      </c>
      <c r="X185" s="48"/>
      <c r="Y185" s="48"/>
      <c r="Z185" s="48"/>
      <c r="AA185" s="83">
        <f>SUMIF(BAROMPREM!B:B,I185,BAROMPREM!AB:AB)</f>
        <v>2</v>
      </c>
      <c r="AB185" s="83"/>
      <c r="AC185" s="48"/>
      <c r="AD185" s="48"/>
      <c r="AE185" s="54">
        <f>SUMIF(PNBCREDIT!G:G,I185,PNBCREDIT!Q:Q)+SUMIF(PNBCREDIT!G:G,I185,PNBCREDIT!AF:AF)</f>
        <v>33.174342691326679</v>
      </c>
      <c r="AF185" s="54"/>
      <c r="AG185" s="48"/>
      <c r="AH185" s="48"/>
      <c r="AI185" s="221">
        <f>SUMIF(BAROMPREM!B:B,I185,BAROMPREM!AC:AC)</f>
        <v>1</v>
      </c>
      <c r="AJ185" s="83"/>
      <c r="AK185" s="48"/>
      <c r="AL185" s="48"/>
      <c r="AM185" s="223">
        <f>SUMIF(BAROMPREM!B:B,I185,BAROMPREM!Y:Y)</f>
        <v>-3</v>
      </c>
      <c r="AN185" s="63"/>
      <c r="AO185" s="48"/>
      <c r="AP185" s="64"/>
      <c r="AQ185" s="223">
        <f>SUMIF(BAROMPREM!B:B,I185,BAROMPREM!AA:AA)</f>
        <v>0</v>
      </c>
      <c r="AR185" s="223"/>
      <c r="AS185" s="48"/>
      <c r="AT185" s="48"/>
      <c r="AU185" s="48">
        <f>SUMIF(BAROMPREM!B:B,I185,BAROMPREM!AF:AF)</f>
        <v>76415.899999999994</v>
      </c>
      <c r="AV185" s="63">
        <f>SUMIF(BAROMPREM!B:B,I185,BAROMPREM!AE:AE)</f>
        <v>149075.79999999999</v>
      </c>
      <c r="AW185" s="48"/>
      <c r="AX185" s="48"/>
    </row>
    <row r="186" spans="1:50" ht="15.75" thickBot="1" x14ac:dyDescent="0.3">
      <c r="A186" s="41">
        <v>110</v>
      </c>
      <c r="B186" s="42" t="s">
        <v>6</v>
      </c>
      <c r="C186" s="41">
        <v>26</v>
      </c>
      <c r="D186" s="43" t="s">
        <v>514</v>
      </c>
      <c r="E186" s="41">
        <v>454426</v>
      </c>
      <c r="F186" s="43" t="s">
        <v>199</v>
      </c>
      <c r="G186" s="41">
        <v>54426</v>
      </c>
      <c r="H186" s="43" t="s">
        <v>199</v>
      </c>
      <c r="I186" s="41">
        <v>54426</v>
      </c>
      <c r="K186" s="48">
        <f>SUMIF(BAROMPREM!B:B,I186,BAROMPREM!AD:AD)</f>
        <v>0</v>
      </c>
      <c r="L186" s="63"/>
      <c r="M186" s="48"/>
      <c r="N186" s="48"/>
      <c r="O186" s="48">
        <f>SUMIF(BAROMPREM!B:B,I186,BAROMPREM!AM:AM)</f>
        <v>61</v>
      </c>
      <c r="P186" s="48"/>
      <c r="Q186" s="48"/>
      <c r="R186" s="48"/>
      <c r="S186" s="48">
        <f>SUMIF(BAROMPREM!B:B,I186,BAROMPREM!Z:Z)</f>
        <v>4</v>
      </c>
      <c r="T186" s="63"/>
      <c r="U186" s="48"/>
      <c r="V186" s="48"/>
      <c r="W186" s="48">
        <f>SUMIF(BAROMPREM!B:B,I186,BAROMPREM!AN:AN)</f>
        <v>-2.2000000000000002</v>
      </c>
      <c r="X186" s="48"/>
      <c r="Y186" s="48"/>
      <c r="Z186" s="48"/>
      <c r="AA186" s="83">
        <f>SUMIF(BAROMPREM!B:B,I186,BAROMPREM!AB:AB)</f>
        <v>3</v>
      </c>
      <c r="AB186" s="83"/>
      <c r="AC186" s="48"/>
      <c r="AD186" s="48"/>
      <c r="AE186" s="54">
        <f>SUMIF(PNBCREDIT!G:G,I186,PNBCREDIT!Q:Q)+SUMIF(PNBCREDIT!G:G,I186,PNBCREDIT!AF:AF)</f>
        <v>26.18472110364327</v>
      </c>
      <c r="AF186" s="54"/>
      <c r="AG186" s="48"/>
      <c r="AH186" s="48"/>
      <c r="AI186" s="221">
        <f>SUMIF(BAROMPREM!B:B,I186,BAROMPREM!AC:AC)</f>
        <v>3</v>
      </c>
      <c r="AJ186" s="83"/>
      <c r="AK186" s="48"/>
      <c r="AL186" s="48"/>
      <c r="AM186" s="223">
        <f>SUMIF(BAROMPREM!B:B,I186,BAROMPREM!Y:Y)</f>
        <v>-1</v>
      </c>
      <c r="AN186" s="63"/>
      <c r="AO186" s="48"/>
      <c r="AP186" s="64"/>
      <c r="AQ186" s="223">
        <f>SUMIF(BAROMPREM!B:B,I186,BAROMPREM!AA:AA)</f>
        <v>2</v>
      </c>
      <c r="AR186" s="223"/>
      <c r="AS186" s="48"/>
      <c r="AT186" s="48"/>
      <c r="AU186" s="48">
        <f>SUMIF(BAROMPREM!B:B,I186,BAROMPREM!AF:AF)</f>
        <v>186863.7</v>
      </c>
      <c r="AV186" s="63">
        <f>SUMIF(BAROMPREM!B:B,I186,BAROMPREM!AE:AE)</f>
        <v>550812.4</v>
      </c>
      <c r="AW186" s="48"/>
      <c r="AX186" s="48"/>
    </row>
    <row r="187" spans="1:50" ht="15.75" thickBot="1" x14ac:dyDescent="0.3">
      <c r="A187" s="41">
        <v>110</v>
      </c>
      <c r="B187" s="42" t="s">
        <v>6</v>
      </c>
      <c r="C187" s="41">
        <v>26</v>
      </c>
      <c r="D187" s="43" t="s">
        <v>514</v>
      </c>
      <c r="E187" s="41">
        <v>554476</v>
      </c>
      <c r="F187" s="43" t="s">
        <v>222</v>
      </c>
      <c r="G187" s="41">
        <v>54476</v>
      </c>
      <c r="H187" s="43" t="s">
        <v>222</v>
      </c>
      <c r="I187" s="41">
        <v>54476</v>
      </c>
      <c r="K187" s="48">
        <f>SUMIF(BAROMPREM!B:B,I187,BAROMPREM!AD:AD)</f>
        <v>0</v>
      </c>
      <c r="L187" s="63"/>
      <c r="M187" s="48"/>
      <c r="N187" s="48"/>
      <c r="O187" s="48">
        <f>SUMIF(BAROMPREM!B:B,I187,BAROMPREM!AM:AM)</f>
        <v>8</v>
      </c>
      <c r="P187" s="48"/>
      <c r="Q187" s="48"/>
      <c r="R187" s="48"/>
      <c r="S187" s="48">
        <f>SUMIF(BAROMPREM!B:B,I187,BAROMPREM!Z:Z)</f>
        <v>3</v>
      </c>
      <c r="T187" s="63"/>
      <c r="U187" s="48"/>
      <c r="V187" s="48"/>
      <c r="W187" s="48">
        <f>SUMIF(BAROMPREM!B:B,I187,BAROMPREM!AN:AN)</f>
        <v>5.2</v>
      </c>
      <c r="X187" s="48"/>
      <c r="Y187" s="48"/>
      <c r="Z187" s="48"/>
      <c r="AA187" s="83">
        <f>SUMIF(BAROMPREM!B:B,I187,BAROMPREM!AB:AB)</f>
        <v>2</v>
      </c>
      <c r="AB187" s="83"/>
      <c r="AC187" s="48"/>
      <c r="AD187" s="48"/>
      <c r="AE187" s="54">
        <f>SUMIF(PNBCREDIT!G:G,I187,PNBCREDIT!Q:Q)+SUMIF(PNBCREDIT!G:G,I187,PNBCREDIT!AF:AF)</f>
        <v>40.676793472411397</v>
      </c>
      <c r="AF187" s="54"/>
      <c r="AG187" s="48"/>
      <c r="AH187" s="48"/>
      <c r="AI187" s="221">
        <f>SUMIF(BAROMPREM!B:B,I187,BAROMPREM!AC:AC)</f>
        <v>4</v>
      </c>
      <c r="AJ187" s="83"/>
      <c r="AK187" s="48"/>
      <c r="AL187" s="48"/>
      <c r="AM187" s="223">
        <f>SUMIF(BAROMPREM!B:B,I187,BAROMPREM!Y:Y)</f>
        <v>1</v>
      </c>
      <c r="AN187" s="63"/>
      <c r="AO187" s="48"/>
      <c r="AP187" s="64"/>
      <c r="AQ187" s="223">
        <f>SUMIF(BAROMPREM!B:B,I187,BAROMPREM!AA:AA)</f>
        <v>0</v>
      </c>
      <c r="AR187" s="223"/>
      <c r="AS187" s="48"/>
      <c r="AT187" s="48"/>
      <c r="AU187" s="48">
        <f>SUMIF(BAROMPREM!B:B,I187,BAROMPREM!AF:AF)</f>
        <v>16548.3</v>
      </c>
      <c r="AV187" s="63">
        <f>SUMIF(BAROMPREM!B:B,I187,BAROMPREM!AE:AE)</f>
        <v>41872.800000000003</v>
      </c>
      <c r="AW187" s="48"/>
      <c r="AX187" s="48"/>
    </row>
    <row r="188" spans="1:50" ht="15.75" thickBot="1" x14ac:dyDescent="0.3">
      <c r="A188" s="41">
        <v>110</v>
      </c>
      <c r="B188" s="42" t="s">
        <v>6</v>
      </c>
      <c r="C188" s="41">
        <v>26</v>
      </c>
      <c r="D188" s="43" t="s">
        <v>514</v>
      </c>
      <c r="E188" s="41">
        <v>554471</v>
      </c>
      <c r="F188" s="43" t="s">
        <v>204</v>
      </c>
      <c r="G188" s="41">
        <v>54471</v>
      </c>
      <c r="H188" s="43" t="s">
        <v>204</v>
      </c>
      <c r="I188" s="41">
        <v>54471</v>
      </c>
      <c r="K188" s="48">
        <f>SUMIF(BAROMPREM!B:B,I188,BAROMPREM!AD:AD)</f>
        <v>0</v>
      </c>
      <c r="L188" s="63"/>
      <c r="M188" s="48"/>
      <c r="N188" s="48"/>
      <c r="O188" s="48">
        <f>SUMIF(BAROMPREM!B:B,I188,BAROMPREM!AM:AM)</f>
        <v>-1</v>
      </c>
      <c r="P188" s="48"/>
      <c r="Q188" s="48"/>
      <c r="R188" s="48"/>
      <c r="S188" s="48">
        <f>SUMIF(BAROMPREM!B:B,I188,BAROMPREM!Z:Z)</f>
        <v>0</v>
      </c>
      <c r="T188" s="63"/>
      <c r="U188" s="48"/>
      <c r="V188" s="48"/>
      <c r="W188" s="48">
        <f>SUMIF(BAROMPREM!B:B,I188,BAROMPREM!AN:AN)</f>
        <v>6.8</v>
      </c>
      <c r="X188" s="48"/>
      <c r="Y188" s="48"/>
      <c r="Z188" s="48"/>
      <c r="AA188" s="83">
        <f>SUMIF(BAROMPREM!B:B,I188,BAROMPREM!AB:AB)</f>
        <v>2</v>
      </c>
      <c r="AB188" s="83"/>
      <c r="AC188" s="48"/>
      <c r="AD188" s="48"/>
      <c r="AE188" s="54">
        <f>SUMIF(PNBCREDIT!G:G,I188,PNBCREDIT!Q:Q)+SUMIF(PNBCREDIT!G:G,I188,PNBCREDIT!AF:AF)</f>
        <v>11.051319090134751</v>
      </c>
      <c r="AF188" s="54"/>
      <c r="AG188" s="48"/>
      <c r="AH188" s="48"/>
      <c r="AI188" s="221">
        <f>SUMIF(BAROMPREM!B:B,I188,BAROMPREM!AC:AC)</f>
        <v>0</v>
      </c>
      <c r="AJ188" s="83"/>
      <c r="AK188" s="48"/>
      <c r="AL188" s="48"/>
      <c r="AM188" s="223">
        <f>SUMIF(BAROMPREM!B:B,I188,BAROMPREM!Y:Y)</f>
        <v>-2</v>
      </c>
      <c r="AN188" s="63"/>
      <c r="AO188" s="48"/>
      <c r="AP188" s="64"/>
      <c r="AQ188" s="223">
        <f>SUMIF(BAROMPREM!B:B,I188,BAROMPREM!AA:AA)</f>
        <v>0</v>
      </c>
      <c r="AR188" s="223"/>
      <c r="AS188" s="48"/>
      <c r="AT188" s="48"/>
      <c r="AU188" s="48">
        <f>SUMIF(BAROMPREM!B:B,I188,BAROMPREM!AF:AF)</f>
        <v>145927.4</v>
      </c>
      <c r="AV188" s="63">
        <f>SUMIF(BAROMPREM!B:B,I188,BAROMPREM!AE:AE)</f>
        <v>191908.9</v>
      </c>
      <c r="AW188" s="48"/>
      <c r="AX188" s="48"/>
    </row>
    <row r="189" spans="1:50" ht="15.75" thickBot="1" x14ac:dyDescent="0.3">
      <c r="A189" s="41">
        <v>110</v>
      </c>
      <c r="B189" s="42" t="s">
        <v>6</v>
      </c>
      <c r="C189" s="41">
        <v>26</v>
      </c>
      <c r="D189" s="43" t="s">
        <v>514</v>
      </c>
      <c r="E189" s="41">
        <v>454481</v>
      </c>
      <c r="F189" s="43" t="s">
        <v>205</v>
      </c>
      <c r="G189" s="41">
        <v>54481</v>
      </c>
      <c r="H189" s="43" t="s">
        <v>205</v>
      </c>
      <c r="I189" s="41">
        <v>54481</v>
      </c>
      <c r="K189" s="48">
        <f>SUMIF(BAROMPREM!B:B,I189,BAROMPREM!AD:AD)</f>
        <v>0</v>
      </c>
      <c r="L189" s="63"/>
      <c r="M189" s="48"/>
      <c r="N189" s="48"/>
      <c r="O189" s="48">
        <f>SUMIF(BAROMPREM!B:B,I189,BAROMPREM!AM:AM)</f>
        <v>37</v>
      </c>
      <c r="P189" s="48"/>
      <c r="Q189" s="48"/>
      <c r="R189" s="48"/>
      <c r="S189" s="48">
        <f>SUMIF(BAROMPREM!B:B,I189,BAROMPREM!Z:Z)</f>
        <v>1</v>
      </c>
      <c r="T189" s="63"/>
      <c r="U189" s="48"/>
      <c r="V189" s="48"/>
      <c r="W189" s="48">
        <f>SUMIF(BAROMPREM!B:B,I189,BAROMPREM!AN:AN)</f>
        <v>41.6</v>
      </c>
      <c r="X189" s="48"/>
      <c r="Y189" s="48"/>
      <c r="Z189" s="48"/>
      <c r="AA189" s="83">
        <f>SUMIF(BAROMPREM!B:B,I189,BAROMPREM!AB:AB)</f>
        <v>3</v>
      </c>
      <c r="AB189" s="83"/>
      <c r="AC189" s="48"/>
      <c r="AD189" s="48"/>
      <c r="AE189" s="54">
        <f>SUMIF(PNBCREDIT!G:G,I189,PNBCREDIT!Q:Q)+SUMIF(PNBCREDIT!G:G,I189,PNBCREDIT!AF:AF)</f>
        <v>93.88464692858426</v>
      </c>
      <c r="AF189" s="54"/>
      <c r="AG189" s="48"/>
      <c r="AH189" s="48"/>
      <c r="AI189" s="221">
        <f>SUMIF(BAROMPREM!B:B,I189,BAROMPREM!AC:AC)</f>
        <v>5</v>
      </c>
      <c r="AJ189" s="83"/>
      <c r="AK189" s="48"/>
      <c r="AL189" s="48"/>
      <c r="AM189" s="223">
        <f>SUMIF(BAROMPREM!B:B,I189,BAROMPREM!Y:Y)</f>
        <v>7</v>
      </c>
      <c r="AN189" s="63"/>
      <c r="AO189" s="48"/>
      <c r="AP189" s="64"/>
      <c r="AQ189" s="223">
        <f>SUMIF(BAROMPREM!B:B,I189,BAROMPREM!AA:AA)</f>
        <v>1</v>
      </c>
      <c r="AR189" s="223"/>
      <c r="AS189" s="48"/>
      <c r="AT189" s="48"/>
      <c r="AU189" s="48">
        <f>SUMIF(BAROMPREM!B:B,I189,BAROMPREM!AF:AF)</f>
        <v>245006.8</v>
      </c>
      <c r="AV189" s="63">
        <f>SUMIF(BAROMPREM!B:B,I189,BAROMPREM!AE:AE)</f>
        <v>851049.7</v>
      </c>
      <c r="AW189" s="48"/>
      <c r="AX189" s="48"/>
    </row>
    <row r="190" spans="1:50" ht="15.75" thickBot="1" x14ac:dyDescent="0.3">
      <c r="A190" s="41">
        <v>110</v>
      </c>
      <c r="B190" s="42" t="s">
        <v>6</v>
      </c>
      <c r="C190" s="41">
        <v>26</v>
      </c>
      <c r="D190" s="43" t="s">
        <v>514</v>
      </c>
      <c r="E190" s="41">
        <v>554486</v>
      </c>
      <c r="F190" s="43" t="s">
        <v>206</v>
      </c>
      <c r="G190" s="41">
        <v>54486</v>
      </c>
      <c r="H190" s="43" t="s">
        <v>206</v>
      </c>
      <c r="I190" s="41">
        <v>54486</v>
      </c>
      <c r="K190" s="48">
        <f>SUMIF(BAROMPREM!B:B,I190,BAROMPREM!AD:AD)</f>
        <v>0</v>
      </c>
      <c r="L190" s="63"/>
      <c r="M190" s="48"/>
      <c r="N190" s="48"/>
      <c r="O190" s="48">
        <f>SUMIF(BAROMPREM!B:B,I190,BAROMPREM!AM:AM)</f>
        <v>10</v>
      </c>
      <c r="P190" s="48"/>
      <c r="Q190" s="48"/>
      <c r="R190" s="48"/>
      <c r="S190" s="48">
        <f>SUMIF(BAROMPREM!B:B,I190,BAROMPREM!Z:Z)</f>
        <v>0</v>
      </c>
      <c r="T190" s="63"/>
      <c r="U190" s="48"/>
      <c r="V190" s="48"/>
      <c r="W190" s="48">
        <f>SUMIF(BAROMPREM!B:B,I190,BAROMPREM!AN:AN)</f>
        <v>8</v>
      </c>
      <c r="X190" s="48"/>
      <c r="Y190" s="48"/>
      <c r="Z190" s="48"/>
      <c r="AA190" s="83">
        <f>SUMIF(BAROMPREM!B:B,I190,BAROMPREM!AB:AB)</f>
        <v>0</v>
      </c>
      <c r="AB190" s="83"/>
      <c r="AC190" s="48"/>
      <c r="AD190" s="48"/>
      <c r="AE190" s="54">
        <f>SUMIF(PNBCREDIT!G:G,I190,PNBCREDIT!Q:Q)+SUMIF(PNBCREDIT!G:G,I190,PNBCREDIT!AF:AF)</f>
        <v>8.2380546712700635</v>
      </c>
      <c r="AF190" s="54"/>
      <c r="AG190" s="48"/>
      <c r="AH190" s="48"/>
      <c r="AI190" s="221">
        <f>SUMIF(BAROMPREM!B:B,I190,BAROMPREM!AC:AC)</f>
        <v>3</v>
      </c>
      <c r="AJ190" s="83"/>
      <c r="AK190" s="48"/>
      <c r="AL190" s="48"/>
      <c r="AM190" s="223">
        <f>SUMIF(BAROMPREM!B:B,I190,BAROMPREM!Y:Y)</f>
        <v>1</v>
      </c>
      <c r="AN190" s="63"/>
      <c r="AO190" s="48"/>
      <c r="AP190" s="64"/>
      <c r="AQ190" s="223">
        <f>SUMIF(BAROMPREM!B:B,I190,BAROMPREM!AA:AA)</f>
        <v>1</v>
      </c>
      <c r="AR190" s="223"/>
      <c r="AS190" s="48"/>
      <c r="AT190" s="48"/>
      <c r="AU190" s="48">
        <f>SUMIF(BAROMPREM!B:B,I190,BAROMPREM!AF:AF)</f>
        <v>15292.6</v>
      </c>
      <c r="AV190" s="63">
        <f>SUMIF(BAROMPREM!B:B,I190,BAROMPREM!AE:AE)</f>
        <v>69494.5</v>
      </c>
      <c r="AW190" s="48"/>
      <c r="AX190" s="48"/>
    </row>
    <row r="191" spans="1:50" ht="15.75" thickBot="1" x14ac:dyDescent="0.3">
      <c r="A191" s="41">
        <v>110</v>
      </c>
      <c r="B191" s="42" t="s">
        <v>6</v>
      </c>
      <c r="C191" s="41">
        <v>26</v>
      </c>
      <c r="D191" s="43" t="s">
        <v>514</v>
      </c>
      <c r="E191" s="41">
        <v>554491</v>
      </c>
      <c r="F191" s="43" t="s">
        <v>207</v>
      </c>
      <c r="G191" s="41">
        <v>54491</v>
      </c>
      <c r="H191" s="43" t="s">
        <v>207</v>
      </c>
      <c r="I191" s="41">
        <v>54491</v>
      </c>
      <c r="K191" s="48">
        <f>SUMIF(BAROMPREM!B:B,I191,BAROMPREM!AD:AD)</f>
        <v>0</v>
      </c>
      <c r="L191" s="63"/>
      <c r="M191" s="48"/>
      <c r="N191" s="48"/>
      <c r="O191" s="48">
        <f>SUMIF(BAROMPREM!B:B,I191,BAROMPREM!AM:AM)</f>
        <v>-7</v>
      </c>
      <c r="P191" s="48"/>
      <c r="Q191" s="48"/>
      <c r="R191" s="48"/>
      <c r="S191" s="48">
        <f>SUMIF(BAROMPREM!B:B,I191,BAROMPREM!Z:Z)</f>
        <v>1</v>
      </c>
      <c r="T191" s="63"/>
      <c r="U191" s="48"/>
      <c r="V191" s="48"/>
      <c r="W191" s="48">
        <f>SUMIF(BAROMPREM!B:B,I191,BAROMPREM!AN:AN)</f>
        <v>4</v>
      </c>
      <c r="X191" s="48"/>
      <c r="Y191" s="48"/>
      <c r="Z191" s="48"/>
      <c r="AA191" s="83">
        <f>SUMIF(BAROMPREM!B:B,I191,BAROMPREM!AB:AB)</f>
        <v>2</v>
      </c>
      <c r="AB191" s="83"/>
      <c r="AC191" s="48"/>
      <c r="AD191" s="48"/>
      <c r="AE191" s="54">
        <f>SUMIF(PNBCREDIT!G:G,I191,PNBCREDIT!Q:Q)+SUMIF(PNBCREDIT!G:G,I191,PNBCREDIT!AF:AF)</f>
        <v>18.32818393647376</v>
      </c>
      <c r="AF191" s="54"/>
      <c r="AG191" s="48"/>
      <c r="AH191" s="48"/>
      <c r="AI191" s="221">
        <f>SUMIF(BAROMPREM!B:B,I191,BAROMPREM!AC:AC)</f>
        <v>1</v>
      </c>
      <c r="AJ191" s="83"/>
      <c r="AK191" s="48"/>
      <c r="AL191" s="48"/>
      <c r="AM191" s="223">
        <f>SUMIF(BAROMPREM!B:B,I191,BAROMPREM!Y:Y)</f>
        <v>8</v>
      </c>
      <c r="AN191" s="63"/>
      <c r="AO191" s="48"/>
      <c r="AP191" s="64"/>
      <c r="AQ191" s="223">
        <f>SUMIF(BAROMPREM!B:B,I191,BAROMPREM!AA:AA)</f>
        <v>0</v>
      </c>
      <c r="AR191" s="223"/>
      <c r="AS191" s="48"/>
      <c r="AT191" s="48"/>
      <c r="AU191" s="48">
        <f>SUMIF(BAROMPREM!B:B,I191,BAROMPREM!AF:AF)</f>
        <v>115351.8</v>
      </c>
      <c r="AV191" s="63">
        <f>SUMIF(BAROMPREM!B:B,I191,BAROMPREM!AE:AE)</f>
        <v>334130.2</v>
      </c>
      <c r="AW191" s="48"/>
      <c r="AX191" s="48"/>
    </row>
    <row r="192" spans="1:50" ht="15.75" thickBot="1" x14ac:dyDescent="0.3">
      <c r="A192" s="41">
        <v>110</v>
      </c>
      <c r="B192" s="42" t="s">
        <v>6</v>
      </c>
      <c r="C192" s="41">
        <v>26</v>
      </c>
      <c r="D192" s="43" t="s">
        <v>514</v>
      </c>
      <c r="E192" s="41">
        <v>554601</v>
      </c>
      <c r="F192" s="43" t="s">
        <v>208</v>
      </c>
      <c r="G192" s="41">
        <v>54601</v>
      </c>
      <c r="H192" s="43" t="s">
        <v>208</v>
      </c>
      <c r="I192" s="41">
        <v>54601</v>
      </c>
      <c r="K192" s="48">
        <f>SUMIF(BAROMPREM!B:B,I192,BAROMPREM!AD:AD)</f>
        <v>0</v>
      </c>
      <c r="L192" s="63"/>
      <c r="M192" s="48"/>
      <c r="N192" s="48"/>
      <c r="O192" s="48">
        <f>SUMIF(BAROMPREM!B:B,I192,BAROMPREM!AM:AM)</f>
        <v>3</v>
      </c>
      <c r="P192" s="48"/>
      <c r="Q192" s="48"/>
      <c r="R192" s="48"/>
      <c r="S192" s="48">
        <f>SUMIF(BAROMPREM!B:B,I192,BAROMPREM!Z:Z)</f>
        <v>1</v>
      </c>
      <c r="T192" s="63"/>
      <c r="U192" s="48"/>
      <c r="V192" s="48"/>
      <c r="W192" s="48">
        <f>SUMIF(BAROMPREM!B:B,I192,BAROMPREM!AN:AN)</f>
        <v>20</v>
      </c>
      <c r="X192" s="48"/>
      <c r="Y192" s="48"/>
      <c r="Z192" s="48"/>
      <c r="AA192" s="83">
        <f>SUMIF(BAROMPREM!B:B,I192,BAROMPREM!AB:AB)</f>
        <v>1</v>
      </c>
      <c r="AB192" s="83"/>
      <c r="AC192" s="48"/>
      <c r="AD192" s="48"/>
      <c r="AE192" s="54">
        <f>SUMIF(PNBCREDIT!G:G,I192,PNBCREDIT!Q:Q)+SUMIF(PNBCREDIT!G:G,I192,PNBCREDIT!AF:AF)</f>
        <v>20.880753465633603</v>
      </c>
      <c r="AF192" s="54"/>
      <c r="AG192" s="48"/>
      <c r="AH192" s="48"/>
      <c r="AI192" s="221">
        <f>SUMIF(BAROMPREM!B:B,I192,BAROMPREM!AC:AC)</f>
        <v>2</v>
      </c>
      <c r="AJ192" s="83"/>
      <c r="AK192" s="48"/>
      <c r="AL192" s="48"/>
      <c r="AM192" s="223">
        <f>SUMIF(BAROMPREM!B:B,I192,BAROMPREM!Y:Y)</f>
        <v>0</v>
      </c>
      <c r="AN192" s="63"/>
      <c r="AO192" s="48"/>
      <c r="AP192" s="64"/>
      <c r="AQ192" s="223">
        <f>SUMIF(BAROMPREM!B:B,I192,BAROMPREM!AA:AA)</f>
        <v>1</v>
      </c>
      <c r="AR192" s="223"/>
      <c r="AS192" s="48"/>
      <c r="AT192" s="48"/>
      <c r="AU192" s="48">
        <f>SUMIF(BAROMPREM!B:B,I192,BAROMPREM!AF:AF)</f>
        <v>7040</v>
      </c>
      <c r="AV192" s="63">
        <f>SUMIF(BAROMPREM!B:B,I192,BAROMPREM!AE:AE)</f>
        <v>39217.800000000003</v>
      </c>
      <c r="AW192" s="48"/>
      <c r="AX192" s="48"/>
    </row>
    <row r="193" spans="1:50" ht="15.75" thickBot="1" x14ac:dyDescent="0.3">
      <c r="A193" s="41">
        <v>110</v>
      </c>
      <c r="B193" s="42" t="s">
        <v>6</v>
      </c>
      <c r="C193" s="41">
        <v>26</v>
      </c>
      <c r="D193" s="43" t="s">
        <v>514</v>
      </c>
      <c r="E193" s="41">
        <v>554611</v>
      </c>
      <c r="F193" s="43" t="s">
        <v>223</v>
      </c>
      <c r="G193" s="41">
        <v>54611</v>
      </c>
      <c r="H193" s="43" t="s">
        <v>223</v>
      </c>
      <c r="I193" s="41">
        <v>54611</v>
      </c>
      <c r="K193" s="48">
        <f>SUMIF(BAROMPREM!B:B,I193,BAROMPREM!AD:AD)</f>
        <v>0</v>
      </c>
      <c r="L193" s="63"/>
      <c r="M193" s="48"/>
      <c r="N193" s="48"/>
      <c r="O193" s="48">
        <f>SUMIF(BAROMPREM!B:B,I193,BAROMPREM!AM:AM)</f>
        <v>2</v>
      </c>
      <c r="P193" s="48"/>
      <c r="Q193" s="48"/>
      <c r="R193" s="48"/>
      <c r="S193" s="48">
        <f>SUMIF(BAROMPREM!B:B,I193,BAROMPREM!Z:Z)</f>
        <v>0</v>
      </c>
      <c r="T193" s="63"/>
      <c r="U193" s="48"/>
      <c r="V193" s="48"/>
      <c r="W193" s="48">
        <f>SUMIF(BAROMPREM!B:B,I193,BAROMPREM!AN:AN)</f>
        <v>-2</v>
      </c>
      <c r="X193" s="48"/>
      <c r="Y193" s="48"/>
      <c r="Z193" s="48"/>
      <c r="AA193" s="83">
        <f>SUMIF(BAROMPREM!B:B,I193,BAROMPREM!AB:AB)</f>
        <v>1</v>
      </c>
      <c r="AB193" s="83"/>
      <c r="AC193" s="48"/>
      <c r="AD193" s="48"/>
      <c r="AE193" s="54">
        <f>SUMIF(PNBCREDIT!G:G,I193,PNBCREDIT!Q:Q)+SUMIF(PNBCREDIT!G:G,I193,PNBCREDIT!AF:AF)</f>
        <v>1.0543613490685717</v>
      </c>
      <c r="AF193" s="54"/>
      <c r="AG193" s="48"/>
      <c r="AH193" s="48"/>
      <c r="AI193" s="221">
        <f>SUMIF(BAROMPREM!B:B,I193,BAROMPREM!AC:AC)</f>
        <v>0</v>
      </c>
      <c r="AJ193" s="83"/>
      <c r="AK193" s="48"/>
      <c r="AL193" s="48"/>
      <c r="AM193" s="223">
        <f>SUMIF(BAROMPREM!B:B,I193,BAROMPREM!Y:Y)</f>
        <v>1</v>
      </c>
      <c r="AN193" s="63"/>
      <c r="AO193" s="48"/>
      <c r="AP193" s="64"/>
      <c r="AQ193" s="223">
        <f>SUMIF(BAROMPREM!B:B,I193,BAROMPREM!AA:AA)</f>
        <v>0</v>
      </c>
      <c r="AR193" s="223"/>
      <c r="AS193" s="48"/>
      <c r="AT193" s="48"/>
      <c r="AU193" s="48">
        <f>SUMIF(BAROMPREM!B:B,I193,BAROMPREM!AF:AF)</f>
        <v>26636.1</v>
      </c>
      <c r="AV193" s="63">
        <f>SUMIF(BAROMPREM!B:B,I193,BAROMPREM!AE:AE)</f>
        <v>67446.899999999994</v>
      </c>
      <c r="AW193" s="48"/>
      <c r="AX193" s="48"/>
    </row>
    <row r="194" spans="1:50" ht="15.75" thickBot="1" x14ac:dyDescent="0.3">
      <c r="A194" s="41">
        <v>110</v>
      </c>
      <c r="B194" s="42" t="s">
        <v>6</v>
      </c>
      <c r="C194" s="41">
        <v>26</v>
      </c>
      <c r="D194" s="43" t="s">
        <v>514</v>
      </c>
      <c r="E194" s="41">
        <v>554636</v>
      </c>
      <c r="F194" s="43" t="s">
        <v>209</v>
      </c>
      <c r="G194" s="41">
        <v>54636</v>
      </c>
      <c r="H194" s="43" t="s">
        <v>209</v>
      </c>
      <c r="I194" s="41">
        <v>54636</v>
      </c>
      <c r="K194" s="48">
        <f>SUMIF(BAROMPREM!B:B,I194,BAROMPREM!AD:AD)</f>
        <v>0</v>
      </c>
      <c r="L194" s="63"/>
      <c r="M194" s="48"/>
      <c r="N194" s="48"/>
      <c r="O194" s="48">
        <f>SUMIF(BAROMPREM!B:B,I194,BAROMPREM!AM:AM)</f>
        <v>7</v>
      </c>
      <c r="P194" s="48"/>
      <c r="Q194" s="48"/>
      <c r="R194" s="48"/>
      <c r="S194" s="48">
        <f>SUMIF(BAROMPREM!B:B,I194,BAROMPREM!Z:Z)</f>
        <v>1</v>
      </c>
      <c r="T194" s="63"/>
      <c r="U194" s="48"/>
      <c r="V194" s="48"/>
      <c r="W194" s="48">
        <f>SUMIF(BAROMPREM!B:B,I194,BAROMPREM!AN:AN)</f>
        <v>10</v>
      </c>
      <c r="X194" s="48"/>
      <c r="Y194" s="48"/>
      <c r="Z194" s="48"/>
      <c r="AA194" s="83">
        <f>SUMIF(BAROMPREM!B:B,I194,BAROMPREM!AB:AB)</f>
        <v>4</v>
      </c>
      <c r="AB194" s="83"/>
      <c r="AC194" s="48"/>
      <c r="AD194" s="48"/>
      <c r="AE194" s="54">
        <f>SUMIF(PNBCREDIT!G:G,I194,PNBCREDIT!Q:Q)+SUMIF(PNBCREDIT!G:G,I194,PNBCREDIT!AF:AF)</f>
        <v>3.0895232924914828</v>
      </c>
      <c r="AF194" s="54"/>
      <c r="AG194" s="48"/>
      <c r="AH194" s="48"/>
      <c r="AI194" s="221">
        <f>SUMIF(BAROMPREM!B:B,I194,BAROMPREM!AC:AC)</f>
        <v>0</v>
      </c>
      <c r="AJ194" s="83"/>
      <c r="AK194" s="48"/>
      <c r="AL194" s="48"/>
      <c r="AM194" s="223">
        <f>SUMIF(BAROMPREM!B:B,I194,BAROMPREM!Y:Y)</f>
        <v>1</v>
      </c>
      <c r="AN194" s="63"/>
      <c r="AO194" s="48"/>
      <c r="AP194" s="64"/>
      <c r="AQ194" s="223">
        <f>SUMIF(BAROMPREM!B:B,I194,BAROMPREM!AA:AA)</f>
        <v>0</v>
      </c>
      <c r="AR194" s="223"/>
      <c r="AS194" s="48"/>
      <c r="AT194" s="48"/>
      <c r="AU194" s="48">
        <f>SUMIF(BAROMPREM!B:B,I194,BAROMPREM!AF:AF)</f>
        <v>31495.1</v>
      </c>
      <c r="AV194" s="63">
        <f>SUMIF(BAROMPREM!B:B,I194,BAROMPREM!AE:AE)</f>
        <v>105888.9</v>
      </c>
      <c r="AW194" s="48"/>
      <c r="AX194" s="48"/>
    </row>
    <row r="195" spans="1:50" ht="15.75" thickBot="1" x14ac:dyDescent="0.3">
      <c r="A195" s="41">
        <v>110</v>
      </c>
      <c r="B195" s="42" t="s">
        <v>6</v>
      </c>
      <c r="C195" s="41">
        <v>26</v>
      </c>
      <c r="D195" s="43" t="s">
        <v>514</v>
      </c>
      <c r="E195" s="41">
        <v>454671</v>
      </c>
      <c r="F195" s="43" t="s">
        <v>224</v>
      </c>
      <c r="G195" s="41">
        <v>54671</v>
      </c>
      <c r="H195" s="43" t="s">
        <v>224</v>
      </c>
      <c r="I195" s="41">
        <v>54671</v>
      </c>
      <c r="K195" s="48">
        <f>SUMIF(BAROMPREM!B:B,I195,BAROMPREM!AD:AD)</f>
        <v>0</v>
      </c>
      <c r="L195" s="63"/>
      <c r="M195" s="48"/>
      <c r="N195" s="48"/>
      <c r="O195" s="48">
        <f>SUMIF(BAROMPREM!B:B,I195,BAROMPREM!AM:AM)</f>
        <v>15</v>
      </c>
      <c r="P195" s="48"/>
      <c r="Q195" s="48"/>
      <c r="R195" s="48"/>
      <c r="S195" s="48">
        <f>SUMIF(BAROMPREM!B:B,I195,BAROMPREM!Z:Z)</f>
        <v>1</v>
      </c>
      <c r="T195" s="63"/>
      <c r="U195" s="48"/>
      <c r="V195" s="48"/>
      <c r="W195" s="48">
        <f>SUMIF(BAROMPREM!B:B,I195,BAROMPREM!AN:AN)</f>
        <v>45.6</v>
      </c>
      <c r="X195" s="48"/>
      <c r="Y195" s="48"/>
      <c r="Z195" s="48"/>
      <c r="AA195" s="83">
        <f>SUMIF(BAROMPREM!B:B,I195,BAROMPREM!AB:AB)</f>
        <v>2</v>
      </c>
      <c r="AB195" s="83"/>
      <c r="AC195" s="48"/>
      <c r="AD195" s="48"/>
      <c r="AE195" s="54">
        <f>SUMIF(PNBCREDIT!G:G,I195,PNBCREDIT!Q:Q)+SUMIF(PNBCREDIT!G:G,I195,PNBCREDIT!AF:AF)</f>
        <v>34.368702493449362</v>
      </c>
      <c r="AF195" s="54"/>
      <c r="AG195" s="48"/>
      <c r="AH195" s="48"/>
      <c r="AI195" s="221">
        <f>SUMIF(BAROMPREM!B:B,I195,BAROMPREM!AC:AC)</f>
        <v>2</v>
      </c>
      <c r="AJ195" s="83"/>
      <c r="AK195" s="48"/>
      <c r="AL195" s="48"/>
      <c r="AM195" s="223">
        <f>SUMIF(BAROMPREM!B:B,I195,BAROMPREM!Y:Y)</f>
        <v>-6</v>
      </c>
      <c r="AN195" s="63"/>
      <c r="AO195" s="48"/>
      <c r="AP195" s="64"/>
      <c r="AQ195" s="223">
        <f>SUMIF(BAROMPREM!B:B,I195,BAROMPREM!AA:AA)</f>
        <v>1</v>
      </c>
      <c r="AR195" s="223"/>
      <c r="AS195" s="48"/>
      <c r="AT195" s="48"/>
      <c r="AU195" s="48">
        <f>SUMIF(BAROMPREM!B:B,I195,BAROMPREM!AF:AF)</f>
        <v>63073.399999999994</v>
      </c>
      <c r="AV195" s="63">
        <f>SUMIF(BAROMPREM!B:B,I195,BAROMPREM!AE:AE)</f>
        <v>209590.5</v>
      </c>
      <c r="AW195" s="48"/>
      <c r="AX195" s="48"/>
    </row>
    <row r="196" spans="1:50" ht="15.75" thickBot="1" x14ac:dyDescent="0.3">
      <c r="A196" s="41">
        <v>110</v>
      </c>
      <c r="B196" s="42" t="s">
        <v>6</v>
      </c>
      <c r="C196" s="41">
        <v>27</v>
      </c>
      <c r="D196" s="43" t="s">
        <v>515</v>
      </c>
      <c r="E196" s="41">
        <v>554184</v>
      </c>
      <c r="F196" s="43" t="s">
        <v>187</v>
      </c>
      <c r="G196" s="41">
        <v>54184</v>
      </c>
      <c r="H196" s="43" t="s">
        <v>187</v>
      </c>
      <c r="I196" s="41">
        <v>54184</v>
      </c>
      <c r="K196" s="48">
        <f>SUMIF(BAROMPREM!B:B,I196,BAROMPREM!AD:AD)</f>
        <v>0</v>
      </c>
      <c r="L196" s="63"/>
      <c r="M196" s="48"/>
      <c r="N196" s="48"/>
      <c r="O196" s="48">
        <f>SUMIF(BAROMPREM!B:B,I196,BAROMPREM!AM:AM)</f>
        <v>3</v>
      </c>
      <c r="P196" s="48"/>
      <c r="Q196" s="48"/>
      <c r="R196" s="48"/>
      <c r="S196" s="48">
        <f>SUMIF(BAROMPREM!B:B,I196,BAROMPREM!Z:Z)</f>
        <v>0</v>
      </c>
      <c r="T196" s="63"/>
      <c r="U196" s="48"/>
      <c r="V196" s="48"/>
      <c r="W196" s="48">
        <f>SUMIF(BAROMPREM!B:B,I196,BAROMPREM!AN:AN)</f>
        <v>-10.8</v>
      </c>
      <c r="X196" s="48"/>
      <c r="Y196" s="48"/>
      <c r="Z196" s="48"/>
      <c r="AA196" s="83">
        <f>SUMIF(BAROMPREM!B:B,I196,BAROMPREM!AB:AB)</f>
        <v>0</v>
      </c>
      <c r="AB196" s="83"/>
      <c r="AC196" s="48"/>
      <c r="AD196" s="48"/>
      <c r="AE196" s="54">
        <f>SUMIF(PNBCREDIT!G:G,I196,PNBCREDIT!Q:Q)+SUMIF(PNBCREDIT!G:G,I196,PNBCREDIT!AF:AF)</f>
        <v>1.1241385290422792</v>
      </c>
      <c r="AF196" s="54"/>
      <c r="AG196" s="48"/>
      <c r="AH196" s="48"/>
      <c r="AI196" s="221">
        <f>SUMIF(BAROMPREM!B:B,I196,BAROMPREM!AC:AC)</f>
        <v>0</v>
      </c>
      <c r="AJ196" s="83"/>
      <c r="AK196" s="48"/>
      <c r="AL196" s="48"/>
      <c r="AM196" s="223">
        <f>SUMIF(BAROMPREM!B:B,I196,BAROMPREM!Y:Y)</f>
        <v>0</v>
      </c>
      <c r="AN196" s="63"/>
      <c r="AO196" s="48"/>
      <c r="AP196" s="64"/>
      <c r="AQ196" s="223">
        <f>SUMIF(BAROMPREM!B:B,I196,BAROMPREM!AA:AA)</f>
        <v>0</v>
      </c>
      <c r="AR196" s="223"/>
      <c r="AS196" s="48"/>
      <c r="AT196" s="48"/>
      <c r="AU196" s="48">
        <f>SUMIF(BAROMPREM!B:B,I196,BAROMPREM!AF:AF)</f>
        <v>63703.1</v>
      </c>
      <c r="AV196" s="63">
        <f>SUMIF(BAROMPREM!B:B,I196,BAROMPREM!AE:AE)</f>
        <v>301460.10000000003</v>
      </c>
      <c r="AW196" s="48"/>
      <c r="AX196" s="48"/>
    </row>
    <row r="197" spans="1:50" ht="15.75" thickBot="1" x14ac:dyDescent="0.3">
      <c r="A197" s="41">
        <v>110</v>
      </c>
      <c r="B197" s="42" t="s">
        <v>6</v>
      </c>
      <c r="C197" s="41">
        <v>27</v>
      </c>
      <c r="D197" s="43" t="s">
        <v>515</v>
      </c>
      <c r="E197" s="41">
        <v>554506</v>
      </c>
      <c r="F197" s="43" t="s">
        <v>216</v>
      </c>
      <c r="G197" s="41">
        <v>54506</v>
      </c>
      <c r="H197" s="43" t="s">
        <v>216</v>
      </c>
      <c r="I197" s="41">
        <v>54506</v>
      </c>
      <c r="K197" s="48">
        <f>SUMIF(BAROMPREM!B:B,I197,BAROMPREM!AD:AD)</f>
        <v>0</v>
      </c>
      <c r="L197" s="63"/>
      <c r="M197" s="48"/>
      <c r="N197" s="48"/>
      <c r="O197" s="48">
        <f>SUMIF(BAROMPREM!B:B,I197,BAROMPREM!AM:AM)</f>
        <v>6</v>
      </c>
      <c r="P197" s="48"/>
      <c r="Q197" s="48"/>
      <c r="R197" s="48"/>
      <c r="S197" s="48">
        <f>SUMIF(BAROMPREM!B:B,I197,BAROMPREM!Z:Z)</f>
        <v>0</v>
      </c>
      <c r="T197" s="63"/>
      <c r="U197" s="48"/>
      <c r="V197" s="48"/>
      <c r="W197" s="48">
        <f>SUMIF(BAROMPREM!B:B,I197,BAROMPREM!AN:AN)</f>
        <v>13.2</v>
      </c>
      <c r="X197" s="48"/>
      <c r="Y197" s="48"/>
      <c r="Z197" s="48"/>
      <c r="AA197" s="83">
        <f>SUMIF(BAROMPREM!B:B,I197,BAROMPREM!AB:AB)</f>
        <v>4</v>
      </c>
      <c r="AB197" s="83"/>
      <c r="AC197" s="48"/>
      <c r="AD197" s="48"/>
      <c r="AE197" s="54">
        <f>SUMIF(PNBCREDIT!G:G,I197,PNBCREDIT!Q:Q)+SUMIF(PNBCREDIT!G:G,I197,PNBCREDIT!AF:AF)</f>
        <v>18.406676931068443</v>
      </c>
      <c r="AF197" s="54"/>
      <c r="AG197" s="48"/>
      <c r="AH197" s="48"/>
      <c r="AI197" s="221">
        <f>SUMIF(BAROMPREM!B:B,I197,BAROMPREM!AC:AC)</f>
        <v>2</v>
      </c>
      <c r="AJ197" s="83"/>
      <c r="AK197" s="48"/>
      <c r="AL197" s="48"/>
      <c r="AM197" s="223">
        <f>SUMIF(BAROMPREM!B:B,I197,BAROMPREM!Y:Y)</f>
        <v>2</v>
      </c>
      <c r="AN197" s="63"/>
      <c r="AO197" s="48"/>
      <c r="AP197" s="64"/>
      <c r="AQ197" s="223">
        <f>SUMIF(BAROMPREM!B:B,I197,BAROMPREM!AA:AA)</f>
        <v>1</v>
      </c>
      <c r="AR197" s="223"/>
      <c r="AS197" s="48"/>
      <c r="AT197" s="48"/>
      <c r="AU197" s="48">
        <f>SUMIF(BAROMPREM!B:B,I197,BAROMPREM!AF:AF)</f>
        <v>45870.9</v>
      </c>
      <c r="AV197" s="63">
        <f>SUMIF(BAROMPREM!B:B,I197,BAROMPREM!AE:AE)</f>
        <v>152253.29999999999</v>
      </c>
      <c r="AW197" s="48"/>
      <c r="AX197" s="48"/>
    </row>
    <row r="198" spans="1:50" ht="15.75" thickBot="1" x14ac:dyDescent="0.3">
      <c r="A198" s="41">
        <v>110</v>
      </c>
      <c r="B198" s="42" t="s">
        <v>6</v>
      </c>
      <c r="C198" s="41">
        <v>27</v>
      </c>
      <c r="D198" s="43" t="s">
        <v>515</v>
      </c>
      <c r="E198" s="41">
        <v>554196</v>
      </c>
      <c r="F198" s="43" t="s">
        <v>228</v>
      </c>
      <c r="G198" s="41">
        <v>54196</v>
      </c>
      <c r="H198" s="43" t="s">
        <v>228</v>
      </c>
      <c r="I198" s="41">
        <v>54196</v>
      </c>
      <c r="K198" s="48">
        <f>SUMIF(BAROMPREM!B:B,I198,BAROMPREM!AD:AD)</f>
        <v>0</v>
      </c>
      <c r="L198" s="63"/>
      <c r="M198" s="48"/>
      <c r="N198" s="48"/>
      <c r="O198" s="48">
        <f>SUMIF(BAROMPREM!B:B,I198,BAROMPREM!AM:AM)</f>
        <v>0</v>
      </c>
      <c r="P198" s="48"/>
      <c r="Q198" s="48"/>
      <c r="R198" s="48"/>
      <c r="S198" s="48">
        <f>SUMIF(BAROMPREM!B:B,I198,BAROMPREM!Z:Z)</f>
        <v>0</v>
      </c>
      <c r="T198" s="63"/>
      <c r="U198" s="48"/>
      <c r="V198" s="48"/>
      <c r="W198" s="48">
        <f>SUMIF(BAROMPREM!B:B,I198,BAROMPREM!AN:AN)</f>
        <v>12.8</v>
      </c>
      <c r="X198" s="48"/>
      <c r="Y198" s="48"/>
      <c r="Z198" s="48"/>
      <c r="AA198" s="83">
        <f>SUMIF(BAROMPREM!B:B,I198,BAROMPREM!AB:AB)</f>
        <v>3</v>
      </c>
      <c r="AB198" s="83"/>
      <c r="AC198" s="48"/>
      <c r="AD198" s="48"/>
      <c r="AE198" s="54">
        <f>SUMIF(PNBCREDIT!G:G,I198,PNBCREDIT!Q:Q)+SUMIF(PNBCREDIT!G:G,I198,PNBCREDIT!AF:AF)</f>
        <v>40.638140482113279</v>
      </c>
      <c r="AF198" s="54"/>
      <c r="AG198" s="48"/>
      <c r="AH198" s="48"/>
      <c r="AI198" s="221">
        <f>SUMIF(BAROMPREM!B:B,I198,BAROMPREM!AC:AC)</f>
        <v>1</v>
      </c>
      <c r="AJ198" s="83"/>
      <c r="AK198" s="48"/>
      <c r="AL198" s="48"/>
      <c r="AM198" s="223">
        <f>SUMIF(BAROMPREM!B:B,I198,BAROMPREM!Y:Y)</f>
        <v>-5</v>
      </c>
      <c r="AN198" s="63"/>
      <c r="AO198" s="48"/>
      <c r="AP198" s="64"/>
      <c r="AQ198" s="223">
        <f>SUMIF(BAROMPREM!B:B,I198,BAROMPREM!AA:AA)</f>
        <v>0</v>
      </c>
      <c r="AR198" s="223"/>
      <c r="AS198" s="48"/>
      <c r="AT198" s="48"/>
      <c r="AU198" s="48">
        <f>SUMIF(BAROMPREM!B:B,I198,BAROMPREM!AF:AF)</f>
        <v>202</v>
      </c>
      <c r="AV198" s="63">
        <f>SUMIF(BAROMPREM!B:B,I198,BAROMPREM!AE:AE)</f>
        <v>18605.099999999999</v>
      </c>
      <c r="AW198" s="48"/>
      <c r="AX198" s="48"/>
    </row>
    <row r="199" spans="1:50" ht="15.75" thickBot="1" x14ac:dyDescent="0.3">
      <c r="A199" s="41">
        <v>110</v>
      </c>
      <c r="B199" s="42" t="s">
        <v>6</v>
      </c>
      <c r="C199" s="41">
        <v>27</v>
      </c>
      <c r="D199" s="43" t="s">
        <v>515</v>
      </c>
      <c r="E199" s="41">
        <v>554257</v>
      </c>
      <c r="F199" s="43" t="s">
        <v>210</v>
      </c>
      <c r="G199" s="41">
        <v>54257</v>
      </c>
      <c r="H199" s="43" t="s">
        <v>210</v>
      </c>
      <c r="I199" s="41">
        <v>54257</v>
      </c>
      <c r="K199" s="48">
        <f>SUMIF(BAROMPREM!B:B,I199,BAROMPREM!AD:AD)</f>
        <v>0</v>
      </c>
      <c r="L199" s="63"/>
      <c r="M199" s="48"/>
      <c r="N199" s="48"/>
      <c r="O199" s="48">
        <f>SUMIF(BAROMPREM!B:B,I199,BAROMPREM!AM:AM)</f>
        <v>13</v>
      </c>
      <c r="P199" s="48"/>
      <c r="Q199" s="48"/>
      <c r="R199" s="48"/>
      <c r="S199" s="48">
        <f>SUMIF(BAROMPREM!B:B,I199,BAROMPREM!Z:Z)</f>
        <v>1</v>
      </c>
      <c r="T199" s="63"/>
      <c r="U199" s="48"/>
      <c r="V199" s="48"/>
      <c r="W199" s="48">
        <f>SUMIF(BAROMPREM!B:B,I199,BAROMPREM!AN:AN)</f>
        <v>18.600000000000001</v>
      </c>
      <c r="X199" s="48"/>
      <c r="Y199" s="48"/>
      <c r="Z199" s="48"/>
      <c r="AA199" s="83">
        <f>SUMIF(BAROMPREM!B:B,I199,BAROMPREM!AB:AB)</f>
        <v>2</v>
      </c>
      <c r="AB199" s="83"/>
      <c r="AC199" s="48"/>
      <c r="AD199" s="48"/>
      <c r="AE199" s="54">
        <f>SUMIF(PNBCREDIT!G:G,I199,PNBCREDIT!Q:Q)+SUMIF(PNBCREDIT!G:G,I199,PNBCREDIT!AF:AF)</f>
        <v>28.744303912319584</v>
      </c>
      <c r="AF199" s="54"/>
      <c r="AG199" s="48"/>
      <c r="AH199" s="48"/>
      <c r="AI199" s="221">
        <f>SUMIF(BAROMPREM!B:B,I199,BAROMPREM!AC:AC)</f>
        <v>2</v>
      </c>
      <c r="AJ199" s="83"/>
      <c r="AK199" s="48"/>
      <c r="AL199" s="48"/>
      <c r="AM199" s="223">
        <f>SUMIF(BAROMPREM!B:B,I199,BAROMPREM!Y:Y)</f>
        <v>1</v>
      </c>
      <c r="AN199" s="63"/>
      <c r="AO199" s="48"/>
      <c r="AP199" s="64"/>
      <c r="AQ199" s="223">
        <f>SUMIF(BAROMPREM!B:B,I199,BAROMPREM!AA:AA)</f>
        <v>0</v>
      </c>
      <c r="AR199" s="223"/>
      <c r="AS199" s="48"/>
      <c r="AT199" s="48"/>
      <c r="AU199" s="48">
        <f>SUMIF(BAROMPREM!B:B,I199,BAROMPREM!AF:AF)</f>
        <v>380.1</v>
      </c>
      <c r="AV199" s="63">
        <f>SUMIF(BAROMPREM!B:B,I199,BAROMPREM!AE:AE)</f>
        <v>104081.4</v>
      </c>
      <c r="AW199" s="48"/>
      <c r="AX199" s="48"/>
    </row>
    <row r="200" spans="1:50" ht="15.75" thickBot="1" x14ac:dyDescent="0.3">
      <c r="A200" s="41">
        <v>110</v>
      </c>
      <c r="B200" s="42" t="s">
        <v>6</v>
      </c>
      <c r="C200" s="41">
        <v>27</v>
      </c>
      <c r="D200" s="43" t="s">
        <v>515</v>
      </c>
      <c r="E200" s="41">
        <v>554321</v>
      </c>
      <c r="F200" s="43" t="s">
        <v>211</v>
      </c>
      <c r="G200" s="41">
        <v>54321</v>
      </c>
      <c r="H200" s="43" t="s">
        <v>211</v>
      </c>
      <c r="I200" s="41">
        <v>54321</v>
      </c>
      <c r="K200" s="48">
        <f>SUMIF(BAROMPREM!B:B,I200,BAROMPREM!AD:AD)</f>
        <v>0</v>
      </c>
      <c r="L200" s="63"/>
      <c r="M200" s="48"/>
      <c r="N200" s="48"/>
      <c r="O200" s="48">
        <f>SUMIF(BAROMPREM!B:B,I200,BAROMPREM!AM:AM)</f>
        <v>5</v>
      </c>
      <c r="P200" s="48"/>
      <c r="Q200" s="48"/>
      <c r="R200" s="48"/>
      <c r="S200" s="48">
        <f>SUMIF(BAROMPREM!B:B,I200,BAROMPREM!Z:Z)</f>
        <v>0</v>
      </c>
      <c r="T200" s="63"/>
      <c r="U200" s="48"/>
      <c r="V200" s="48"/>
      <c r="W200" s="48">
        <f>SUMIF(BAROMPREM!B:B,I200,BAROMPREM!AN:AN)</f>
        <v>25.6</v>
      </c>
      <c r="X200" s="48"/>
      <c r="Y200" s="48"/>
      <c r="Z200" s="48"/>
      <c r="AA200" s="83">
        <f>SUMIF(BAROMPREM!B:B,I200,BAROMPREM!AB:AB)</f>
        <v>2</v>
      </c>
      <c r="AB200" s="83"/>
      <c r="AC200" s="48"/>
      <c r="AD200" s="48"/>
      <c r="AE200" s="54">
        <f>SUMIF(PNBCREDIT!G:G,I200,PNBCREDIT!Q:Q)+SUMIF(PNBCREDIT!G:G,I200,PNBCREDIT!AF:AF)</f>
        <v>8.2706150094385222</v>
      </c>
      <c r="AF200" s="54"/>
      <c r="AG200" s="48"/>
      <c r="AH200" s="48"/>
      <c r="AI200" s="221">
        <f>SUMIF(BAROMPREM!B:B,I200,BAROMPREM!AC:AC)</f>
        <v>0</v>
      </c>
      <c r="AJ200" s="83"/>
      <c r="AK200" s="48"/>
      <c r="AL200" s="48"/>
      <c r="AM200" s="223">
        <f>SUMIF(BAROMPREM!B:B,I200,BAROMPREM!Y:Y)</f>
        <v>5</v>
      </c>
      <c r="AN200" s="63"/>
      <c r="AO200" s="48"/>
      <c r="AP200" s="64"/>
      <c r="AQ200" s="223">
        <f>SUMIF(BAROMPREM!B:B,I200,BAROMPREM!AA:AA)</f>
        <v>3</v>
      </c>
      <c r="AR200" s="223"/>
      <c r="AS200" s="48"/>
      <c r="AT200" s="48"/>
      <c r="AU200" s="48">
        <f>SUMIF(BAROMPREM!B:B,I200,BAROMPREM!AF:AF)</f>
        <v>131442.4</v>
      </c>
      <c r="AV200" s="63">
        <f>SUMIF(BAROMPREM!B:B,I200,BAROMPREM!AE:AE)</f>
        <v>438201.9</v>
      </c>
      <c r="AW200" s="48"/>
      <c r="AX200" s="48"/>
    </row>
    <row r="201" spans="1:50" ht="15.75" thickBot="1" x14ac:dyDescent="0.3">
      <c r="A201" s="41">
        <v>110</v>
      </c>
      <c r="B201" s="42" t="s">
        <v>6</v>
      </c>
      <c r="C201" s="41">
        <v>27</v>
      </c>
      <c r="D201" s="43" t="s">
        <v>515</v>
      </c>
      <c r="E201" s="41">
        <v>454355</v>
      </c>
      <c r="F201" s="43" t="s">
        <v>188</v>
      </c>
      <c r="G201" s="41">
        <v>54355</v>
      </c>
      <c r="H201" s="43" t="s">
        <v>188</v>
      </c>
      <c r="I201" s="41">
        <v>54355</v>
      </c>
      <c r="K201" s="48">
        <f>SUMIF(BAROMPREM!B:B,I201,BAROMPREM!AD:AD)</f>
        <v>0</v>
      </c>
      <c r="L201" s="63"/>
      <c r="M201" s="48"/>
      <c r="N201" s="48"/>
      <c r="O201" s="48">
        <f>SUMIF(BAROMPREM!B:B,I201,BAROMPREM!AM:AM)</f>
        <v>14</v>
      </c>
      <c r="P201" s="48"/>
      <c r="Q201" s="48"/>
      <c r="R201" s="48"/>
      <c r="S201" s="48">
        <f>SUMIF(BAROMPREM!B:B,I201,BAROMPREM!Z:Z)</f>
        <v>2</v>
      </c>
      <c r="T201" s="63"/>
      <c r="U201" s="48"/>
      <c r="V201" s="48"/>
      <c r="W201" s="48">
        <f>SUMIF(BAROMPREM!B:B,I201,BAROMPREM!AN:AN)</f>
        <v>3.2</v>
      </c>
      <c r="X201" s="48"/>
      <c r="Y201" s="48"/>
      <c r="Z201" s="48"/>
      <c r="AA201" s="83">
        <f>SUMIF(BAROMPREM!B:B,I201,BAROMPREM!AB:AB)</f>
        <v>5</v>
      </c>
      <c r="AB201" s="83"/>
      <c r="AC201" s="48"/>
      <c r="AD201" s="48"/>
      <c r="AE201" s="54">
        <f>SUMIF(PNBCREDIT!G:G,I201,PNBCREDIT!Q:Q)+SUMIF(PNBCREDIT!G:G,I201,PNBCREDIT!AF:AF)</f>
        <v>49.8772610516612</v>
      </c>
      <c r="AF201" s="54"/>
      <c r="AG201" s="48"/>
      <c r="AH201" s="48"/>
      <c r="AI201" s="221">
        <f>SUMIF(BAROMPREM!B:B,I201,BAROMPREM!AC:AC)</f>
        <v>0</v>
      </c>
      <c r="AJ201" s="83"/>
      <c r="AK201" s="48"/>
      <c r="AL201" s="48"/>
      <c r="AM201" s="223">
        <f>SUMIF(BAROMPREM!B:B,I201,BAROMPREM!Y:Y)</f>
        <v>-18</v>
      </c>
      <c r="AN201" s="63"/>
      <c r="AO201" s="48"/>
      <c r="AP201" s="64"/>
      <c r="AQ201" s="223">
        <f>SUMIF(BAROMPREM!B:B,I201,BAROMPREM!AA:AA)</f>
        <v>0</v>
      </c>
      <c r="AR201" s="223"/>
      <c r="AS201" s="48"/>
      <c r="AT201" s="48"/>
      <c r="AU201" s="48">
        <f>SUMIF(BAROMPREM!B:B,I201,BAROMPREM!AF:AF)</f>
        <v>5087.6000000000004</v>
      </c>
      <c r="AV201" s="63">
        <f>SUMIF(BAROMPREM!B:B,I201,BAROMPREM!AE:AE)</f>
        <v>121185.7</v>
      </c>
      <c r="AW201" s="48"/>
      <c r="AX201" s="48"/>
    </row>
    <row r="202" spans="1:50" ht="15.75" thickBot="1" x14ac:dyDescent="0.3">
      <c r="A202" s="41">
        <v>110</v>
      </c>
      <c r="B202" s="42" t="s">
        <v>6</v>
      </c>
      <c r="C202" s="41">
        <v>27</v>
      </c>
      <c r="D202" s="43" t="s">
        <v>515</v>
      </c>
      <c r="E202" s="41">
        <v>554357</v>
      </c>
      <c r="F202" s="43" t="s">
        <v>189</v>
      </c>
      <c r="G202" s="41">
        <v>54357</v>
      </c>
      <c r="H202" s="43" t="s">
        <v>189</v>
      </c>
      <c r="I202" s="41">
        <v>54357</v>
      </c>
      <c r="K202" s="48">
        <f>SUMIF(BAROMPREM!B:B,I202,BAROMPREM!AD:AD)</f>
        <v>0</v>
      </c>
      <c r="L202" s="63"/>
      <c r="M202" s="48"/>
      <c r="N202" s="48"/>
      <c r="O202" s="48">
        <f>SUMIF(BAROMPREM!B:B,I202,BAROMPREM!AM:AM)</f>
        <v>11</v>
      </c>
      <c r="P202" s="48"/>
      <c r="Q202" s="48"/>
      <c r="R202" s="48"/>
      <c r="S202" s="48">
        <f>SUMIF(BAROMPREM!B:B,I202,BAROMPREM!Z:Z)</f>
        <v>0</v>
      </c>
      <c r="T202" s="63"/>
      <c r="U202" s="48"/>
      <c r="V202" s="48"/>
      <c r="W202" s="48">
        <f>SUMIF(BAROMPREM!B:B,I202,BAROMPREM!AN:AN)</f>
        <v>-12.8</v>
      </c>
      <c r="X202" s="48"/>
      <c r="Y202" s="48"/>
      <c r="Z202" s="48"/>
      <c r="AA202" s="83">
        <f>SUMIF(BAROMPREM!B:B,I202,BAROMPREM!AB:AB)</f>
        <v>0</v>
      </c>
      <c r="AB202" s="83"/>
      <c r="AC202" s="48"/>
      <c r="AD202" s="48"/>
      <c r="AE202" s="54">
        <f>SUMIF(PNBCREDIT!G:G,I202,PNBCREDIT!Q:Q)+SUMIF(PNBCREDIT!G:G,I202,PNBCREDIT!AF:AF)</f>
        <v>10.602350566385644</v>
      </c>
      <c r="AF202" s="54"/>
      <c r="AG202" s="48"/>
      <c r="AH202" s="48"/>
      <c r="AI202" s="221">
        <f>SUMIF(BAROMPREM!B:B,I202,BAROMPREM!AC:AC)</f>
        <v>0</v>
      </c>
      <c r="AJ202" s="83"/>
      <c r="AK202" s="48"/>
      <c r="AL202" s="48"/>
      <c r="AM202" s="223">
        <f>SUMIF(BAROMPREM!B:B,I202,BAROMPREM!Y:Y)</f>
        <v>-4</v>
      </c>
      <c r="AN202" s="63"/>
      <c r="AO202" s="48"/>
      <c r="AP202" s="64"/>
      <c r="AQ202" s="223">
        <f>SUMIF(BAROMPREM!B:B,I202,BAROMPREM!AA:AA)</f>
        <v>0</v>
      </c>
      <c r="AR202" s="223"/>
      <c r="AS202" s="48"/>
      <c r="AT202" s="48"/>
      <c r="AU202" s="48">
        <f>SUMIF(BAROMPREM!B:B,I202,BAROMPREM!AF:AF)</f>
        <v>47335.799999999996</v>
      </c>
      <c r="AV202" s="63">
        <f>SUMIF(BAROMPREM!B:B,I202,BAROMPREM!AE:AE)</f>
        <v>326985.8</v>
      </c>
      <c r="AW202" s="48"/>
      <c r="AX202" s="48"/>
    </row>
    <row r="203" spans="1:50" ht="15.75" thickBot="1" x14ac:dyDescent="0.3">
      <c r="A203" s="41">
        <v>110</v>
      </c>
      <c r="B203" s="42" t="s">
        <v>6</v>
      </c>
      <c r="C203" s="41">
        <v>27</v>
      </c>
      <c r="D203" s="43" t="s">
        <v>515</v>
      </c>
      <c r="E203" s="41">
        <v>554381</v>
      </c>
      <c r="F203" s="43" t="s">
        <v>229</v>
      </c>
      <c r="G203" s="41">
        <v>54381</v>
      </c>
      <c r="H203" s="43" t="s">
        <v>229</v>
      </c>
      <c r="I203" s="41">
        <v>54381</v>
      </c>
      <c r="K203" s="48">
        <f>SUMIF(BAROMPREM!B:B,I203,BAROMPREM!AD:AD)</f>
        <v>0</v>
      </c>
      <c r="L203" s="63"/>
      <c r="M203" s="48"/>
      <c r="N203" s="48"/>
      <c r="O203" s="48">
        <f>SUMIF(BAROMPREM!B:B,I203,BAROMPREM!AM:AM)</f>
        <v>13</v>
      </c>
      <c r="P203" s="48"/>
      <c r="Q203" s="48"/>
      <c r="R203" s="48"/>
      <c r="S203" s="48">
        <f>SUMIF(BAROMPREM!B:B,I203,BAROMPREM!Z:Z)</f>
        <v>3</v>
      </c>
      <c r="T203" s="63"/>
      <c r="U203" s="48"/>
      <c r="V203" s="48"/>
      <c r="W203" s="48">
        <f>SUMIF(BAROMPREM!B:B,I203,BAROMPREM!AN:AN)</f>
        <v>13.2</v>
      </c>
      <c r="X203" s="48"/>
      <c r="Y203" s="48"/>
      <c r="Z203" s="48"/>
      <c r="AA203" s="83">
        <f>SUMIF(BAROMPREM!B:B,I203,BAROMPREM!AB:AB)</f>
        <v>3</v>
      </c>
      <c r="AB203" s="83"/>
      <c r="AC203" s="48"/>
      <c r="AD203" s="48"/>
      <c r="AE203" s="54">
        <f>SUMIF(PNBCREDIT!G:G,I203,PNBCREDIT!Q:Q)+SUMIF(PNBCREDIT!G:G,I203,PNBCREDIT!AF:AF)</f>
        <v>19.850471353297543</v>
      </c>
      <c r="AF203" s="54"/>
      <c r="AG203" s="48"/>
      <c r="AH203" s="48"/>
      <c r="AI203" s="221">
        <f>SUMIF(BAROMPREM!B:B,I203,BAROMPREM!AC:AC)</f>
        <v>1</v>
      </c>
      <c r="AJ203" s="83"/>
      <c r="AK203" s="48"/>
      <c r="AL203" s="48"/>
      <c r="AM203" s="223">
        <f>SUMIF(BAROMPREM!B:B,I203,BAROMPREM!Y:Y)</f>
        <v>-1</v>
      </c>
      <c r="AN203" s="63"/>
      <c r="AO203" s="48"/>
      <c r="AP203" s="64"/>
      <c r="AQ203" s="223">
        <f>SUMIF(BAROMPREM!B:B,I203,BAROMPREM!AA:AA)</f>
        <v>0</v>
      </c>
      <c r="AR203" s="223"/>
      <c r="AS203" s="48"/>
      <c r="AT203" s="48"/>
      <c r="AU203" s="48">
        <f>SUMIF(BAROMPREM!B:B,I203,BAROMPREM!AF:AF)</f>
        <v>67399.400000000009</v>
      </c>
      <c r="AV203" s="63">
        <f>SUMIF(BAROMPREM!B:B,I203,BAROMPREM!AE:AE)</f>
        <v>226511.5</v>
      </c>
      <c r="AW203" s="48"/>
      <c r="AX203" s="48"/>
    </row>
    <row r="204" spans="1:50" ht="15.75" thickBot="1" x14ac:dyDescent="0.3">
      <c r="A204" s="41">
        <v>110</v>
      </c>
      <c r="B204" s="42" t="s">
        <v>6</v>
      </c>
      <c r="C204" s="41">
        <v>27</v>
      </c>
      <c r="D204" s="43" t="s">
        <v>515</v>
      </c>
      <c r="E204" s="41">
        <v>554376</v>
      </c>
      <c r="F204" s="43" t="s">
        <v>230</v>
      </c>
      <c r="G204" s="41">
        <v>54376</v>
      </c>
      <c r="H204" s="43" t="s">
        <v>230</v>
      </c>
      <c r="I204" s="41">
        <v>54376</v>
      </c>
      <c r="K204" s="48">
        <f>SUMIF(BAROMPREM!B:B,I204,BAROMPREM!AD:AD)</f>
        <v>0</v>
      </c>
      <c r="L204" s="63"/>
      <c r="M204" s="48"/>
      <c r="N204" s="48"/>
      <c r="O204" s="48">
        <f>SUMIF(BAROMPREM!B:B,I204,BAROMPREM!AM:AM)</f>
        <v>12</v>
      </c>
      <c r="P204" s="48"/>
      <c r="Q204" s="48"/>
      <c r="R204" s="48"/>
      <c r="S204" s="48">
        <f>SUMIF(BAROMPREM!B:B,I204,BAROMPREM!Z:Z)</f>
        <v>1</v>
      </c>
      <c r="T204" s="63"/>
      <c r="U204" s="48"/>
      <c r="V204" s="48"/>
      <c r="W204" s="48">
        <f>SUMIF(BAROMPREM!B:B,I204,BAROMPREM!AN:AN)</f>
        <v>30</v>
      </c>
      <c r="X204" s="48"/>
      <c r="Y204" s="48"/>
      <c r="Z204" s="48"/>
      <c r="AA204" s="83">
        <f>SUMIF(BAROMPREM!B:B,I204,BAROMPREM!AB:AB)</f>
        <v>1</v>
      </c>
      <c r="AB204" s="83"/>
      <c r="AC204" s="48"/>
      <c r="AD204" s="48"/>
      <c r="AE204" s="54">
        <f>SUMIF(PNBCREDIT!G:G,I204,PNBCREDIT!Q:Q)+SUMIF(PNBCREDIT!G:G,I204,PNBCREDIT!AF:AF)</f>
        <v>26.478182392744653</v>
      </c>
      <c r="AF204" s="54"/>
      <c r="AG204" s="48"/>
      <c r="AH204" s="48"/>
      <c r="AI204" s="221">
        <f>SUMIF(BAROMPREM!B:B,I204,BAROMPREM!AC:AC)</f>
        <v>2</v>
      </c>
      <c r="AJ204" s="83"/>
      <c r="AK204" s="48"/>
      <c r="AL204" s="48"/>
      <c r="AM204" s="223">
        <f>SUMIF(BAROMPREM!B:B,I204,BAROMPREM!Y:Y)</f>
        <v>0</v>
      </c>
      <c r="AN204" s="63"/>
      <c r="AO204" s="48"/>
      <c r="AP204" s="64"/>
      <c r="AQ204" s="223">
        <f>SUMIF(BAROMPREM!B:B,I204,BAROMPREM!AA:AA)</f>
        <v>1</v>
      </c>
      <c r="AR204" s="223"/>
      <c r="AS204" s="48"/>
      <c r="AT204" s="48"/>
      <c r="AU204" s="48">
        <f>SUMIF(BAROMPREM!B:B,I204,BAROMPREM!AF:AF)</f>
        <v>45572.1</v>
      </c>
      <c r="AV204" s="63">
        <f>SUMIF(BAROMPREM!B:B,I204,BAROMPREM!AE:AE)</f>
        <v>140413.79999999999</v>
      </c>
      <c r="AW204" s="48"/>
      <c r="AX204" s="48"/>
    </row>
    <row r="205" spans="1:50" ht="15.75" thickBot="1" x14ac:dyDescent="0.3">
      <c r="A205" s="41">
        <v>110</v>
      </c>
      <c r="B205" s="42" t="s">
        <v>6</v>
      </c>
      <c r="C205" s="41">
        <v>27</v>
      </c>
      <c r="D205" s="43" t="s">
        <v>515</v>
      </c>
      <c r="E205" s="41">
        <v>554416</v>
      </c>
      <c r="F205" s="43" t="s">
        <v>217</v>
      </c>
      <c r="G205" s="41">
        <v>54416</v>
      </c>
      <c r="H205" s="43" t="s">
        <v>217</v>
      </c>
      <c r="I205" s="41">
        <v>54416</v>
      </c>
      <c r="K205" s="48">
        <f>SUMIF(BAROMPREM!B:B,I205,BAROMPREM!AD:AD)</f>
        <v>0</v>
      </c>
      <c r="L205" s="63"/>
      <c r="M205" s="48"/>
      <c r="N205" s="48"/>
      <c r="O205" s="48">
        <f>SUMIF(BAROMPREM!B:B,I205,BAROMPREM!AM:AM)</f>
        <v>9</v>
      </c>
      <c r="P205" s="48"/>
      <c r="Q205" s="48"/>
      <c r="R205" s="48"/>
      <c r="S205" s="48">
        <f>SUMIF(BAROMPREM!B:B,I205,BAROMPREM!Z:Z)</f>
        <v>3</v>
      </c>
      <c r="T205" s="63"/>
      <c r="U205" s="48"/>
      <c r="V205" s="48"/>
      <c r="W205" s="48">
        <f>SUMIF(BAROMPREM!B:B,I205,BAROMPREM!AN:AN)</f>
        <v>1.2000000000000002</v>
      </c>
      <c r="X205" s="48"/>
      <c r="Y205" s="48"/>
      <c r="Z205" s="48"/>
      <c r="AA205" s="83">
        <f>SUMIF(BAROMPREM!B:B,I205,BAROMPREM!AB:AB)</f>
        <v>3</v>
      </c>
      <c r="AB205" s="83"/>
      <c r="AC205" s="48"/>
      <c r="AD205" s="48"/>
      <c r="AE205" s="54">
        <f>SUMIF(PNBCREDIT!G:G,I205,PNBCREDIT!Q:Q)+SUMIF(PNBCREDIT!G:G,I205,PNBCREDIT!AF:AF)</f>
        <v>38.421725853729313</v>
      </c>
      <c r="AF205" s="54"/>
      <c r="AG205" s="48"/>
      <c r="AH205" s="48"/>
      <c r="AI205" s="221">
        <f>SUMIF(BAROMPREM!B:B,I205,BAROMPREM!AC:AC)</f>
        <v>5</v>
      </c>
      <c r="AJ205" s="83"/>
      <c r="AK205" s="48"/>
      <c r="AL205" s="48"/>
      <c r="AM205" s="223">
        <f>SUMIF(BAROMPREM!B:B,I205,BAROMPREM!Y:Y)</f>
        <v>4</v>
      </c>
      <c r="AN205" s="63"/>
      <c r="AO205" s="48"/>
      <c r="AP205" s="64"/>
      <c r="AQ205" s="223">
        <f>SUMIF(BAROMPREM!B:B,I205,BAROMPREM!AA:AA)</f>
        <v>0</v>
      </c>
      <c r="AR205" s="223"/>
      <c r="AS205" s="48"/>
      <c r="AT205" s="48"/>
      <c r="AU205" s="48">
        <f>SUMIF(BAROMPREM!B:B,I205,BAROMPREM!AF:AF)</f>
        <v>7369</v>
      </c>
      <c r="AV205" s="63">
        <f>SUMIF(BAROMPREM!B:B,I205,BAROMPREM!AE:AE)</f>
        <v>24713.9</v>
      </c>
      <c r="AW205" s="48"/>
      <c r="AX205" s="48"/>
    </row>
    <row r="206" spans="1:50" ht="15.75" thickBot="1" x14ac:dyDescent="0.3">
      <c r="A206" s="41">
        <v>110</v>
      </c>
      <c r="B206" s="42" t="s">
        <v>6</v>
      </c>
      <c r="C206" s="41">
        <v>27</v>
      </c>
      <c r="D206" s="43" t="s">
        <v>515</v>
      </c>
      <c r="E206" s="41">
        <v>454466</v>
      </c>
      <c r="F206" s="43" t="s">
        <v>231</v>
      </c>
      <c r="G206" s="41">
        <v>54466</v>
      </c>
      <c r="H206" s="43" t="s">
        <v>231</v>
      </c>
      <c r="I206" s="41">
        <v>54466</v>
      </c>
      <c r="K206" s="48">
        <f>SUMIF(BAROMPREM!B:B,I206,BAROMPREM!AD:AD)</f>
        <v>0</v>
      </c>
      <c r="L206" s="63"/>
      <c r="M206" s="48"/>
      <c r="N206" s="48"/>
      <c r="O206" s="48">
        <f>SUMIF(BAROMPREM!B:B,I206,BAROMPREM!AM:AM)</f>
        <v>2</v>
      </c>
      <c r="P206" s="48"/>
      <c r="Q206" s="48"/>
      <c r="R206" s="48"/>
      <c r="S206" s="48">
        <f>SUMIF(BAROMPREM!B:B,I206,BAROMPREM!Z:Z)</f>
        <v>0</v>
      </c>
      <c r="T206" s="63"/>
      <c r="U206" s="48"/>
      <c r="V206" s="48"/>
      <c r="W206" s="48">
        <f>SUMIF(BAROMPREM!B:B,I206,BAROMPREM!AN:AN)</f>
        <v>0</v>
      </c>
      <c r="X206" s="48"/>
      <c r="Y206" s="48"/>
      <c r="Z206" s="48"/>
      <c r="AA206" s="83">
        <f>SUMIF(BAROMPREM!B:B,I206,BAROMPREM!AB:AB)</f>
        <v>0</v>
      </c>
      <c r="AB206" s="83"/>
      <c r="AC206" s="48"/>
      <c r="AD206" s="48"/>
      <c r="AE206" s="54">
        <f>SUMIF(PNBCREDIT!G:G,I206,PNBCREDIT!Q:Q)+SUMIF(PNBCREDIT!G:G,I206,PNBCREDIT!AF:AF)</f>
        <v>-0.14782018938795249</v>
      </c>
      <c r="AF206" s="54"/>
      <c r="AG206" s="48"/>
      <c r="AH206" s="48"/>
      <c r="AI206" s="221">
        <f>SUMIF(BAROMPREM!B:B,I206,BAROMPREM!AC:AC)</f>
        <v>0</v>
      </c>
      <c r="AJ206" s="83"/>
      <c r="AK206" s="48"/>
      <c r="AL206" s="48"/>
      <c r="AM206" s="223">
        <f>SUMIF(BAROMPREM!B:B,I206,BAROMPREM!Y:Y)</f>
        <v>0</v>
      </c>
      <c r="AN206" s="63"/>
      <c r="AO206" s="48"/>
      <c r="AP206" s="64"/>
      <c r="AQ206" s="223">
        <f>SUMIF(BAROMPREM!B:B,I206,BAROMPREM!AA:AA)</f>
        <v>0</v>
      </c>
      <c r="AR206" s="223"/>
      <c r="AS206" s="48"/>
      <c r="AT206" s="48"/>
      <c r="AU206" s="48">
        <f>SUMIF(BAROMPREM!B:B,I206,BAROMPREM!AF:AF)</f>
        <v>2710</v>
      </c>
      <c r="AV206" s="63">
        <f>SUMIF(BAROMPREM!B:B,I206,BAROMPREM!AE:AE)</f>
        <v>4333.8999999999996</v>
      </c>
      <c r="AW206" s="48"/>
      <c r="AX206" s="48"/>
    </row>
    <row r="207" spans="1:50" ht="15.75" thickBot="1" x14ac:dyDescent="0.3">
      <c r="A207" s="41">
        <v>110</v>
      </c>
      <c r="B207" s="42" t="s">
        <v>6</v>
      </c>
      <c r="C207" s="41">
        <v>27</v>
      </c>
      <c r="D207" s="43" t="s">
        <v>515</v>
      </c>
      <c r="E207" s="41">
        <v>554496</v>
      </c>
      <c r="F207" s="43" t="s">
        <v>232</v>
      </c>
      <c r="G207" s="41">
        <v>54496</v>
      </c>
      <c r="H207" s="43" t="s">
        <v>232</v>
      </c>
      <c r="I207" s="41">
        <v>54496</v>
      </c>
      <c r="K207" s="48">
        <f>SUMIF(BAROMPREM!B:B,I207,BAROMPREM!AD:AD)</f>
        <v>0</v>
      </c>
      <c r="L207" s="63"/>
      <c r="M207" s="48"/>
      <c r="N207" s="48"/>
      <c r="O207" s="48">
        <f>SUMIF(BAROMPREM!B:B,I207,BAROMPREM!AM:AM)</f>
        <v>5</v>
      </c>
      <c r="P207" s="48"/>
      <c r="Q207" s="48"/>
      <c r="R207" s="48"/>
      <c r="S207" s="48">
        <f>SUMIF(BAROMPREM!B:B,I207,BAROMPREM!Z:Z)</f>
        <v>0</v>
      </c>
      <c r="T207" s="63"/>
      <c r="U207" s="48"/>
      <c r="V207" s="48"/>
      <c r="W207" s="48">
        <f>SUMIF(BAROMPREM!B:B,I207,BAROMPREM!AN:AN)</f>
        <v>23.6</v>
      </c>
      <c r="X207" s="48"/>
      <c r="Y207" s="48"/>
      <c r="Z207" s="48"/>
      <c r="AA207" s="83">
        <f>SUMIF(BAROMPREM!B:B,I207,BAROMPREM!AB:AB)</f>
        <v>1</v>
      </c>
      <c r="AB207" s="83"/>
      <c r="AC207" s="48"/>
      <c r="AD207" s="48"/>
      <c r="AE207" s="54">
        <f>SUMIF(PNBCREDIT!G:G,I207,PNBCREDIT!Q:Q)+SUMIF(PNBCREDIT!G:G,I207,PNBCREDIT!AF:AF)</f>
        <v>15.542485131752947</v>
      </c>
      <c r="AF207" s="54"/>
      <c r="AG207" s="48"/>
      <c r="AH207" s="48"/>
      <c r="AI207" s="221">
        <f>SUMIF(BAROMPREM!B:B,I207,BAROMPREM!AC:AC)</f>
        <v>2</v>
      </c>
      <c r="AJ207" s="83"/>
      <c r="AK207" s="48"/>
      <c r="AL207" s="48"/>
      <c r="AM207" s="223">
        <f>SUMIF(BAROMPREM!B:B,I207,BAROMPREM!Y:Y)</f>
        <v>-1</v>
      </c>
      <c r="AN207" s="63"/>
      <c r="AO207" s="48"/>
      <c r="AP207" s="64"/>
      <c r="AQ207" s="223">
        <f>SUMIF(BAROMPREM!B:B,I207,BAROMPREM!AA:AA)</f>
        <v>0</v>
      </c>
      <c r="AR207" s="223"/>
      <c r="AS207" s="48"/>
      <c r="AT207" s="48"/>
      <c r="AU207" s="48">
        <f>SUMIF(BAROMPREM!B:B,I207,BAROMPREM!AF:AF)</f>
        <v>61565.8</v>
      </c>
      <c r="AV207" s="63">
        <f>SUMIF(BAROMPREM!B:B,I207,BAROMPREM!AE:AE)</f>
        <v>81633.100000000006</v>
      </c>
      <c r="AW207" s="48"/>
      <c r="AX207" s="48"/>
    </row>
    <row r="208" spans="1:50" ht="15.75" thickBot="1" x14ac:dyDescent="0.3">
      <c r="A208" s="41">
        <v>110</v>
      </c>
      <c r="B208" s="42" t="s">
        <v>6</v>
      </c>
      <c r="C208" s="41">
        <v>27</v>
      </c>
      <c r="D208" s="43" t="s">
        <v>515</v>
      </c>
      <c r="E208" s="41">
        <v>554516</v>
      </c>
      <c r="F208" s="43" t="s">
        <v>212</v>
      </c>
      <c r="G208" s="41">
        <v>54516</v>
      </c>
      <c r="H208" s="43" t="s">
        <v>212</v>
      </c>
      <c r="I208" s="41">
        <v>54516</v>
      </c>
      <c r="K208" s="48">
        <f>SUMIF(BAROMPREM!B:B,I208,BAROMPREM!AD:AD)</f>
        <v>0</v>
      </c>
      <c r="L208" s="63"/>
      <c r="M208" s="48"/>
      <c r="N208" s="48"/>
      <c r="O208" s="48">
        <f>SUMIF(BAROMPREM!B:B,I208,BAROMPREM!AM:AM)</f>
        <v>2</v>
      </c>
      <c r="P208" s="48"/>
      <c r="Q208" s="48"/>
      <c r="R208" s="48"/>
      <c r="S208" s="48">
        <f>SUMIF(BAROMPREM!B:B,I208,BAROMPREM!Z:Z)</f>
        <v>1</v>
      </c>
      <c r="T208" s="63"/>
      <c r="U208" s="48"/>
      <c r="V208" s="48"/>
      <c r="W208" s="48">
        <f>SUMIF(BAROMPREM!B:B,I208,BAROMPREM!AN:AN)</f>
        <v>4.2</v>
      </c>
      <c r="X208" s="48"/>
      <c r="Y208" s="48"/>
      <c r="Z208" s="48"/>
      <c r="AA208" s="83">
        <f>SUMIF(BAROMPREM!B:B,I208,BAROMPREM!AB:AB)</f>
        <v>4</v>
      </c>
      <c r="AB208" s="83"/>
      <c r="AC208" s="48"/>
      <c r="AD208" s="48"/>
      <c r="AE208" s="54">
        <f>SUMIF(PNBCREDIT!G:G,I208,PNBCREDIT!Q:Q)+SUMIF(PNBCREDIT!G:G,I208,PNBCREDIT!AF:AF)</f>
        <v>11.831689517108149</v>
      </c>
      <c r="AF208" s="54"/>
      <c r="AG208" s="48"/>
      <c r="AH208" s="48"/>
      <c r="AI208" s="221">
        <f>SUMIF(BAROMPREM!B:B,I208,BAROMPREM!AC:AC)</f>
        <v>2</v>
      </c>
      <c r="AJ208" s="83"/>
      <c r="AK208" s="48"/>
      <c r="AL208" s="48"/>
      <c r="AM208" s="223">
        <f>SUMIF(BAROMPREM!B:B,I208,BAROMPREM!Y:Y)</f>
        <v>-2</v>
      </c>
      <c r="AN208" s="63"/>
      <c r="AO208" s="48"/>
      <c r="AP208" s="64"/>
      <c r="AQ208" s="223">
        <f>SUMIF(BAROMPREM!B:B,I208,BAROMPREM!AA:AA)</f>
        <v>0</v>
      </c>
      <c r="AR208" s="223"/>
      <c r="AS208" s="48"/>
      <c r="AT208" s="48"/>
      <c r="AU208" s="48">
        <f>SUMIF(BAROMPREM!B:B,I208,BAROMPREM!AF:AF)</f>
        <v>157324.6</v>
      </c>
      <c r="AV208" s="63">
        <f>SUMIF(BAROMPREM!B:B,I208,BAROMPREM!AE:AE)</f>
        <v>381200.5</v>
      </c>
      <c r="AW208" s="48"/>
      <c r="AX208" s="48"/>
    </row>
    <row r="209" spans="1:50" ht="15.75" thickBot="1" x14ac:dyDescent="0.3">
      <c r="A209" s="41">
        <v>110</v>
      </c>
      <c r="B209" s="42" t="s">
        <v>6</v>
      </c>
      <c r="C209" s="41">
        <v>27</v>
      </c>
      <c r="D209" s="43" t="s">
        <v>515</v>
      </c>
      <c r="E209" s="217">
        <v>554184</v>
      </c>
      <c r="F209" s="218" t="s">
        <v>187</v>
      </c>
      <c r="G209" s="41">
        <v>54525</v>
      </c>
      <c r="H209" s="43" t="s">
        <v>190</v>
      </c>
      <c r="I209" s="41">
        <v>54525</v>
      </c>
      <c r="K209" s="48">
        <f>SUMIF(BAROMPREM!B:B,I209,BAROMPREM!AD:AD)</f>
        <v>0</v>
      </c>
      <c r="L209" s="63"/>
      <c r="M209" s="48"/>
      <c r="N209" s="48"/>
      <c r="O209" s="48">
        <f>SUMIF(BAROMPREM!B:B,I209,BAROMPREM!AM:AM)</f>
        <v>7</v>
      </c>
      <c r="P209" s="48"/>
      <c r="Q209" s="48"/>
      <c r="R209" s="48"/>
      <c r="S209" s="48">
        <f>SUMIF(BAROMPREM!B:B,I209,BAROMPREM!Z:Z)</f>
        <v>0</v>
      </c>
      <c r="T209" s="63"/>
      <c r="U209" s="48"/>
      <c r="V209" s="48"/>
      <c r="W209" s="48">
        <f>SUMIF(BAROMPREM!B:B,I209,BAROMPREM!AN:AN)</f>
        <v>8</v>
      </c>
      <c r="X209" s="48"/>
      <c r="Y209" s="48"/>
      <c r="Z209" s="48"/>
      <c r="AA209" s="83">
        <f>SUMIF(BAROMPREM!B:B,I209,BAROMPREM!AB:AB)</f>
        <v>3</v>
      </c>
      <c r="AB209" s="83"/>
      <c r="AC209" s="48"/>
      <c r="AD209" s="48"/>
      <c r="AE209" s="54">
        <f>SUMIF(PNBCREDIT!G:G,I209,PNBCREDIT!Q:Q)+SUMIF(PNBCREDIT!G:G,I209,PNBCREDIT!AF:AF)</f>
        <v>0</v>
      </c>
      <c r="AF209" s="54"/>
      <c r="AG209" s="48"/>
      <c r="AH209" s="48"/>
      <c r="AI209" s="221">
        <f>SUMIF(BAROMPREM!B:B,I209,BAROMPREM!AC:AC)</f>
        <v>0</v>
      </c>
      <c r="AJ209" s="83"/>
      <c r="AK209" s="48"/>
      <c r="AL209" s="48"/>
      <c r="AM209" s="223">
        <f>SUMIF(BAROMPREM!B:B,I209,BAROMPREM!Y:Y)</f>
        <v>2</v>
      </c>
      <c r="AN209" s="63"/>
      <c r="AO209" s="48"/>
      <c r="AP209" s="64"/>
      <c r="AQ209" s="223">
        <f>SUMIF(BAROMPREM!B:B,I209,BAROMPREM!AA:AA)</f>
        <v>0</v>
      </c>
      <c r="AR209" s="223"/>
      <c r="AS209" s="48"/>
      <c r="AT209" s="48"/>
      <c r="AU209" s="48">
        <f>SUMIF(BAROMPREM!B:B,I209,BAROMPREM!AF:AF)</f>
        <v>0</v>
      </c>
      <c r="AV209" s="63">
        <f>SUMIF(BAROMPREM!B:B,I209,BAROMPREM!AE:AE)</f>
        <v>34553.199999999997</v>
      </c>
      <c r="AW209" s="48"/>
      <c r="AX209" s="48"/>
    </row>
    <row r="210" spans="1:50" ht="15.75" thickBot="1" x14ac:dyDescent="0.3">
      <c r="A210" s="41">
        <v>110</v>
      </c>
      <c r="B210" s="42" t="s">
        <v>6</v>
      </c>
      <c r="C210" s="41">
        <v>27</v>
      </c>
      <c r="D210" s="43" t="s">
        <v>515</v>
      </c>
      <c r="E210" s="41">
        <v>554531</v>
      </c>
      <c r="F210" s="43" t="s">
        <v>213</v>
      </c>
      <c r="G210" s="41">
        <v>54531</v>
      </c>
      <c r="H210" s="43" t="s">
        <v>213</v>
      </c>
      <c r="I210" s="41">
        <v>54531</v>
      </c>
      <c r="K210" s="48">
        <f>SUMIF(BAROMPREM!B:B,I210,BAROMPREM!AD:AD)</f>
        <v>0</v>
      </c>
      <c r="L210" s="63"/>
      <c r="M210" s="48"/>
      <c r="N210" s="48"/>
      <c r="O210" s="48">
        <f>SUMIF(BAROMPREM!B:B,I210,BAROMPREM!AM:AM)</f>
        <v>23</v>
      </c>
      <c r="P210" s="48"/>
      <c r="Q210" s="48"/>
      <c r="R210" s="48"/>
      <c r="S210" s="48">
        <f>SUMIF(BAROMPREM!B:B,I210,BAROMPREM!Z:Z)</f>
        <v>0</v>
      </c>
      <c r="T210" s="63"/>
      <c r="U210" s="48"/>
      <c r="V210" s="48"/>
      <c r="W210" s="48">
        <f>SUMIF(BAROMPREM!B:B,I210,BAROMPREM!AN:AN)</f>
        <v>10.8</v>
      </c>
      <c r="X210" s="48"/>
      <c r="Y210" s="48"/>
      <c r="Z210" s="48"/>
      <c r="AA210" s="83">
        <f>SUMIF(BAROMPREM!B:B,I210,BAROMPREM!AB:AB)</f>
        <v>4</v>
      </c>
      <c r="AB210" s="83"/>
      <c r="AC210" s="48"/>
      <c r="AD210" s="48"/>
      <c r="AE210" s="54">
        <f>SUMIF(PNBCREDIT!G:G,I210,PNBCREDIT!Q:Q)+SUMIF(PNBCREDIT!G:G,I210,PNBCREDIT!AF:AF)</f>
        <v>20.686066877560343</v>
      </c>
      <c r="AF210" s="54"/>
      <c r="AG210" s="48"/>
      <c r="AH210" s="48"/>
      <c r="AI210" s="221">
        <f>SUMIF(BAROMPREM!B:B,I210,BAROMPREM!AC:AC)</f>
        <v>1</v>
      </c>
      <c r="AJ210" s="83"/>
      <c r="AK210" s="48"/>
      <c r="AL210" s="48"/>
      <c r="AM210" s="223">
        <f>SUMIF(BAROMPREM!B:B,I210,BAROMPREM!Y:Y)</f>
        <v>4</v>
      </c>
      <c r="AN210" s="63"/>
      <c r="AO210" s="48"/>
      <c r="AP210" s="64"/>
      <c r="AQ210" s="223">
        <f>SUMIF(BAROMPREM!B:B,I210,BAROMPREM!AA:AA)</f>
        <v>0</v>
      </c>
      <c r="AR210" s="223"/>
      <c r="AS210" s="48"/>
      <c r="AT210" s="48"/>
      <c r="AU210" s="48">
        <f>SUMIF(BAROMPREM!B:B,I210,BAROMPREM!AF:AF)</f>
        <v>769.1</v>
      </c>
      <c r="AV210" s="63">
        <f>SUMIF(BAROMPREM!B:B,I210,BAROMPREM!AE:AE)</f>
        <v>78039.5</v>
      </c>
      <c r="AW210" s="48"/>
      <c r="AX210" s="48"/>
    </row>
    <row r="211" spans="1:50" ht="15.75" thickBot="1" x14ac:dyDescent="0.3">
      <c r="A211" s="41">
        <v>110</v>
      </c>
      <c r="B211" s="42" t="s">
        <v>6</v>
      </c>
      <c r="C211" s="41">
        <v>27</v>
      </c>
      <c r="D211" s="43" t="s">
        <v>515</v>
      </c>
      <c r="E211" s="41">
        <v>554533</v>
      </c>
      <c r="F211" s="43" t="s">
        <v>214</v>
      </c>
      <c r="G211" s="41">
        <v>54533</v>
      </c>
      <c r="H211" s="43" t="s">
        <v>214</v>
      </c>
      <c r="I211" s="41">
        <v>54533</v>
      </c>
      <c r="K211" s="48">
        <f>SUMIF(BAROMPREM!B:B,I211,BAROMPREM!AD:AD)</f>
        <v>0</v>
      </c>
      <c r="L211" s="63"/>
      <c r="M211" s="48"/>
      <c r="N211" s="48"/>
      <c r="O211" s="48">
        <f>SUMIF(BAROMPREM!B:B,I211,BAROMPREM!AM:AM)</f>
        <v>5</v>
      </c>
      <c r="P211" s="48"/>
      <c r="Q211" s="48"/>
      <c r="R211" s="48"/>
      <c r="S211" s="48">
        <f>SUMIF(BAROMPREM!B:B,I211,BAROMPREM!Z:Z)</f>
        <v>1</v>
      </c>
      <c r="T211" s="63"/>
      <c r="U211" s="48"/>
      <c r="V211" s="48"/>
      <c r="W211" s="48">
        <f>SUMIF(BAROMPREM!B:B,I211,BAROMPREM!AN:AN)</f>
        <v>30.400000000000002</v>
      </c>
      <c r="X211" s="48"/>
      <c r="Y211" s="48"/>
      <c r="Z211" s="48"/>
      <c r="AA211" s="83">
        <f>SUMIF(BAROMPREM!B:B,I211,BAROMPREM!AB:AB)</f>
        <v>3</v>
      </c>
      <c r="AB211" s="83"/>
      <c r="AC211" s="48"/>
      <c r="AD211" s="48"/>
      <c r="AE211" s="54">
        <f>SUMIF(PNBCREDIT!G:G,I211,PNBCREDIT!Q:Q)+SUMIF(PNBCREDIT!G:G,I211,PNBCREDIT!AF:AF)</f>
        <v>14.234539600942576</v>
      </c>
      <c r="AF211" s="54"/>
      <c r="AG211" s="48"/>
      <c r="AH211" s="48"/>
      <c r="AI211" s="221">
        <f>SUMIF(BAROMPREM!B:B,I211,BAROMPREM!AC:AC)</f>
        <v>1</v>
      </c>
      <c r="AJ211" s="83"/>
      <c r="AK211" s="48"/>
      <c r="AL211" s="48"/>
      <c r="AM211" s="223">
        <f>SUMIF(BAROMPREM!B:B,I211,BAROMPREM!Y:Y)</f>
        <v>-3</v>
      </c>
      <c r="AN211" s="63"/>
      <c r="AO211" s="48"/>
      <c r="AP211" s="64"/>
      <c r="AQ211" s="223">
        <f>SUMIF(BAROMPREM!B:B,I211,BAROMPREM!AA:AA)</f>
        <v>0</v>
      </c>
      <c r="AR211" s="223"/>
      <c r="AS211" s="48"/>
      <c r="AT211" s="48"/>
      <c r="AU211" s="48">
        <f>SUMIF(BAROMPREM!B:B,I211,BAROMPREM!AF:AF)</f>
        <v>149.6</v>
      </c>
      <c r="AV211" s="63">
        <f>SUMIF(BAROMPREM!B:B,I211,BAROMPREM!AE:AE)</f>
        <v>1464.5</v>
      </c>
      <c r="AW211" s="48"/>
      <c r="AX211" s="48"/>
    </row>
    <row r="212" spans="1:50" ht="15.75" thickBot="1" x14ac:dyDescent="0.3">
      <c r="A212" s="41">
        <v>110</v>
      </c>
      <c r="B212" s="42" t="s">
        <v>6</v>
      </c>
      <c r="C212" s="41">
        <v>27</v>
      </c>
      <c r="D212" s="43" t="s">
        <v>515</v>
      </c>
      <c r="E212" s="41">
        <v>454535</v>
      </c>
      <c r="F212" s="43" t="s">
        <v>215</v>
      </c>
      <c r="G212" s="41">
        <v>54535</v>
      </c>
      <c r="H212" s="43" t="s">
        <v>215</v>
      </c>
      <c r="I212" s="41">
        <v>54535</v>
      </c>
      <c r="K212" s="48">
        <f>SUMIF(BAROMPREM!B:B,I212,BAROMPREM!AD:AD)</f>
        <v>0</v>
      </c>
      <c r="L212" s="63"/>
      <c r="M212" s="48"/>
      <c r="N212" s="48"/>
      <c r="O212" s="48">
        <f>SUMIF(BAROMPREM!B:B,I212,BAROMPREM!AM:AM)</f>
        <v>12</v>
      </c>
      <c r="P212" s="48"/>
      <c r="Q212" s="48"/>
      <c r="R212" s="48"/>
      <c r="S212" s="48">
        <f>SUMIF(BAROMPREM!B:B,I212,BAROMPREM!Z:Z)</f>
        <v>4</v>
      </c>
      <c r="T212" s="63"/>
      <c r="U212" s="48"/>
      <c r="V212" s="48"/>
      <c r="W212" s="48">
        <f>SUMIF(BAROMPREM!B:B,I212,BAROMPREM!AN:AN)</f>
        <v>126</v>
      </c>
      <c r="X212" s="48"/>
      <c r="Y212" s="48"/>
      <c r="Z212" s="48"/>
      <c r="AA212" s="83">
        <f>SUMIF(BAROMPREM!B:B,I212,BAROMPREM!AB:AB)</f>
        <v>6</v>
      </c>
      <c r="AB212" s="83"/>
      <c r="AC212" s="48"/>
      <c r="AD212" s="48"/>
      <c r="AE212" s="54">
        <f>SUMIF(PNBCREDIT!G:G,I212,PNBCREDIT!Q:Q)+SUMIF(PNBCREDIT!G:G,I212,PNBCREDIT!AF:AF)</f>
        <v>19.42604101476774</v>
      </c>
      <c r="AF212" s="54"/>
      <c r="AG212" s="48"/>
      <c r="AH212" s="48"/>
      <c r="AI212" s="221">
        <f>SUMIF(BAROMPREM!B:B,I212,BAROMPREM!AC:AC)</f>
        <v>0</v>
      </c>
      <c r="AJ212" s="83"/>
      <c r="AK212" s="48"/>
      <c r="AL212" s="48"/>
      <c r="AM212" s="223">
        <f>SUMIF(BAROMPREM!B:B,I212,BAROMPREM!Y:Y)</f>
        <v>5</v>
      </c>
      <c r="AN212" s="63"/>
      <c r="AO212" s="48"/>
      <c r="AP212" s="64"/>
      <c r="AQ212" s="223">
        <f>SUMIF(BAROMPREM!B:B,I212,BAROMPREM!AA:AA)</f>
        <v>1</v>
      </c>
      <c r="AR212" s="223"/>
      <c r="AS212" s="48"/>
      <c r="AT212" s="48"/>
      <c r="AU212" s="48">
        <f>SUMIF(BAROMPREM!B:B,I212,BAROMPREM!AF:AF)</f>
        <v>229551.9</v>
      </c>
      <c r="AV212" s="63">
        <f>SUMIF(BAROMPREM!B:B,I212,BAROMPREM!AE:AE)</f>
        <v>682820.4</v>
      </c>
      <c r="AW212" s="48"/>
      <c r="AX212" s="48"/>
    </row>
    <row r="213" spans="1:50" ht="15.75" thickBot="1" x14ac:dyDescent="0.3">
      <c r="A213" s="41">
        <v>110</v>
      </c>
      <c r="B213" s="42" t="s">
        <v>6</v>
      </c>
      <c r="C213" s="41">
        <v>27</v>
      </c>
      <c r="D213" s="43" t="s">
        <v>515</v>
      </c>
      <c r="E213" s="41">
        <v>454651</v>
      </c>
      <c r="F213" s="43" t="s">
        <v>218</v>
      </c>
      <c r="G213" s="41">
        <v>54651</v>
      </c>
      <c r="H213" s="43" t="s">
        <v>218</v>
      </c>
      <c r="I213" s="41">
        <v>54651</v>
      </c>
      <c r="K213" s="48">
        <f>SUMIF(BAROMPREM!B:B,I213,BAROMPREM!AD:AD)</f>
        <v>0</v>
      </c>
      <c r="L213" s="63"/>
      <c r="M213" s="48"/>
      <c r="N213" s="48"/>
      <c r="O213" s="48">
        <f>SUMIF(BAROMPREM!B:B,I213,BAROMPREM!AM:AM)</f>
        <v>54</v>
      </c>
      <c r="P213" s="48"/>
      <c r="Q213" s="48"/>
      <c r="R213" s="48"/>
      <c r="S213" s="48">
        <f>SUMIF(BAROMPREM!B:B,I213,BAROMPREM!Z:Z)</f>
        <v>7</v>
      </c>
      <c r="T213" s="63"/>
      <c r="U213" s="48"/>
      <c r="V213" s="48"/>
      <c r="W213" s="48">
        <f>SUMIF(BAROMPREM!B:B,I213,BAROMPREM!AN:AN)</f>
        <v>42.399999999999991</v>
      </c>
      <c r="X213" s="48"/>
      <c r="Y213" s="48"/>
      <c r="Z213" s="48"/>
      <c r="AA213" s="83">
        <f>SUMIF(BAROMPREM!B:B,I213,BAROMPREM!AB:AB)</f>
        <v>10</v>
      </c>
      <c r="AB213" s="83"/>
      <c r="AC213" s="48"/>
      <c r="AD213" s="48"/>
      <c r="AE213" s="54">
        <f>SUMIF(PNBCREDIT!G:G,I213,PNBCREDIT!Q:Q)+SUMIF(PNBCREDIT!G:G,I213,PNBCREDIT!AF:AF)</f>
        <v>96.908266242580851</v>
      </c>
      <c r="AF213" s="54"/>
      <c r="AG213" s="48"/>
      <c r="AH213" s="48"/>
      <c r="AI213" s="221">
        <f>SUMIF(BAROMPREM!B:B,I213,BAROMPREM!AC:AC)</f>
        <v>7</v>
      </c>
      <c r="AJ213" s="83"/>
      <c r="AK213" s="48"/>
      <c r="AL213" s="48"/>
      <c r="AM213" s="223">
        <f>SUMIF(BAROMPREM!B:B,I213,BAROMPREM!Y:Y)</f>
        <v>-11</v>
      </c>
      <c r="AN213" s="63"/>
      <c r="AO213" s="48"/>
      <c r="AP213" s="64"/>
      <c r="AQ213" s="223">
        <f>SUMIF(BAROMPREM!B:B,I213,BAROMPREM!AA:AA)</f>
        <v>2</v>
      </c>
      <c r="AR213" s="223"/>
      <c r="AS213" s="48"/>
      <c r="AT213" s="48"/>
      <c r="AU213" s="48">
        <f>SUMIF(BAROMPREM!B:B,I213,BAROMPREM!AF:AF)</f>
        <v>203210.5</v>
      </c>
      <c r="AV213" s="63">
        <f>SUMIF(BAROMPREM!B:B,I213,BAROMPREM!AE:AE)</f>
        <v>506324.7</v>
      </c>
      <c r="AW213" s="48"/>
      <c r="AX213" s="48"/>
    </row>
    <row r="214" spans="1:50" ht="15.75" thickBot="1" x14ac:dyDescent="0.3">
      <c r="A214" s="41">
        <v>110</v>
      </c>
      <c r="B214" s="42" t="s">
        <v>6</v>
      </c>
      <c r="C214" s="41">
        <v>27</v>
      </c>
      <c r="D214" s="43" t="s">
        <v>515</v>
      </c>
      <c r="E214" s="41">
        <v>554686</v>
      </c>
      <c r="F214" s="43" t="s">
        <v>219</v>
      </c>
      <c r="G214" s="41">
        <v>54686</v>
      </c>
      <c r="H214" s="43" t="s">
        <v>219</v>
      </c>
      <c r="I214" s="41">
        <v>54686</v>
      </c>
      <c r="K214" s="48">
        <f>SUMIF(BAROMPREM!B:B,I214,BAROMPREM!AD:AD)</f>
        <v>0</v>
      </c>
      <c r="L214" s="63"/>
      <c r="M214" s="48"/>
      <c r="N214" s="48"/>
      <c r="O214" s="48">
        <f>SUMIF(BAROMPREM!B:B,I214,BAROMPREM!AM:AM)</f>
        <v>0</v>
      </c>
      <c r="P214" s="48"/>
      <c r="Q214" s="48"/>
      <c r="R214" s="48"/>
      <c r="S214" s="48">
        <f>SUMIF(BAROMPREM!B:B,I214,BAROMPREM!Z:Z)</f>
        <v>0</v>
      </c>
      <c r="T214" s="63"/>
      <c r="U214" s="48"/>
      <c r="V214" s="48"/>
      <c r="W214" s="48">
        <f>SUMIF(BAROMPREM!B:B,I214,BAROMPREM!AN:AN)</f>
        <v>-4</v>
      </c>
      <c r="X214" s="48"/>
      <c r="Y214" s="48"/>
      <c r="Z214" s="48"/>
      <c r="AA214" s="83">
        <f>SUMIF(BAROMPREM!B:B,I214,BAROMPREM!AB:AB)</f>
        <v>1</v>
      </c>
      <c r="AB214" s="83"/>
      <c r="AC214" s="48"/>
      <c r="AD214" s="48"/>
      <c r="AE214" s="54">
        <f>SUMIF(PNBCREDIT!G:G,I214,PNBCREDIT!Q:Q)+SUMIF(PNBCREDIT!G:G,I214,PNBCREDIT!AF:AF)</f>
        <v>7.5430989141361779</v>
      </c>
      <c r="AF214" s="54"/>
      <c r="AG214" s="48"/>
      <c r="AH214" s="48"/>
      <c r="AI214" s="221">
        <f>SUMIF(BAROMPREM!B:B,I214,BAROMPREM!AC:AC)</f>
        <v>1</v>
      </c>
      <c r="AJ214" s="83"/>
      <c r="AK214" s="48"/>
      <c r="AL214" s="48"/>
      <c r="AM214" s="223">
        <f>SUMIF(BAROMPREM!B:B,I214,BAROMPREM!Y:Y)</f>
        <v>1</v>
      </c>
      <c r="AN214" s="63"/>
      <c r="AO214" s="48"/>
      <c r="AP214" s="64"/>
      <c r="AQ214" s="223">
        <f>SUMIF(BAROMPREM!B:B,I214,BAROMPREM!AA:AA)</f>
        <v>0</v>
      </c>
      <c r="AR214" s="223"/>
      <c r="AS214" s="48"/>
      <c r="AT214" s="48"/>
      <c r="AU214" s="48">
        <f>SUMIF(BAROMPREM!B:B,I214,BAROMPREM!AF:AF)</f>
        <v>2001.2</v>
      </c>
      <c r="AV214" s="63">
        <f>SUMIF(BAROMPREM!B:B,I214,BAROMPREM!AE:AE)</f>
        <v>6530</v>
      </c>
      <c r="AW214" s="48"/>
      <c r="AX214" s="48"/>
    </row>
    <row r="215" spans="1:50" ht="15.75" thickBot="1" x14ac:dyDescent="0.3">
      <c r="A215" s="41">
        <v>110</v>
      </c>
      <c r="B215" s="42" t="s">
        <v>6</v>
      </c>
      <c r="C215" s="41">
        <v>27</v>
      </c>
      <c r="D215" s="43" t="s">
        <v>515</v>
      </c>
      <c r="E215" s="41">
        <v>454696</v>
      </c>
      <c r="F215" s="43" t="s">
        <v>233</v>
      </c>
      <c r="G215" s="41">
        <v>54696</v>
      </c>
      <c r="H215" s="43" t="s">
        <v>233</v>
      </c>
      <c r="I215" s="41">
        <v>54696</v>
      </c>
      <c r="K215" s="48">
        <f>SUMIF(BAROMPREM!B:B,I215,BAROMPREM!AD:AD)</f>
        <v>0</v>
      </c>
      <c r="L215" s="63"/>
      <c r="M215" s="48"/>
      <c r="N215" s="48"/>
      <c r="O215" s="48">
        <f>SUMIF(BAROMPREM!B:B,I215,BAROMPREM!AM:AM)</f>
        <v>-7</v>
      </c>
      <c r="P215" s="48"/>
      <c r="Q215" s="48"/>
      <c r="R215" s="48"/>
      <c r="S215" s="48">
        <f>SUMIF(BAROMPREM!B:B,I215,BAROMPREM!Z:Z)</f>
        <v>2</v>
      </c>
      <c r="T215" s="63"/>
      <c r="U215" s="48"/>
      <c r="V215" s="48"/>
      <c r="W215" s="48">
        <f>SUMIF(BAROMPREM!B:B,I215,BAROMPREM!AN:AN)</f>
        <v>19.600000000000001</v>
      </c>
      <c r="X215" s="48"/>
      <c r="Y215" s="48"/>
      <c r="Z215" s="48"/>
      <c r="AA215" s="83">
        <f>SUMIF(BAROMPREM!B:B,I215,BAROMPREM!AB:AB)</f>
        <v>4</v>
      </c>
      <c r="AB215" s="83"/>
      <c r="AC215" s="48"/>
      <c r="AD215" s="48"/>
      <c r="AE215" s="54">
        <f>SUMIF(PNBCREDIT!G:G,I215,PNBCREDIT!Q:Q)+SUMIF(PNBCREDIT!G:G,I215,PNBCREDIT!AF:AF)</f>
        <v>17.352310117170795</v>
      </c>
      <c r="AF215" s="54"/>
      <c r="AG215" s="48"/>
      <c r="AH215" s="48"/>
      <c r="AI215" s="221">
        <f>SUMIF(BAROMPREM!B:B,I215,BAROMPREM!AC:AC)</f>
        <v>2</v>
      </c>
      <c r="AJ215" s="83"/>
      <c r="AK215" s="48"/>
      <c r="AL215" s="48"/>
      <c r="AM215" s="223">
        <f>SUMIF(BAROMPREM!B:B,I215,BAROMPREM!Y:Y)</f>
        <v>9</v>
      </c>
      <c r="AN215" s="63"/>
      <c r="AO215" s="48"/>
      <c r="AP215" s="64"/>
      <c r="AQ215" s="223">
        <f>SUMIF(BAROMPREM!B:B,I215,BAROMPREM!AA:AA)</f>
        <v>0</v>
      </c>
      <c r="AR215" s="223"/>
      <c r="AS215" s="48"/>
      <c r="AT215" s="48"/>
      <c r="AU215" s="48">
        <f>SUMIF(BAROMPREM!B:B,I215,BAROMPREM!AF:AF)</f>
        <v>263378.5</v>
      </c>
      <c r="AV215" s="63">
        <f>SUMIF(BAROMPREM!B:B,I215,BAROMPREM!AE:AE)</f>
        <v>941528.6</v>
      </c>
      <c r="AW215" s="48"/>
      <c r="AX215" s="48"/>
    </row>
    <row r="216" spans="1:50" ht="15.75" thickBot="1" x14ac:dyDescent="0.3">
      <c r="A216" s="41">
        <v>110</v>
      </c>
      <c r="B216" s="42" t="s">
        <v>6</v>
      </c>
      <c r="C216" s="41">
        <v>31</v>
      </c>
      <c r="D216" s="43" t="s">
        <v>516</v>
      </c>
      <c r="E216" s="41">
        <v>455151</v>
      </c>
      <c r="F216" s="43" t="s">
        <v>181</v>
      </c>
      <c r="G216" s="41">
        <v>55151</v>
      </c>
      <c r="H216" s="43" t="s">
        <v>181</v>
      </c>
      <c r="I216" s="41">
        <v>55151</v>
      </c>
      <c r="K216" s="48">
        <f>SUMIF(BAROMPREM!B:B,I216,BAROMPREM!AD:AD)</f>
        <v>0</v>
      </c>
      <c r="L216" s="63"/>
      <c r="M216" s="48"/>
      <c r="N216" s="48"/>
      <c r="O216" s="48">
        <f>SUMIF(BAROMPREM!B:B,I216,BAROMPREM!AM:AM)</f>
        <v>59</v>
      </c>
      <c r="P216" s="48"/>
      <c r="Q216" s="48"/>
      <c r="R216" s="48"/>
      <c r="S216" s="48">
        <f>SUMIF(BAROMPREM!B:B,I216,BAROMPREM!Z:Z)</f>
        <v>2</v>
      </c>
      <c r="T216" s="63"/>
      <c r="U216" s="48"/>
      <c r="V216" s="48"/>
      <c r="W216" s="48">
        <f>SUMIF(BAROMPREM!B:B,I216,BAROMPREM!AN:AN)</f>
        <v>87.199999999999989</v>
      </c>
      <c r="X216" s="48"/>
      <c r="Y216" s="48"/>
      <c r="Z216" s="48"/>
      <c r="AA216" s="83">
        <f>SUMIF(BAROMPREM!B:B,I216,BAROMPREM!AB:AB)</f>
        <v>3</v>
      </c>
      <c r="AB216" s="83"/>
      <c r="AC216" s="48"/>
      <c r="AD216" s="48"/>
      <c r="AE216" s="54">
        <f>SUMIF(PNBCREDIT!G:G,I216,PNBCREDIT!Q:Q)+SUMIF(PNBCREDIT!G:G,I216,PNBCREDIT!AF:AF)</f>
        <v>28.170530159460288</v>
      </c>
      <c r="AF216" s="54"/>
      <c r="AG216" s="48"/>
      <c r="AH216" s="48"/>
      <c r="AI216" s="221">
        <f>SUMIF(BAROMPREM!B:B,I216,BAROMPREM!AC:AC)</f>
        <v>3</v>
      </c>
      <c r="AJ216" s="83"/>
      <c r="AK216" s="48"/>
      <c r="AL216" s="48"/>
      <c r="AM216" s="223">
        <f>SUMIF(BAROMPREM!B:B,I216,BAROMPREM!Y:Y)</f>
        <v>-1</v>
      </c>
      <c r="AN216" s="63"/>
      <c r="AO216" s="48"/>
      <c r="AP216" s="64"/>
      <c r="AQ216" s="223">
        <f>SUMIF(BAROMPREM!B:B,I216,BAROMPREM!AA:AA)</f>
        <v>0</v>
      </c>
      <c r="AR216" s="223"/>
      <c r="AS216" s="48"/>
      <c r="AT216" s="48"/>
      <c r="AU216" s="48">
        <f>SUMIF(BAROMPREM!B:B,I216,BAROMPREM!AF:AF)</f>
        <v>62661.7</v>
      </c>
      <c r="AV216" s="63">
        <f>SUMIF(BAROMPREM!B:B,I216,BAROMPREM!AE:AE)</f>
        <v>202421.7</v>
      </c>
      <c r="AW216" s="48"/>
      <c r="AX216" s="48"/>
    </row>
    <row r="217" spans="1:50" ht="15.75" thickBot="1" x14ac:dyDescent="0.3">
      <c r="A217" s="41">
        <v>110</v>
      </c>
      <c r="B217" s="42" t="s">
        <v>6</v>
      </c>
      <c r="C217" s="41">
        <v>31</v>
      </c>
      <c r="D217" s="43" t="s">
        <v>516</v>
      </c>
      <c r="E217" s="41">
        <v>455231</v>
      </c>
      <c r="F217" s="43" t="s">
        <v>184</v>
      </c>
      <c r="G217" s="41">
        <v>55231</v>
      </c>
      <c r="H217" s="43" t="s">
        <v>184</v>
      </c>
      <c r="I217" s="41">
        <v>55231</v>
      </c>
      <c r="K217" s="48">
        <f>SUMIF(BAROMPREM!B:B,I217,BAROMPREM!AD:AD)</f>
        <v>0</v>
      </c>
      <c r="L217" s="63"/>
      <c r="M217" s="48"/>
      <c r="N217" s="48"/>
      <c r="O217" s="48">
        <f>SUMIF(BAROMPREM!B:B,I217,BAROMPREM!AM:AM)</f>
        <v>19</v>
      </c>
      <c r="P217" s="48"/>
      <c r="Q217" s="48"/>
      <c r="R217" s="48"/>
      <c r="S217" s="48">
        <f>SUMIF(BAROMPREM!B:B,I217,BAROMPREM!Z:Z)</f>
        <v>2</v>
      </c>
      <c r="T217" s="63"/>
      <c r="U217" s="48"/>
      <c r="V217" s="48"/>
      <c r="W217" s="48">
        <f>SUMIF(BAROMPREM!B:B,I217,BAROMPREM!AN:AN)</f>
        <v>41.599999999999994</v>
      </c>
      <c r="X217" s="48"/>
      <c r="Y217" s="48"/>
      <c r="Z217" s="48"/>
      <c r="AA217" s="83">
        <f>SUMIF(BAROMPREM!B:B,I217,BAROMPREM!AB:AB)</f>
        <v>2</v>
      </c>
      <c r="AB217" s="83"/>
      <c r="AC217" s="48"/>
      <c r="AD217" s="48"/>
      <c r="AE217" s="54">
        <f>SUMIF(PNBCREDIT!G:G,I217,PNBCREDIT!Q:Q)+SUMIF(PNBCREDIT!G:G,I217,PNBCREDIT!AF:AF)</f>
        <v>38.274118344264622</v>
      </c>
      <c r="AF217" s="54"/>
      <c r="AG217" s="48"/>
      <c r="AH217" s="48"/>
      <c r="AI217" s="221">
        <f>SUMIF(BAROMPREM!B:B,I217,BAROMPREM!AC:AC)</f>
        <v>1</v>
      </c>
      <c r="AJ217" s="83"/>
      <c r="AK217" s="48"/>
      <c r="AL217" s="48"/>
      <c r="AM217" s="223">
        <f>SUMIF(BAROMPREM!B:B,I217,BAROMPREM!Y:Y)</f>
        <v>2</v>
      </c>
      <c r="AN217" s="63"/>
      <c r="AO217" s="48"/>
      <c r="AP217" s="64"/>
      <c r="AQ217" s="223">
        <f>SUMIF(BAROMPREM!B:B,I217,BAROMPREM!AA:AA)</f>
        <v>1</v>
      </c>
      <c r="AR217" s="223"/>
      <c r="AS217" s="48"/>
      <c r="AT217" s="48"/>
      <c r="AU217" s="48">
        <f>SUMIF(BAROMPREM!B:B,I217,BAROMPREM!AF:AF)</f>
        <v>134913.1</v>
      </c>
      <c r="AV217" s="63">
        <f>SUMIF(BAROMPREM!B:B,I217,BAROMPREM!AE:AE)</f>
        <v>309412.5</v>
      </c>
      <c r="AW217" s="48"/>
      <c r="AX217" s="48"/>
    </row>
    <row r="218" spans="1:50" ht="15.75" thickBot="1" x14ac:dyDescent="0.3">
      <c r="A218" s="41">
        <v>110</v>
      </c>
      <c r="B218" s="42" t="s">
        <v>6</v>
      </c>
      <c r="C218" s="41">
        <v>31</v>
      </c>
      <c r="D218" s="43" t="s">
        <v>516</v>
      </c>
      <c r="E218" s="41">
        <v>455298</v>
      </c>
      <c r="F218" s="43" t="s">
        <v>225</v>
      </c>
      <c r="G218" s="41">
        <v>55298</v>
      </c>
      <c r="H218" s="43" t="s">
        <v>225</v>
      </c>
      <c r="I218" s="41">
        <v>55298</v>
      </c>
      <c r="K218" s="48">
        <f>SUMIF(BAROMPREM!B:B,I218,BAROMPREM!AD:AD)</f>
        <v>0</v>
      </c>
      <c r="L218" s="63"/>
      <c r="M218" s="48"/>
      <c r="N218" s="48"/>
      <c r="O218" s="48">
        <f>SUMIF(BAROMPREM!B:B,I218,BAROMPREM!AM:AM)</f>
        <v>-7</v>
      </c>
      <c r="P218" s="48"/>
      <c r="Q218" s="48"/>
      <c r="R218" s="48"/>
      <c r="S218" s="48">
        <f>SUMIF(BAROMPREM!B:B,I218,BAROMPREM!Z:Z)</f>
        <v>0</v>
      </c>
      <c r="T218" s="63"/>
      <c r="U218" s="48"/>
      <c r="V218" s="48"/>
      <c r="W218" s="48">
        <f>SUMIF(BAROMPREM!B:B,I218,BAROMPREM!AN:AN)</f>
        <v>8</v>
      </c>
      <c r="X218" s="48"/>
      <c r="Y218" s="48"/>
      <c r="Z218" s="48"/>
      <c r="AA218" s="83">
        <f>SUMIF(BAROMPREM!B:B,I218,BAROMPREM!AB:AB)</f>
        <v>0</v>
      </c>
      <c r="AB218" s="83"/>
      <c r="AC218" s="48"/>
      <c r="AD218" s="48"/>
      <c r="AE218" s="54">
        <f>SUMIF(PNBCREDIT!G:G,I218,PNBCREDIT!Q:Q)+SUMIF(PNBCREDIT!G:G,I218,PNBCREDIT!AF:AF)</f>
        <v>1.9845302400000008E-2</v>
      </c>
      <c r="AF218" s="54"/>
      <c r="AG218" s="48"/>
      <c r="AH218" s="48"/>
      <c r="AI218" s="221">
        <f>SUMIF(BAROMPREM!B:B,I218,BAROMPREM!AC:AC)</f>
        <v>0</v>
      </c>
      <c r="AJ218" s="83"/>
      <c r="AK218" s="48"/>
      <c r="AL218" s="48"/>
      <c r="AM218" s="223">
        <f>SUMIF(BAROMPREM!B:B,I218,BAROMPREM!Y:Y)</f>
        <v>3</v>
      </c>
      <c r="AN218" s="63"/>
      <c r="AO218" s="48"/>
      <c r="AP218" s="64"/>
      <c r="AQ218" s="223">
        <f>SUMIF(BAROMPREM!B:B,I218,BAROMPREM!AA:AA)</f>
        <v>0</v>
      </c>
      <c r="AR218" s="223"/>
      <c r="AS218" s="48"/>
      <c r="AT218" s="48"/>
      <c r="AU218" s="48">
        <f>SUMIF(BAROMPREM!B:B,I218,BAROMPREM!AF:AF)</f>
        <v>3311.5</v>
      </c>
      <c r="AV218" s="63">
        <f>SUMIF(BAROMPREM!B:B,I218,BAROMPREM!AE:AE)</f>
        <v>8887.5</v>
      </c>
      <c r="AW218" s="48"/>
      <c r="AX218" s="48"/>
    </row>
    <row r="219" spans="1:50" ht="15.75" thickBot="1" x14ac:dyDescent="0.3">
      <c r="A219" s="41">
        <v>110</v>
      </c>
      <c r="B219" s="42" t="s">
        <v>6</v>
      </c>
      <c r="C219" s="41">
        <v>31</v>
      </c>
      <c r="D219" s="43" t="s">
        <v>516</v>
      </c>
      <c r="E219" s="41">
        <v>555406</v>
      </c>
      <c r="F219" s="43" t="s">
        <v>182</v>
      </c>
      <c r="G219" s="41">
        <v>55406</v>
      </c>
      <c r="H219" s="43" t="s">
        <v>182</v>
      </c>
      <c r="I219" s="41">
        <v>55406</v>
      </c>
      <c r="K219" s="48">
        <f>SUMIF(BAROMPREM!B:B,I219,BAROMPREM!AD:AD)</f>
        <v>0</v>
      </c>
      <c r="L219" s="63"/>
      <c r="M219" s="48"/>
      <c r="N219" s="48"/>
      <c r="O219" s="48">
        <f>SUMIF(BAROMPREM!B:B,I219,BAROMPREM!AM:AM)</f>
        <v>9</v>
      </c>
      <c r="P219" s="48"/>
      <c r="Q219" s="48"/>
      <c r="R219" s="48"/>
      <c r="S219" s="48">
        <f>SUMIF(BAROMPREM!B:B,I219,BAROMPREM!Z:Z)</f>
        <v>1</v>
      </c>
      <c r="T219" s="63"/>
      <c r="U219" s="48"/>
      <c r="V219" s="48"/>
      <c r="W219" s="48">
        <f>SUMIF(BAROMPREM!B:B,I219,BAROMPREM!AN:AN)</f>
        <v>-6.8</v>
      </c>
      <c r="X219" s="48"/>
      <c r="Y219" s="48"/>
      <c r="Z219" s="48"/>
      <c r="AA219" s="83">
        <f>SUMIF(BAROMPREM!B:B,I219,BAROMPREM!AB:AB)</f>
        <v>1</v>
      </c>
      <c r="AB219" s="83"/>
      <c r="AC219" s="48"/>
      <c r="AD219" s="48"/>
      <c r="AE219" s="54">
        <f>SUMIF(PNBCREDIT!G:G,I219,PNBCREDIT!Q:Q)+SUMIF(PNBCREDIT!G:G,I219,PNBCREDIT!AF:AF)</f>
        <v>16.537713774195623</v>
      </c>
      <c r="AF219" s="54"/>
      <c r="AG219" s="48"/>
      <c r="AH219" s="48"/>
      <c r="AI219" s="221">
        <f>SUMIF(BAROMPREM!B:B,I219,BAROMPREM!AC:AC)</f>
        <v>1</v>
      </c>
      <c r="AJ219" s="83"/>
      <c r="AK219" s="48"/>
      <c r="AL219" s="48"/>
      <c r="AM219" s="223">
        <f>SUMIF(BAROMPREM!B:B,I219,BAROMPREM!Y:Y)</f>
        <v>-2</v>
      </c>
      <c r="AN219" s="63"/>
      <c r="AO219" s="48"/>
      <c r="AP219" s="64"/>
      <c r="AQ219" s="223">
        <f>SUMIF(BAROMPREM!B:B,I219,BAROMPREM!AA:AA)</f>
        <v>0</v>
      </c>
      <c r="AR219" s="223"/>
      <c r="AS219" s="48"/>
      <c r="AT219" s="48"/>
      <c r="AU219" s="48">
        <f>SUMIF(BAROMPREM!B:B,I219,BAROMPREM!AF:AF)</f>
        <v>54955.1</v>
      </c>
      <c r="AV219" s="63">
        <f>SUMIF(BAROMPREM!B:B,I219,BAROMPREM!AE:AE)</f>
        <v>64253.2</v>
      </c>
      <c r="AW219" s="48"/>
      <c r="AX219" s="48"/>
    </row>
    <row r="220" spans="1:50" ht="15.75" thickBot="1" x14ac:dyDescent="0.3">
      <c r="A220" s="41">
        <v>110</v>
      </c>
      <c r="B220" s="42" t="s">
        <v>6</v>
      </c>
      <c r="C220" s="41">
        <v>31</v>
      </c>
      <c r="D220" s="43" t="s">
        <v>516</v>
      </c>
      <c r="E220" s="41">
        <v>554412</v>
      </c>
      <c r="F220" s="43" t="s">
        <v>191</v>
      </c>
      <c r="G220" s="41">
        <v>54412</v>
      </c>
      <c r="H220" s="43" t="s">
        <v>191</v>
      </c>
      <c r="I220" s="41">
        <v>54412</v>
      </c>
      <c r="K220" s="48">
        <f>SUMIF(BAROMPREM!B:B,I220,BAROMPREM!AD:AD)</f>
        <v>0</v>
      </c>
      <c r="L220" s="63"/>
      <c r="M220" s="48"/>
      <c r="N220" s="48"/>
      <c r="O220" s="48">
        <f>SUMIF(BAROMPREM!B:B,I220,BAROMPREM!AM:AM)</f>
        <v>12</v>
      </c>
      <c r="P220" s="48"/>
      <c r="Q220" s="48"/>
      <c r="R220" s="48"/>
      <c r="S220" s="48">
        <f>SUMIF(BAROMPREM!B:B,I220,BAROMPREM!Z:Z)</f>
        <v>0</v>
      </c>
      <c r="T220" s="63"/>
      <c r="U220" s="48"/>
      <c r="V220" s="48"/>
      <c r="W220" s="48">
        <f>SUMIF(BAROMPREM!B:B,I220,BAROMPREM!AN:AN)</f>
        <v>30.8</v>
      </c>
      <c r="X220" s="48"/>
      <c r="Y220" s="48"/>
      <c r="Z220" s="48"/>
      <c r="AA220" s="83">
        <f>SUMIF(BAROMPREM!B:B,I220,BAROMPREM!AB:AB)</f>
        <v>2</v>
      </c>
      <c r="AB220" s="83"/>
      <c r="AC220" s="48"/>
      <c r="AD220" s="48"/>
      <c r="AE220" s="54">
        <f>SUMIF(PNBCREDIT!G:G,I220,PNBCREDIT!Q:Q)+SUMIF(PNBCREDIT!G:G,I220,PNBCREDIT!AF:AF)</f>
        <v>4.0089592069925599</v>
      </c>
      <c r="AF220" s="54"/>
      <c r="AG220" s="48"/>
      <c r="AH220" s="48"/>
      <c r="AI220" s="221">
        <f>SUMIF(BAROMPREM!B:B,I220,BAROMPREM!AC:AC)</f>
        <v>0</v>
      </c>
      <c r="AJ220" s="83"/>
      <c r="AK220" s="48"/>
      <c r="AL220" s="48"/>
      <c r="AM220" s="223">
        <f>SUMIF(BAROMPREM!B:B,I220,BAROMPREM!Y:Y)</f>
        <v>-10</v>
      </c>
      <c r="AN220" s="63"/>
      <c r="AO220" s="48"/>
      <c r="AP220" s="64"/>
      <c r="AQ220" s="223">
        <f>SUMIF(BAROMPREM!B:B,I220,BAROMPREM!AA:AA)</f>
        <v>0</v>
      </c>
      <c r="AR220" s="223"/>
      <c r="AS220" s="48"/>
      <c r="AT220" s="48"/>
      <c r="AU220" s="48">
        <f>SUMIF(BAROMPREM!B:B,I220,BAROMPREM!AF:AF)</f>
        <v>5003.7000000000007</v>
      </c>
      <c r="AV220" s="63">
        <f>SUMIF(BAROMPREM!B:B,I220,BAROMPREM!AE:AE)</f>
        <v>11040.2</v>
      </c>
      <c r="AW220" s="48"/>
      <c r="AX220" s="48"/>
    </row>
    <row r="221" spans="1:50" ht="15.75" thickBot="1" x14ac:dyDescent="0.3">
      <c r="A221" s="41">
        <v>110</v>
      </c>
      <c r="B221" s="42" t="s">
        <v>6</v>
      </c>
      <c r="C221" s="41">
        <v>31</v>
      </c>
      <c r="D221" s="43" t="s">
        <v>516</v>
      </c>
      <c r="E221" s="41">
        <v>554413</v>
      </c>
      <c r="F221" s="43" t="s">
        <v>192</v>
      </c>
      <c r="G221" s="41">
        <v>54413</v>
      </c>
      <c r="H221" s="43" t="s">
        <v>192</v>
      </c>
      <c r="I221" s="41">
        <v>54413</v>
      </c>
      <c r="K221" s="48">
        <f>SUMIF(BAROMPREM!B:B,I221,BAROMPREM!AD:AD)</f>
        <v>0</v>
      </c>
      <c r="L221" s="63"/>
      <c r="M221" s="48"/>
      <c r="N221" s="48"/>
      <c r="O221" s="48">
        <f>SUMIF(BAROMPREM!B:B,I221,BAROMPREM!AM:AM)</f>
        <v>12</v>
      </c>
      <c r="P221" s="48"/>
      <c r="Q221" s="48"/>
      <c r="R221" s="48"/>
      <c r="S221" s="48">
        <f>SUMIF(BAROMPREM!B:B,I221,BAROMPREM!Z:Z)</f>
        <v>1</v>
      </c>
      <c r="T221" s="63"/>
      <c r="U221" s="48"/>
      <c r="V221" s="48"/>
      <c r="W221" s="48">
        <f>SUMIF(BAROMPREM!B:B,I221,BAROMPREM!AN:AN)</f>
        <v>-8</v>
      </c>
      <c r="X221" s="48"/>
      <c r="Y221" s="48"/>
      <c r="Z221" s="48"/>
      <c r="AA221" s="83">
        <f>SUMIF(BAROMPREM!B:B,I221,BAROMPREM!AB:AB)</f>
        <v>1</v>
      </c>
      <c r="AB221" s="83"/>
      <c r="AC221" s="48"/>
      <c r="AD221" s="48"/>
      <c r="AE221" s="54">
        <f>SUMIF(PNBCREDIT!G:G,I221,PNBCREDIT!Q:Q)+SUMIF(PNBCREDIT!G:G,I221,PNBCREDIT!AF:AF)</f>
        <v>21.477679013793892</v>
      </c>
      <c r="AF221" s="54"/>
      <c r="AG221" s="48"/>
      <c r="AH221" s="48"/>
      <c r="AI221" s="221">
        <f>SUMIF(BAROMPREM!B:B,I221,BAROMPREM!AC:AC)</f>
        <v>1</v>
      </c>
      <c r="AJ221" s="83"/>
      <c r="AK221" s="48"/>
      <c r="AL221" s="48"/>
      <c r="AM221" s="223">
        <f>SUMIF(BAROMPREM!B:B,I221,BAROMPREM!Y:Y)</f>
        <v>0</v>
      </c>
      <c r="AN221" s="63"/>
      <c r="AO221" s="48"/>
      <c r="AP221" s="64"/>
      <c r="AQ221" s="223">
        <f>SUMIF(BAROMPREM!B:B,I221,BAROMPREM!AA:AA)</f>
        <v>1</v>
      </c>
      <c r="AR221" s="223"/>
      <c r="AS221" s="48"/>
      <c r="AT221" s="48"/>
      <c r="AU221" s="48">
        <f>SUMIF(BAROMPREM!B:B,I221,BAROMPREM!AF:AF)</f>
        <v>39328.400000000001</v>
      </c>
      <c r="AV221" s="63">
        <f>SUMIF(BAROMPREM!B:B,I221,BAROMPREM!AE:AE)</f>
        <v>201789</v>
      </c>
      <c r="AW221" s="48"/>
      <c r="AX221" s="48"/>
    </row>
    <row r="222" spans="1:50" ht="15.75" thickBot="1" x14ac:dyDescent="0.3">
      <c r="A222" s="41">
        <v>110</v>
      </c>
      <c r="B222" s="42" t="s">
        <v>6</v>
      </c>
      <c r="C222" s="41">
        <v>31</v>
      </c>
      <c r="D222" s="43" t="s">
        <v>516</v>
      </c>
      <c r="E222" s="41">
        <v>454414</v>
      </c>
      <c r="F222" s="43" t="s">
        <v>193</v>
      </c>
      <c r="G222" s="41">
        <v>54414</v>
      </c>
      <c r="H222" s="43" t="s">
        <v>193</v>
      </c>
      <c r="I222" s="41">
        <v>54414</v>
      </c>
      <c r="K222" s="48">
        <f>SUMIF(BAROMPREM!B:B,I222,BAROMPREM!AD:AD)</f>
        <v>0</v>
      </c>
      <c r="L222" s="63"/>
      <c r="M222" s="48"/>
      <c r="N222" s="48"/>
      <c r="O222" s="48">
        <f>SUMIF(BAROMPREM!B:B,I222,BAROMPREM!AM:AM)</f>
        <v>14</v>
      </c>
      <c r="P222" s="48"/>
      <c r="Q222" s="48"/>
      <c r="R222" s="48"/>
      <c r="S222" s="48">
        <f>SUMIF(BAROMPREM!B:B,I222,BAROMPREM!Z:Z)</f>
        <v>2</v>
      </c>
      <c r="T222" s="63"/>
      <c r="U222" s="48"/>
      <c r="V222" s="48"/>
      <c r="W222" s="48">
        <f>SUMIF(BAROMPREM!B:B,I222,BAROMPREM!AN:AN)</f>
        <v>38.4</v>
      </c>
      <c r="X222" s="48"/>
      <c r="Y222" s="48"/>
      <c r="Z222" s="48"/>
      <c r="AA222" s="83">
        <f>SUMIF(BAROMPREM!B:B,I222,BAROMPREM!AB:AB)</f>
        <v>2</v>
      </c>
      <c r="AB222" s="83"/>
      <c r="AC222" s="48"/>
      <c r="AD222" s="48"/>
      <c r="AE222" s="54">
        <f>SUMIF(PNBCREDIT!G:G,I222,PNBCREDIT!Q:Q)+SUMIF(PNBCREDIT!G:G,I222,PNBCREDIT!AF:AF)</f>
        <v>6.613393802485124</v>
      </c>
      <c r="AF222" s="54"/>
      <c r="AG222" s="48"/>
      <c r="AH222" s="48"/>
      <c r="AI222" s="221">
        <f>SUMIF(BAROMPREM!B:B,I222,BAROMPREM!AC:AC)</f>
        <v>2</v>
      </c>
      <c r="AJ222" s="83"/>
      <c r="AK222" s="48"/>
      <c r="AL222" s="48"/>
      <c r="AM222" s="223">
        <f>SUMIF(BAROMPREM!B:B,I222,BAROMPREM!Y:Y)</f>
        <v>-1</v>
      </c>
      <c r="AN222" s="63"/>
      <c r="AO222" s="48"/>
      <c r="AP222" s="64"/>
      <c r="AQ222" s="223">
        <f>SUMIF(BAROMPREM!B:B,I222,BAROMPREM!AA:AA)</f>
        <v>0</v>
      </c>
      <c r="AR222" s="223"/>
      <c r="AS222" s="48"/>
      <c r="AT222" s="48"/>
      <c r="AU222" s="48">
        <f>SUMIF(BAROMPREM!B:B,I222,BAROMPREM!AF:AF)</f>
        <v>70855.199999999997</v>
      </c>
      <c r="AV222" s="63">
        <f>SUMIF(BAROMPREM!B:B,I222,BAROMPREM!AE:AE)</f>
        <v>214908.6</v>
      </c>
      <c r="AW222" s="48"/>
      <c r="AX222" s="48"/>
    </row>
    <row r="223" spans="1:50" ht="15.75" thickBot="1" x14ac:dyDescent="0.3">
      <c r="A223" s="41">
        <v>110</v>
      </c>
      <c r="B223" s="42" t="s">
        <v>6</v>
      </c>
      <c r="C223" s="41">
        <v>31</v>
      </c>
      <c r="D223" s="43" t="s">
        <v>516</v>
      </c>
      <c r="E223" s="41">
        <v>455456</v>
      </c>
      <c r="F223" s="43" t="s">
        <v>201</v>
      </c>
      <c r="G223" s="41">
        <v>55456</v>
      </c>
      <c r="H223" s="43" t="s">
        <v>201</v>
      </c>
      <c r="I223" s="41">
        <v>55456</v>
      </c>
      <c r="K223" s="48">
        <f>SUMIF(BAROMPREM!B:B,I223,BAROMPREM!AD:AD)</f>
        <v>0</v>
      </c>
      <c r="L223" s="63"/>
      <c r="M223" s="48"/>
      <c r="N223" s="48"/>
      <c r="O223" s="48">
        <f>SUMIF(BAROMPREM!B:B,I223,BAROMPREM!AM:AM)</f>
        <v>12</v>
      </c>
      <c r="P223" s="48"/>
      <c r="Q223" s="48"/>
      <c r="R223" s="48"/>
      <c r="S223" s="48">
        <f>SUMIF(BAROMPREM!B:B,I223,BAROMPREM!Z:Z)</f>
        <v>3</v>
      </c>
      <c r="T223" s="63"/>
      <c r="U223" s="48"/>
      <c r="V223" s="48"/>
      <c r="W223" s="48">
        <f>SUMIF(BAROMPREM!B:B,I223,BAROMPREM!AN:AN)</f>
        <v>45.2</v>
      </c>
      <c r="X223" s="48"/>
      <c r="Y223" s="48"/>
      <c r="Z223" s="48"/>
      <c r="AA223" s="83">
        <f>SUMIF(BAROMPREM!B:B,I223,BAROMPREM!AB:AB)</f>
        <v>3</v>
      </c>
      <c r="AB223" s="83"/>
      <c r="AC223" s="48"/>
      <c r="AD223" s="48"/>
      <c r="AE223" s="54">
        <f>SUMIF(PNBCREDIT!G:G,I223,PNBCREDIT!Q:Q)+SUMIF(PNBCREDIT!G:G,I223,PNBCREDIT!AF:AF)</f>
        <v>10.087884515567401</v>
      </c>
      <c r="AF223" s="54"/>
      <c r="AG223" s="48"/>
      <c r="AH223" s="48"/>
      <c r="AI223" s="221">
        <f>SUMIF(BAROMPREM!B:B,I223,BAROMPREM!AC:AC)</f>
        <v>1</v>
      </c>
      <c r="AJ223" s="83"/>
      <c r="AK223" s="48"/>
      <c r="AL223" s="48"/>
      <c r="AM223" s="223">
        <f>SUMIF(BAROMPREM!B:B,I223,BAROMPREM!Y:Y)</f>
        <v>-9</v>
      </c>
      <c r="AN223" s="63"/>
      <c r="AO223" s="48"/>
      <c r="AP223" s="64"/>
      <c r="AQ223" s="223">
        <f>SUMIF(BAROMPREM!B:B,I223,BAROMPREM!AA:AA)</f>
        <v>1</v>
      </c>
      <c r="AR223" s="223"/>
      <c r="AS223" s="48"/>
      <c r="AT223" s="48"/>
      <c r="AU223" s="48">
        <f>SUMIF(BAROMPREM!B:B,I223,BAROMPREM!AF:AF)</f>
        <v>75098.600000000006</v>
      </c>
      <c r="AV223" s="63">
        <f>SUMIF(BAROMPREM!B:B,I223,BAROMPREM!AE:AE)</f>
        <v>126919.7</v>
      </c>
      <c r="AW223" s="48"/>
      <c r="AX223" s="48"/>
    </row>
    <row r="224" spans="1:50" ht="15.75" thickBot="1" x14ac:dyDescent="0.3">
      <c r="A224" s="41">
        <v>110</v>
      </c>
      <c r="B224" s="42" t="s">
        <v>6</v>
      </c>
      <c r="C224" s="41">
        <v>31</v>
      </c>
      <c r="D224" s="43" t="s">
        <v>516</v>
      </c>
      <c r="E224" s="41">
        <v>455566</v>
      </c>
      <c r="F224" s="43" t="s">
        <v>183</v>
      </c>
      <c r="G224" s="41">
        <v>55566</v>
      </c>
      <c r="H224" s="43" t="s">
        <v>183</v>
      </c>
      <c r="I224" s="41">
        <v>55566</v>
      </c>
      <c r="K224" s="48">
        <f>SUMIF(BAROMPREM!B:B,I224,BAROMPREM!AD:AD)</f>
        <v>0</v>
      </c>
      <c r="L224" s="63"/>
      <c r="M224" s="48"/>
      <c r="N224" s="48"/>
      <c r="O224" s="48">
        <f>SUMIF(BAROMPREM!B:B,I224,BAROMPREM!AM:AM)</f>
        <v>13</v>
      </c>
      <c r="P224" s="48"/>
      <c r="Q224" s="48"/>
      <c r="R224" s="48"/>
      <c r="S224" s="48">
        <f>SUMIF(BAROMPREM!B:B,I224,BAROMPREM!Z:Z)</f>
        <v>0</v>
      </c>
      <c r="T224" s="63"/>
      <c r="U224" s="48"/>
      <c r="V224" s="48"/>
      <c r="W224" s="48">
        <f>SUMIF(BAROMPREM!B:B,I224,BAROMPREM!AN:AN)</f>
        <v>6.8</v>
      </c>
      <c r="X224" s="48"/>
      <c r="Y224" s="48"/>
      <c r="Z224" s="48"/>
      <c r="AA224" s="83">
        <f>SUMIF(BAROMPREM!B:B,I224,BAROMPREM!AB:AB)</f>
        <v>1</v>
      </c>
      <c r="AB224" s="83"/>
      <c r="AC224" s="48"/>
      <c r="AD224" s="48"/>
      <c r="AE224" s="54">
        <f>SUMIF(PNBCREDIT!G:G,I224,PNBCREDIT!Q:Q)+SUMIF(PNBCREDIT!G:G,I224,PNBCREDIT!AF:AF)</f>
        <v>2.31086115876652</v>
      </c>
      <c r="AF224" s="54"/>
      <c r="AG224" s="48"/>
      <c r="AH224" s="48"/>
      <c r="AI224" s="221">
        <f>SUMIF(BAROMPREM!B:B,I224,BAROMPREM!AC:AC)</f>
        <v>0</v>
      </c>
      <c r="AJ224" s="83"/>
      <c r="AK224" s="48"/>
      <c r="AL224" s="48"/>
      <c r="AM224" s="223">
        <f>SUMIF(BAROMPREM!B:B,I224,BAROMPREM!Y:Y)</f>
        <v>4</v>
      </c>
      <c r="AN224" s="63"/>
      <c r="AO224" s="48"/>
      <c r="AP224" s="64"/>
      <c r="AQ224" s="223">
        <f>SUMIF(BAROMPREM!B:B,I224,BAROMPREM!AA:AA)</f>
        <v>3</v>
      </c>
      <c r="AR224" s="223"/>
      <c r="AS224" s="48"/>
      <c r="AT224" s="48"/>
      <c r="AU224" s="48">
        <f>SUMIF(BAROMPREM!B:B,I224,BAROMPREM!AF:AF)</f>
        <v>23036.5</v>
      </c>
      <c r="AV224" s="63">
        <f>SUMIF(BAROMPREM!B:B,I224,BAROMPREM!AE:AE)</f>
        <v>76885.3</v>
      </c>
      <c r="AW224" s="48"/>
      <c r="AX224" s="48"/>
    </row>
    <row r="225" spans="1:50" ht="15.75" thickBot="1" x14ac:dyDescent="0.3">
      <c r="A225" s="41">
        <v>110</v>
      </c>
      <c r="B225" s="42" t="s">
        <v>6</v>
      </c>
      <c r="C225" s="41">
        <v>31</v>
      </c>
      <c r="D225" s="43" t="s">
        <v>516</v>
      </c>
      <c r="E225" s="217">
        <v>455678</v>
      </c>
      <c r="F225" s="218" t="s">
        <v>226</v>
      </c>
      <c r="G225" s="41">
        <v>55606</v>
      </c>
      <c r="H225" s="43" t="s">
        <v>185</v>
      </c>
      <c r="I225" s="41">
        <v>55606</v>
      </c>
      <c r="K225" s="48">
        <f>SUMIF(BAROMPREM!B:B,I225,BAROMPREM!AD:AD)</f>
        <v>0</v>
      </c>
      <c r="L225" s="63"/>
      <c r="M225" s="48"/>
      <c r="N225" s="48"/>
      <c r="O225" s="48">
        <f>SUMIF(BAROMPREM!B:B,I225,BAROMPREM!AM:AM)</f>
        <v>-1</v>
      </c>
      <c r="P225" s="48"/>
      <c r="Q225" s="48"/>
      <c r="R225" s="48"/>
      <c r="S225" s="48">
        <f>SUMIF(BAROMPREM!B:B,I225,BAROMPREM!Z:Z)</f>
        <v>0</v>
      </c>
      <c r="T225" s="63"/>
      <c r="U225" s="48"/>
      <c r="V225" s="48"/>
      <c r="W225" s="48">
        <f>SUMIF(BAROMPREM!B:B,I225,BAROMPREM!AN:AN)</f>
        <v>-0.79999999999999982</v>
      </c>
      <c r="X225" s="48"/>
      <c r="Y225" s="48"/>
      <c r="Z225" s="48"/>
      <c r="AA225" s="83">
        <f>SUMIF(BAROMPREM!B:B,I225,BAROMPREM!AB:AB)</f>
        <v>0</v>
      </c>
      <c r="AB225" s="83"/>
      <c r="AC225" s="48"/>
      <c r="AD225" s="48"/>
      <c r="AE225" s="54">
        <f>SUMIF(PNBCREDIT!G:G,I225,PNBCREDIT!Q:Q)+SUMIF(PNBCREDIT!G:G,I225,PNBCREDIT!AF:AF)</f>
        <v>3.6658872000000009E-2</v>
      </c>
      <c r="AF225" s="54"/>
      <c r="AG225" s="48"/>
      <c r="AH225" s="48"/>
      <c r="AI225" s="221">
        <f>SUMIF(BAROMPREM!B:B,I225,BAROMPREM!AC:AC)</f>
        <v>0</v>
      </c>
      <c r="AJ225" s="83"/>
      <c r="AK225" s="48"/>
      <c r="AL225" s="48"/>
      <c r="AM225" s="223">
        <f>SUMIF(BAROMPREM!B:B,I225,BAROMPREM!Y:Y)</f>
        <v>-2</v>
      </c>
      <c r="AN225" s="63"/>
      <c r="AO225" s="48"/>
      <c r="AP225" s="64"/>
      <c r="AQ225" s="223">
        <f>SUMIF(BAROMPREM!B:B,I225,BAROMPREM!AA:AA)</f>
        <v>0</v>
      </c>
      <c r="AR225" s="223"/>
      <c r="AS225" s="48"/>
      <c r="AT225" s="48"/>
      <c r="AU225" s="48">
        <f>SUMIF(BAROMPREM!B:B,I225,BAROMPREM!AF:AF)</f>
        <v>0</v>
      </c>
      <c r="AV225" s="63">
        <f>SUMIF(BAROMPREM!B:B,I225,BAROMPREM!AE:AE)</f>
        <v>700.8</v>
      </c>
      <c r="AW225" s="48"/>
      <c r="AX225" s="48"/>
    </row>
    <row r="226" spans="1:50" ht="15.75" thickBot="1" x14ac:dyDescent="0.3">
      <c r="A226" s="41">
        <v>110</v>
      </c>
      <c r="B226" s="42" t="s">
        <v>6</v>
      </c>
      <c r="C226" s="41">
        <v>31</v>
      </c>
      <c r="D226" s="43" t="s">
        <v>516</v>
      </c>
      <c r="E226" s="41">
        <v>555624</v>
      </c>
      <c r="F226" s="43" t="s">
        <v>202</v>
      </c>
      <c r="G226" s="41">
        <v>55624</v>
      </c>
      <c r="H226" s="43" t="s">
        <v>202</v>
      </c>
      <c r="I226" s="41">
        <v>55624</v>
      </c>
      <c r="K226" s="48">
        <f>SUMIF(BAROMPREM!B:B,I226,BAROMPREM!AD:AD)</f>
        <v>0</v>
      </c>
      <c r="L226" s="63"/>
      <c r="M226" s="48"/>
      <c r="N226" s="48"/>
      <c r="O226" s="48">
        <f>SUMIF(BAROMPREM!B:B,I226,BAROMPREM!AM:AM)</f>
        <v>22</v>
      </c>
      <c r="P226" s="48"/>
      <c r="Q226" s="48"/>
      <c r="R226" s="48"/>
      <c r="S226" s="48">
        <f>SUMIF(BAROMPREM!B:B,I226,BAROMPREM!Z:Z)</f>
        <v>2</v>
      </c>
      <c r="T226" s="63"/>
      <c r="U226" s="48"/>
      <c r="V226" s="48"/>
      <c r="W226" s="48">
        <f>SUMIF(BAROMPREM!B:B,I226,BAROMPREM!AN:AN)</f>
        <v>8.8000000000000007</v>
      </c>
      <c r="X226" s="48"/>
      <c r="Y226" s="48"/>
      <c r="Z226" s="48"/>
      <c r="AA226" s="83">
        <f>SUMIF(BAROMPREM!B:B,I226,BAROMPREM!AB:AB)</f>
        <v>1</v>
      </c>
      <c r="AB226" s="83"/>
      <c r="AC226" s="48"/>
      <c r="AD226" s="48"/>
      <c r="AE226" s="54">
        <f>SUMIF(PNBCREDIT!G:G,I226,PNBCREDIT!Q:Q)+SUMIF(PNBCREDIT!G:G,I226,PNBCREDIT!AF:AF)</f>
        <v>12.398368521214659</v>
      </c>
      <c r="AF226" s="54"/>
      <c r="AG226" s="48"/>
      <c r="AH226" s="48"/>
      <c r="AI226" s="221">
        <f>SUMIF(BAROMPREM!B:B,I226,BAROMPREM!AC:AC)</f>
        <v>1</v>
      </c>
      <c r="AJ226" s="83"/>
      <c r="AK226" s="48"/>
      <c r="AL226" s="48"/>
      <c r="AM226" s="223">
        <f>SUMIF(BAROMPREM!B:B,I226,BAROMPREM!Y:Y)</f>
        <v>-2</v>
      </c>
      <c r="AN226" s="63"/>
      <c r="AO226" s="48"/>
      <c r="AP226" s="64"/>
      <c r="AQ226" s="223">
        <f>SUMIF(BAROMPREM!B:B,I226,BAROMPREM!AA:AA)</f>
        <v>1</v>
      </c>
      <c r="AR226" s="223"/>
      <c r="AS226" s="48"/>
      <c r="AT226" s="48"/>
      <c r="AU226" s="48">
        <f>SUMIF(BAROMPREM!B:B,I226,BAROMPREM!AF:AF)</f>
        <v>16920.8</v>
      </c>
      <c r="AV226" s="63">
        <f>SUMIF(BAROMPREM!B:B,I226,BAROMPREM!AE:AE)</f>
        <v>33725.1</v>
      </c>
      <c r="AW226" s="48"/>
      <c r="AX226" s="48"/>
    </row>
    <row r="227" spans="1:50" ht="15.75" thickBot="1" x14ac:dyDescent="0.3">
      <c r="A227" s="41">
        <v>110</v>
      </c>
      <c r="B227" s="42" t="s">
        <v>6</v>
      </c>
      <c r="C227" s="41">
        <v>31</v>
      </c>
      <c r="D227" s="43" t="s">
        <v>516</v>
      </c>
      <c r="E227" s="41">
        <v>455676</v>
      </c>
      <c r="F227" s="43" t="s">
        <v>186</v>
      </c>
      <c r="G227" s="41">
        <v>55676</v>
      </c>
      <c r="H227" s="43" t="s">
        <v>186</v>
      </c>
      <c r="I227" s="41">
        <v>55676</v>
      </c>
      <c r="K227" s="48">
        <f>SUMIF(BAROMPREM!B:B,I227,BAROMPREM!AD:AD)</f>
        <v>0</v>
      </c>
      <c r="L227" s="63"/>
      <c r="M227" s="48"/>
      <c r="N227" s="48"/>
      <c r="O227" s="48">
        <f>SUMIF(BAROMPREM!B:B,I227,BAROMPREM!AM:AM)</f>
        <v>15</v>
      </c>
      <c r="P227" s="48"/>
      <c r="Q227" s="48"/>
      <c r="R227" s="48"/>
      <c r="S227" s="48">
        <f>SUMIF(BAROMPREM!B:B,I227,BAROMPREM!Z:Z)</f>
        <v>0</v>
      </c>
      <c r="T227" s="63"/>
      <c r="U227" s="48"/>
      <c r="V227" s="48"/>
      <c r="W227" s="48">
        <f>SUMIF(BAROMPREM!B:B,I227,BAROMPREM!AN:AN)</f>
        <v>18.8</v>
      </c>
      <c r="X227" s="48"/>
      <c r="Y227" s="48"/>
      <c r="Z227" s="48"/>
      <c r="AA227" s="83">
        <f>SUMIF(BAROMPREM!B:B,I227,BAROMPREM!AB:AB)</f>
        <v>0</v>
      </c>
      <c r="AB227" s="83"/>
      <c r="AC227" s="48"/>
      <c r="AD227" s="48"/>
      <c r="AE227" s="54">
        <f>SUMIF(PNBCREDIT!G:G,I227,PNBCREDIT!Q:Q)+SUMIF(PNBCREDIT!G:G,I227,PNBCREDIT!AF:AF)</f>
        <v>0.2122299849199363</v>
      </c>
      <c r="AF227" s="54"/>
      <c r="AG227" s="48"/>
      <c r="AH227" s="48"/>
      <c r="AI227" s="221">
        <f>SUMIF(BAROMPREM!B:B,I227,BAROMPREM!AC:AC)</f>
        <v>1</v>
      </c>
      <c r="AJ227" s="83"/>
      <c r="AK227" s="48"/>
      <c r="AL227" s="48"/>
      <c r="AM227" s="223">
        <f>SUMIF(BAROMPREM!B:B,I227,BAROMPREM!Y:Y)</f>
        <v>0</v>
      </c>
      <c r="AN227" s="63"/>
      <c r="AO227" s="48"/>
      <c r="AP227" s="64"/>
      <c r="AQ227" s="223">
        <f>SUMIF(BAROMPREM!B:B,I227,BAROMPREM!AA:AA)</f>
        <v>0</v>
      </c>
      <c r="AR227" s="223"/>
      <c r="AS227" s="48"/>
      <c r="AT227" s="48"/>
      <c r="AU227" s="48">
        <f>SUMIF(BAROMPREM!B:B,I227,BAROMPREM!AF:AF)</f>
        <v>31.2</v>
      </c>
      <c r="AV227" s="63">
        <f>SUMIF(BAROMPREM!B:B,I227,BAROMPREM!AE:AE)</f>
        <v>512.4</v>
      </c>
      <c r="AW227" s="48"/>
      <c r="AX227" s="48"/>
    </row>
    <row r="228" spans="1:50" ht="15.75" thickBot="1" x14ac:dyDescent="0.3">
      <c r="A228" s="41">
        <v>110</v>
      </c>
      <c r="B228" s="42" t="s">
        <v>6</v>
      </c>
      <c r="C228" s="41">
        <v>31</v>
      </c>
      <c r="D228" s="43" t="s">
        <v>516</v>
      </c>
      <c r="E228" s="41">
        <v>455678</v>
      </c>
      <c r="F228" s="43" t="s">
        <v>226</v>
      </c>
      <c r="G228" s="41">
        <v>55678</v>
      </c>
      <c r="H228" s="43" t="s">
        <v>226</v>
      </c>
      <c r="I228" s="41">
        <v>55678</v>
      </c>
      <c r="K228" s="48">
        <f>SUMIF(BAROMPREM!B:B,I228,BAROMPREM!AD:AD)</f>
        <v>0</v>
      </c>
      <c r="L228" s="63"/>
      <c r="M228" s="48"/>
      <c r="N228" s="48"/>
      <c r="O228" s="48">
        <f>SUMIF(BAROMPREM!B:B,I228,BAROMPREM!AM:AM)</f>
        <v>44</v>
      </c>
      <c r="P228" s="48"/>
      <c r="Q228" s="48"/>
      <c r="R228" s="48"/>
      <c r="S228" s="48">
        <f>SUMIF(BAROMPREM!B:B,I228,BAROMPREM!Z:Z)</f>
        <v>1</v>
      </c>
      <c r="T228" s="63"/>
      <c r="U228" s="48"/>
      <c r="V228" s="48"/>
      <c r="W228" s="48">
        <f>SUMIF(BAROMPREM!B:B,I228,BAROMPREM!AN:AN)</f>
        <v>-24.400000000000002</v>
      </c>
      <c r="X228" s="48"/>
      <c r="Y228" s="48"/>
      <c r="Z228" s="48"/>
      <c r="AA228" s="83">
        <f>SUMIF(BAROMPREM!B:B,I228,BAROMPREM!AB:AB)</f>
        <v>4</v>
      </c>
      <c r="AB228" s="83"/>
      <c r="AC228" s="48"/>
      <c r="AD228" s="48"/>
      <c r="AE228" s="54">
        <f>SUMIF(PNBCREDIT!G:G,I228,PNBCREDIT!Q:Q)+SUMIF(PNBCREDIT!G:G,I228,PNBCREDIT!AF:AF)</f>
        <v>76.205503285121097</v>
      </c>
      <c r="AF228" s="54"/>
      <c r="AG228" s="48"/>
      <c r="AH228" s="48"/>
      <c r="AI228" s="221">
        <f>SUMIF(BAROMPREM!B:B,I228,BAROMPREM!AC:AC)</f>
        <v>4</v>
      </c>
      <c r="AJ228" s="83"/>
      <c r="AK228" s="48"/>
      <c r="AL228" s="48"/>
      <c r="AM228" s="223">
        <f>SUMIF(BAROMPREM!B:B,I228,BAROMPREM!Y:Y)</f>
        <v>-10</v>
      </c>
      <c r="AN228" s="63"/>
      <c r="AO228" s="48"/>
      <c r="AP228" s="64"/>
      <c r="AQ228" s="223">
        <f>SUMIF(BAROMPREM!B:B,I228,BAROMPREM!AA:AA)</f>
        <v>2</v>
      </c>
      <c r="AR228" s="223"/>
      <c r="AS228" s="48"/>
      <c r="AT228" s="48"/>
      <c r="AU228" s="48">
        <f>SUMIF(BAROMPREM!B:B,I228,BAROMPREM!AF:AF)</f>
        <v>109534.5</v>
      </c>
      <c r="AV228" s="63">
        <f>SUMIF(BAROMPREM!B:B,I228,BAROMPREM!AE:AE)</f>
        <v>653914</v>
      </c>
      <c r="AW228" s="48"/>
      <c r="AX228" s="48"/>
    </row>
    <row r="229" spans="1:50" ht="15.75" thickBot="1" x14ac:dyDescent="0.3">
      <c r="A229" s="41">
        <v>110</v>
      </c>
      <c r="B229" s="42" t="s">
        <v>6</v>
      </c>
      <c r="C229" s="41">
        <v>31</v>
      </c>
      <c r="D229" s="43" t="s">
        <v>516</v>
      </c>
      <c r="E229" s="41">
        <v>555679</v>
      </c>
      <c r="F229" s="43" t="s">
        <v>227</v>
      </c>
      <c r="G229" s="41">
        <v>55679</v>
      </c>
      <c r="H229" s="43" t="s">
        <v>227</v>
      </c>
      <c r="I229" s="41">
        <v>55679</v>
      </c>
      <c r="K229" s="48">
        <f>SUMIF(BAROMPREM!B:B,I229,BAROMPREM!AD:AD)</f>
        <v>0</v>
      </c>
      <c r="L229" s="63"/>
      <c r="M229" s="48"/>
      <c r="N229" s="48"/>
      <c r="O229" s="48">
        <f>SUMIF(BAROMPREM!B:B,I229,BAROMPREM!AM:AM)</f>
        <v>4</v>
      </c>
      <c r="P229" s="48"/>
      <c r="Q229" s="48"/>
      <c r="R229" s="48"/>
      <c r="S229" s="48">
        <f>SUMIF(BAROMPREM!B:B,I229,BAROMPREM!Z:Z)</f>
        <v>1</v>
      </c>
      <c r="T229" s="63"/>
      <c r="U229" s="48"/>
      <c r="V229" s="48"/>
      <c r="W229" s="48">
        <f>SUMIF(BAROMPREM!B:B,I229,BAROMPREM!AN:AN)</f>
        <v>30.8</v>
      </c>
      <c r="X229" s="48"/>
      <c r="Y229" s="48"/>
      <c r="Z229" s="48"/>
      <c r="AA229" s="83">
        <f>SUMIF(BAROMPREM!B:B,I229,BAROMPREM!AB:AB)</f>
        <v>2</v>
      </c>
      <c r="AB229" s="83"/>
      <c r="AC229" s="48"/>
      <c r="AD229" s="48"/>
      <c r="AE229" s="54">
        <f>SUMIF(PNBCREDIT!G:G,I229,PNBCREDIT!Q:Q)+SUMIF(PNBCREDIT!G:G,I229,PNBCREDIT!AF:AF)</f>
        <v>42.713207666120617</v>
      </c>
      <c r="AF229" s="54"/>
      <c r="AG229" s="48"/>
      <c r="AH229" s="48"/>
      <c r="AI229" s="221">
        <f>SUMIF(BAROMPREM!B:B,I229,BAROMPREM!AC:AC)</f>
        <v>2</v>
      </c>
      <c r="AJ229" s="83"/>
      <c r="AK229" s="48"/>
      <c r="AL229" s="48"/>
      <c r="AM229" s="223">
        <f>SUMIF(BAROMPREM!B:B,I229,BAROMPREM!Y:Y)</f>
        <v>-2</v>
      </c>
      <c r="AN229" s="63"/>
      <c r="AO229" s="48"/>
      <c r="AP229" s="64"/>
      <c r="AQ229" s="223">
        <f>SUMIF(BAROMPREM!B:B,I229,BAROMPREM!AA:AA)</f>
        <v>0</v>
      </c>
      <c r="AR229" s="223"/>
      <c r="AS229" s="48"/>
      <c r="AT229" s="48"/>
      <c r="AU229" s="48">
        <f>SUMIF(BAROMPREM!B:B,I229,BAROMPREM!AF:AF)</f>
        <v>61251.1</v>
      </c>
      <c r="AV229" s="63">
        <f>SUMIF(BAROMPREM!B:B,I229,BAROMPREM!AE:AE)</f>
        <v>215926.39999999999</v>
      </c>
      <c r="AW229" s="48"/>
      <c r="AX229" s="48"/>
    </row>
    <row r="230" spans="1:50" ht="15.75" thickBot="1" x14ac:dyDescent="0.3">
      <c r="A230" s="41">
        <v>110</v>
      </c>
      <c r="B230" s="42" t="s">
        <v>6</v>
      </c>
      <c r="C230" s="41">
        <v>31</v>
      </c>
      <c r="D230" s="43" t="s">
        <v>516</v>
      </c>
      <c r="E230" s="41">
        <v>554700</v>
      </c>
      <c r="F230" s="43" t="s">
        <v>194</v>
      </c>
      <c r="G230" s="41">
        <v>54700</v>
      </c>
      <c r="H230" s="43" t="s">
        <v>194</v>
      </c>
      <c r="I230" s="41">
        <v>54700</v>
      </c>
      <c r="K230" s="48">
        <f>SUMIF(BAROMPREM!B:B,I230,BAROMPREM!AD:AD)</f>
        <v>0</v>
      </c>
      <c r="L230" s="63"/>
      <c r="M230" s="48"/>
      <c r="N230" s="48"/>
      <c r="O230" s="48">
        <f>SUMIF(BAROMPREM!B:B,I230,BAROMPREM!AM:AM)</f>
        <v>22</v>
      </c>
      <c r="P230" s="48"/>
      <c r="Q230" s="48"/>
      <c r="R230" s="48"/>
      <c r="S230" s="48">
        <f>SUMIF(BAROMPREM!B:B,I230,BAROMPREM!Z:Z)</f>
        <v>1</v>
      </c>
      <c r="T230" s="63"/>
      <c r="U230" s="48"/>
      <c r="V230" s="48"/>
      <c r="W230" s="48">
        <f>SUMIF(BAROMPREM!B:B,I230,BAROMPREM!AN:AN)</f>
        <v>-17.600000000000001</v>
      </c>
      <c r="X230" s="48"/>
      <c r="Y230" s="48"/>
      <c r="Z230" s="48"/>
      <c r="AA230" s="83">
        <f>SUMIF(BAROMPREM!B:B,I230,BAROMPREM!AB:AB)</f>
        <v>1</v>
      </c>
      <c r="AB230" s="83"/>
      <c r="AC230" s="48"/>
      <c r="AD230" s="48"/>
      <c r="AE230" s="54">
        <f>SUMIF(PNBCREDIT!G:G,I230,PNBCREDIT!Q:Q)+SUMIF(PNBCREDIT!G:G,I230,PNBCREDIT!AF:AF)</f>
        <v>0.96539071188689718</v>
      </c>
      <c r="AF230" s="54"/>
      <c r="AG230" s="48"/>
      <c r="AH230" s="48"/>
      <c r="AI230" s="221">
        <f>SUMIF(BAROMPREM!B:B,I230,BAROMPREM!AC:AC)</f>
        <v>0</v>
      </c>
      <c r="AJ230" s="83"/>
      <c r="AK230" s="48"/>
      <c r="AL230" s="48"/>
      <c r="AM230" s="223">
        <f>SUMIF(BAROMPREM!B:B,I230,BAROMPREM!Y:Y)</f>
        <v>-4</v>
      </c>
      <c r="AN230" s="63"/>
      <c r="AO230" s="48"/>
      <c r="AP230" s="64"/>
      <c r="AQ230" s="223">
        <f>SUMIF(BAROMPREM!B:B,I230,BAROMPREM!AA:AA)</f>
        <v>0</v>
      </c>
      <c r="AR230" s="223"/>
      <c r="AS230" s="48"/>
      <c r="AT230" s="48"/>
      <c r="AU230" s="48">
        <f>SUMIF(BAROMPREM!B:B,I230,BAROMPREM!AF:AF)</f>
        <v>69064.5</v>
      </c>
      <c r="AV230" s="63">
        <f>SUMIF(BAROMPREM!B:B,I230,BAROMPREM!AE:AE)</f>
        <v>121893.1</v>
      </c>
      <c r="AW230" s="48"/>
      <c r="AX230" s="48"/>
    </row>
    <row r="231" spans="1:50" ht="15.75" thickBot="1" x14ac:dyDescent="0.3">
      <c r="A231" s="41">
        <v>160</v>
      </c>
      <c r="B231" s="42" t="s">
        <v>7</v>
      </c>
      <c r="C231" s="41">
        <v>45</v>
      </c>
      <c r="D231" s="43" t="s">
        <v>517</v>
      </c>
      <c r="E231" s="41">
        <v>557105</v>
      </c>
      <c r="F231" s="43" t="s">
        <v>274</v>
      </c>
      <c r="G231" s="41">
        <v>57105</v>
      </c>
      <c r="H231" s="43" t="s">
        <v>274</v>
      </c>
      <c r="I231" s="41">
        <v>57105</v>
      </c>
      <c r="K231" s="48">
        <f>SUMIF(BAROMPREM!B:B,I231,BAROMPREM!AD:AD)</f>
        <v>0</v>
      </c>
      <c r="L231" s="63"/>
      <c r="M231" s="48"/>
      <c r="N231" s="48"/>
      <c r="O231" s="48">
        <f>SUMIF(BAROMPREM!B:B,I231,BAROMPREM!AM:AM)</f>
        <v>19</v>
      </c>
      <c r="P231" s="48"/>
      <c r="Q231" s="48"/>
      <c r="R231" s="48"/>
      <c r="S231" s="48">
        <f>SUMIF(BAROMPREM!B:B,I231,BAROMPREM!Z:Z)</f>
        <v>1</v>
      </c>
      <c r="T231" s="63"/>
      <c r="U231" s="48"/>
      <c r="V231" s="48"/>
      <c r="W231" s="48">
        <f>SUMIF(BAROMPREM!B:B,I231,BAROMPREM!AN:AN)</f>
        <v>33.200000000000003</v>
      </c>
      <c r="X231" s="48"/>
      <c r="Y231" s="48"/>
      <c r="Z231" s="48"/>
      <c r="AA231" s="83">
        <f>SUMIF(BAROMPREM!B:B,I231,BAROMPREM!AB:AB)</f>
        <v>2</v>
      </c>
      <c r="AB231" s="83"/>
      <c r="AC231" s="48"/>
      <c r="AD231" s="48"/>
      <c r="AE231" s="54">
        <f>SUMIF(PNBCREDIT!G:G,I231,PNBCREDIT!Q:Q)+SUMIF(PNBCREDIT!G:G,I231,PNBCREDIT!AF:AF)</f>
        <v>15.564194914005167</v>
      </c>
      <c r="AF231" s="54"/>
      <c r="AG231" s="48"/>
      <c r="AH231" s="48"/>
      <c r="AI231" s="221">
        <f>SUMIF(BAROMPREM!B:B,I231,BAROMPREM!AC:AC)</f>
        <v>2</v>
      </c>
      <c r="AJ231" s="83"/>
      <c r="AK231" s="48"/>
      <c r="AL231" s="48"/>
      <c r="AM231" s="223">
        <f>SUMIF(BAROMPREM!B:B,I231,BAROMPREM!Y:Y)</f>
        <v>1</v>
      </c>
      <c r="AN231" s="63"/>
      <c r="AO231" s="48"/>
      <c r="AP231" s="64"/>
      <c r="AQ231" s="223">
        <f>SUMIF(BAROMPREM!B:B,I231,BAROMPREM!AA:AA)</f>
        <v>1</v>
      </c>
      <c r="AR231" s="223"/>
      <c r="AS231" s="48"/>
      <c r="AT231" s="48"/>
      <c r="AU231" s="48">
        <f>SUMIF(BAROMPREM!B:B,I231,BAROMPREM!AF:AF)</f>
        <v>53146.6</v>
      </c>
      <c r="AV231" s="63">
        <f>SUMIF(BAROMPREM!B:B,I231,BAROMPREM!AE:AE)</f>
        <v>133493.9</v>
      </c>
      <c r="AW231" s="48"/>
      <c r="AX231" s="48"/>
    </row>
    <row r="232" spans="1:50" ht="15.75" thickBot="1" x14ac:dyDescent="0.3">
      <c r="A232" s="41">
        <v>160</v>
      </c>
      <c r="B232" s="42" t="s">
        <v>7</v>
      </c>
      <c r="C232" s="41">
        <v>45</v>
      </c>
      <c r="D232" s="43" t="s">
        <v>517</v>
      </c>
      <c r="E232" s="41">
        <v>557178</v>
      </c>
      <c r="F232" s="43" t="s">
        <v>268</v>
      </c>
      <c r="G232" s="41">
        <v>57178</v>
      </c>
      <c r="H232" s="43" t="s">
        <v>268</v>
      </c>
      <c r="I232" s="41">
        <v>57178</v>
      </c>
      <c r="K232" s="48">
        <f>SUMIF(BAROMPREM!B:B,I232,BAROMPREM!AD:AD)</f>
        <v>0</v>
      </c>
      <c r="L232" s="63"/>
      <c r="M232" s="48"/>
      <c r="N232" s="48"/>
      <c r="O232" s="48">
        <f>SUMIF(BAROMPREM!B:B,I232,BAROMPREM!AM:AM)</f>
        <v>-1</v>
      </c>
      <c r="P232" s="48"/>
      <c r="Q232" s="48"/>
      <c r="R232" s="48"/>
      <c r="S232" s="48">
        <f>SUMIF(BAROMPREM!B:B,I232,BAROMPREM!Z:Z)</f>
        <v>0</v>
      </c>
      <c r="T232" s="63"/>
      <c r="U232" s="48"/>
      <c r="V232" s="48"/>
      <c r="W232" s="48">
        <f>SUMIF(BAROMPREM!B:B,I232,BAROMPREM!AN:AN)</f>
        <v>26.8</v>
      </c>
      <c r="X232" s="48"/>
      <c r="Y232" s="48"/>
      <c r="Z232" s="48"/>
      <c r="AA232" s="83">
        <f>SUMIF(BAROMPREM!B:B,I232,BAROMPREM!AB:AB)</f>
        <v>2</v>
      </c>
      <c r="AB232" s="83"/>
      <c r="AC232" s="48"/>
      <c r="AD232" s="48"/>
      <c r="AE232" s="54">
        <f>SUMIF(PNBCREDIT!G:G,I232,PNBCREDIT!Q:Q)+SUMIF(PNBCREDIT!G:G,I232,PNBCREDIT!AF:AF)</f>
        <v>9.1258319248180619</v>
      </c>
      <c r="AF232" s="54"/>
      <c r="AG232" s="48"/>
      <c r="AH232" s="48"/>
      <c r="AI232" s="221">
        <f>SUMIF(BAROMPREM!B:B,I232,BAROMPREM!AC:AC)</f>
        <v>1</v>
      </c>
      <c r="AJ232" s="83"/>
      <c r="AK232" s="48"/>
      <c r="AL232" s="48"/>
      <c r="AM232" s="223">
        <f>SUMIF(BAROMPREM!B:B,I232,BAROMPREM!Y:Y)</f>
        <v>-4</v>
      </c>
      <c r="AN232" s="63"/>
      <c r="AO232" s="48"/>
      <c r="AP232" s="64"/>
      <c r="AQ232" s="223">
        <f>SUMIF(BAROMPREM!B:B,I232,BAROMPREM!AA:AA)</f>
        <v>0</v>
      </c>
      <c r="AR232" s="223"/>
      <c r="AS232" s="48"/>
      <c r="AT232" s="48"/>
      <c r="AU232" s="48">
        <f>SUMIF(BAROMPREM!B:B,I232,BAROMPREM!AF:AF)</f>
        <v>7838.8</v>
      </c>
      <c r="AV232" s="63">
        <f>SUMIF(BAROMPREM!B:B,I232,BAROMPREM!AE:AE)</f>
        <v>25371.4</v>
      </c>
      <c r="AW232" s="48"/>
      <c r="AX232" s="48"/>
    </row>
    <row r="233" spans="1:50" ht="15.75" thickBot="1" x14ac:dyDescent="0.3">
      <c r="A233" s="41">
        <v>160</v>
      </c>
      <c r="B233" s="42" t="s">
        <v>7</v>
      </c>
      <c r="C233" s="41">
        <v>45</v>
      </c>
      <c r="D233" s="43" t="s">
        <v>517</v>
      </c>
      <c r="E233" s="41">
        <v>557224</v>
      </c>
      <c r="F233" s="43" t="s">
        <v>278</v>
      </c>
      <c r="G233" s="41">
        <v>57224</v>
      </c>
      <c r="H233" s="43" t="s">
        <v>278</v>
      </c>
      <c r="I233" s="41">
        <v>57224</v>
      </c>
      <c r="K233" s="48">
        <f>SUMIF(BAROMPREM!B:B,I233,BAROMPREM!AD:AD)</f>
        <v>0</v>
      </c>
      <c r="L233" s="63"/>
      <c r="M233" s="48"/>
      <c r="N233" s="48"/>
      <c r="O233" s="48">
        <f>SUMIF(BAROMPREM!B:B,I233,BAROMPREM!AM:AM)</f>
        <v>7</v>
      </c>
      <c r="P233" s="48"/>
      <c r="Q233" s="48"/>
      <c r="R233" s="48"/>
      <c r="S233" s="48">
        <f>SUMIF(BAROMPREM!B:B,I233,BAROMPREM!Z:Z)</f>
        <v>1</v>
      </c>
      <c r="T233" s="63"/>
      <c r="U233" s="48"/>
      <c r="V233" s="48"/>
      <c r="W233" s="48">
        <f>SUMIF(BAROMPREM!B:B,I233,BAROMPREM!AN:AN)</f>
        <v>18.399999999999999</v>
      </c>
      <c r="X233" s="48"/>
      <c r="Y233" s="48"/>
      <c r="Z233" s="48"/>
      <c r="AA233" s="83">
        <f>SUMIF(BAROMPREM!B:B,I233,BAROMPREM!AB:AB)</f>
        <v>2</v>
      </c>
      <c r="AB233" s="83"/>
      <c r="AC233" s="48"/>
      <c r="AD233" s="48"/>
      <c r="AE233" s="54">
        <f>SUMIF(PNBCREDIT!G:G,I233,PNBCREDIT!Q:Q)+SUMIF(PNBCREDIT!G:G,I233,PNBCREDIT!AF:AF)</f>
        <v>12.836449654584683</v>
      </c>
      <c r="AF233" s="54"/>
      <c r="AG233" s="48"/>
      <c r="AH233" s="48"/>
      <c r="AI233" s="221">
        <f>SUMIF(BAROMPREM!B:B,I233,BAROMPREM!AC:AC)</f>
        <v>1</v>
      </c>
      <c r="AJ233" s="83"/>
      <c r="AK233" s="48"/>
      <c r="AL233" s="48"/>
      <c r="AM233" s="223">
        <f>SUMIF(BAROMPREM!B:B,I233,BAROMPREM!Y:Y)</f>
        <v>-7</v>
      </c>
      <c r="AN233" s="63"/>
      <c r="AO233" s="48"/>
      <c r="AP233" s="64"/>
      <c r="AQ233" s="223">
        <f>SUMIF(BAROMPREM!B:B,I233,BAROMPREM!AA:AA)</f>
        <v>1</v>
      </c>
      <c r="AR233" s="223"/>
      <c r="AS233" s="48"/>
      <c r="AT233" s="48"/>
      <c r="AU233" s="48">
        <f>SUMIF(BAROMPREM!B:B,I233,BAROMPREM!AF:AF)</f>
        <v>40466.6</v>
      </c>
      <c r="AV233" s="63">
        <f>SUMIF(BAROMPREM!B:B,I233,BAROMPREM!AE:AE)</f>
        <v>107255.9</v>
      </c>
      <c r="AW233" s="48"/>
      <c r="AX233" s="48"/>
    </row>
    <row r="234" spans="1:50" ht="15.75" thickBot="1" x14ac:dyDescent="0.3">
      <c r="A234" s="41">
        <v>160</v>
      </c>
      <c r="B234" s="42" t="s">
        <v>7</v>
      </c>
      <c r="C234" s="41">
        <v>45</v>
      </c>
      <c r="D234" s="43" t="s">
        <v>517</v>
      </c>
      <c r="E234" s="41">
        <v>557432</v>
      </c>
      <c r="F234" s="43" t="s">
        <v>279</v>
      </c>
      <c r="G234" s="41">
        <v>57432</v>
      </c>
      <c r="H234" s="43" t="s">
        <v>279</v>
      </c>
      <c r="I234" s="41">
        <v>57432</v>
      </c>
      <c r="K234" s="48">
        <f>SUMIF(BAROMPREM!B:B,I234,BAROMPREM!AD:AD)</f>
        <v>0</v>
      </c>
      <c r="L234" s="63"/>
      <c r="M234" s="48"/>
      <c r="N234" s="48"/>
      <c r="O234" s="48">
        <f>SUMIF(BAROMPREM!B:B,I234,BAROMPREM!AM:AM)</f>
        <v>20</v>
      </c>
      <c r="P234" s="48"/>
      <c r="Q234" s="48"/>
      <c r="R234" s="48"/>
      <c r="S234" s="48">
        <f>SUMIF(BAROMPREM!B:B,I234,BAROMPREM!Z:Z)</f>
        <v>1</v>
      </c>
      <c r="T234" s="63"/>
      <c r="U234" s="48"/>
      <c r="V234" s="48"/>
      <c r="W234" s="48">
        <f>SUMIF(BAROMPREM!B:B,I234,BAROMPREM!AN:AN)</f>
        <v>-0.79999999999999982</v>
      </c>
      <c r="X234" s="48"/>
      <c r="Y234" s="48"/>
      <c r="Z234" s="48"/>
      <c r="AA234" s="83">
        <f>SUMIF(BAROMPREM!B:B,I234,BAROMPREM!AB:AB)</f>
        <v>1</v>
      </c>
      <c r="AB234" s="83"/>
      <c r="AC234" s="48"/>
      <c r="AD234" s="48"/>
      <c r="AE234" s="54">
        <f>SUMIF(PNBCREDIT!G:G,I234,PNBCREDIT!Q:Q)+SUMIF(PNBCREDIT!G:G,I234,PNBCREDIT!AF:AF)</f>
        <v>11.761187727814326</v>
      </c>
      <c r="AF234" s="54"/>
      <c r="AG234" s="48"/>
      <c r="AH234" s="48"/>
      <c r="AI234" s="221">
        <f>SUMIF(BAROMPREM!B:B,I234,BAROMPREM!AC:AC)</f>
        <v>3</v>
      </c>
      <c r="AJ234" s="83"/>
      <c r="AK234" s="48"/>
      <c r="AL234" s="48"/>
      <c r="AM234" s="223">
        <f>SUMIF(BAROMPREM!B:B,I234,BAROMPREM!Y:Y)</f>
        <v>-3</v>
      </c>
      <c r="AN234" s="63"/>
      <c r="AO234" s="48"/>
      <c r="AP234" s="64"/>
      <c r="AQ234" s="223">
        <f>SUMIF(BAROMPREM!B:B,I234,BAROMPREM!AA:AA)</f>
        <v>1</v>
      </c>
      <c r="AR234" s="223"/>
      <c r="AS234" s="48"/>
      <c r="AT234" s="48"/>
      <c r="AU234" s="48">
        <f>SUMIF(BAROMPREM!B:B,I234,BAROMPREM!AF:AF)</f>
        <v>51183.5</v>
      </c>
      <c r="AV234" s="63">
        <f>SUMIF(BAROMPREM!B:B,I234,BAROMPREM!AE:AE)</f>
        <v>184930.2</v>
      </c>
      <c r="AW234" s="48"/>
      <c r="AX234" s="48"/>
    </row>
    <row r="235" spans="1:50" ht="15.75" thickBot="1" x14ac:dyDescent="0.3">
      <c r="A235" s="41">
        <v>160</v>
      </c>
      <c r="B235" s="42" t="s">
        <v>7</v>
      </c>
      <c r="C235" s="41">
        <v>45</v>
      </c>
      <c r="D235" s="43" t="s">
        <v>517</v>
      </c>
      <c r="E235" s="41">
        <v>557433</v>
      </c>
      <c r="F235" s="43" t="s">
        <v>280</v>
      </c>
      <c r="G235" s="41">
        <v>57433</v>
      </c>
      <c r="H235" s="43" t="s">
        <v>280</v>
      </c>
      <c r="I235" s="41">
        <v>57433</v>
      </c>
      <c r="K235" s="48">
        <f>SUMIF(BAROMPREM!B:B,I235,BAROMPREM!AD:AD)</f>
        <v>0</v>
      </c>
      <c r="L235" s="63"/>
      <c r="M235" s="48"/>
      <c r="N235" s="48"/>
      <c r="O235" s="48">
        <f>SUMIF(BAROMPREM!B:B,I235,BAROMPREM!AM:AM)</f>
        <v>10</v>
      </c>
      <c r="P235" s="48"/>
      <c r="Q235" s="48"/>
      <c r="R235" s="48"/>
      <c r="S235" s="48">
        <f>SUMIF(BAROMPREM!B:B,I235,BAROMPREM!Z:Z)</f>
        <v>1</v>
      </c>
      <c r="T235" s="63"/>
      <c r="U235" s="48"/>
      <c r="V235" s="48"/>
      <c r="W235" s="48">
        <f>SUMIF(BAROMPREM!B:B,I235,BAROMPREM!AN:AN)</f>
        <v>9.5999999999999979</v>
      </c>
      <c r="X235" s="48"/>
      <c r="Y235" s="48"/>
      <c r="Z235" s="48"/>
      <c r="AA235" s="83">
        <f>SUMIF(BAROMPREM!B:B,I235,BAROMPREM!AB:AB)</f>
        <v>0</v>
      </c>
      <c r="AB235" s="83"/>
      <c r="AC235" s="48"/>
      <c r="AD235" s="48"/>
      <c r="AE235" s="54">
        <f>SUMIF(PNBCREDIT!G:G,I235,PNBCREDIT!Q:Q)+SUMIF(PNBCREDIT!G:G,I235,PNBCREDIT!AF:AF)</f>
        <v>71.232325505358602</v>
      </c>
      <c r="AF235" s="54"/>
      <c r="AG235" s="48"/>
      <c r="AH235" s="48"/>
      <c r="AI235" s="221">
        <f>SUMIF(BAROMPREM!B:B,I235,BAROMPREM!AC:AC)</f>
        <v>1</v>
      </c>
      <c r="AJ235" s="83"/>
      <c r="AK235" s="48"/>
      <c r="AL235" s="48"/>
      <c r="AM235" s="223">
        <f>SUMIF(BAROMPREM!B:B,I235,BAROMPREM!Y:Y)</f>
        <v>-4</v>
      </c>
      <c r="AN235" s="63"/>
      <c r="AO235" s="48"/>
      <c r="AP235" s="64"/>
      <c r="AQ235" s="223">
        <f>SUMIF(BAROMPREM!B:B,I235,BAROMPREM!AA:AA)</f>
        <v>0</v>
      </c>
      <c r="AR235" s="223"/>
      <c r="AS235" s="48"/>
      <c r="AT235" s="48"/>
      <c r="AU235" s="48">
        <f>SUMIF(BAROMPREM!B:B,I235,BAROMPREM!AF:AF)</f>
        <v>101.2</v>
      </c>
      <c r="AV235" s="63">
        <f>SUMIF(BAROMPREM!B:B,I235,BAROMPREM!AE:AE)</f>
        <v>631.29999999999995</v>
      </c>
      <c r="AW235" s="48"/>
      <c r="AX235" s="48"/>
    </row>
    <row r="236" spans="1:50" ht="15.75" thickBot="1" x14ac:dyDescent="0.3">
      <c r="A236" s="41">
        <v>160</v>
      </c>
      <c r="B236" s="42" t="s">
        <v>7</v>
      </c>
      <c r="C236" s="41">
        <v>45</v>
      </c>
      <c r="D236" s="43" t="s">
        <v>517</v>
      </c>
      <c r="E236" s="41">
        <v>557434</v>
      </c>
      <c r="F236" s="43" t="s">
        <v>275</v>
      </c>
      <c r="G236" s="41">
        <v>57434</v>
      </c>
      <c r="H236" s="43" t="s">
        <v>275</v>
      </c>
      <c r="I236" s="41">
        <v>57434</v>
      </c>
      <c r="K236" s="48">
        <f>SUMIF(BAROMPREM!B:B,I236,BAROMPREM!AD:AD)</f>
        <v>0</v>
      </c>
      <c r="L236" s="63"/>
      <c r="M236" s="48"/>
      <c r="N236" s="48"/>
      <c r="O236" s="48">
        <f>SUMIF(BAROMPREM!B:B,I236,BAROMPREM!AM:AM)</f>
        <v>12</v>
      </c>
      <c r="P236" s="48"/>
      <c r="Q236" s="48"/>
      <c r="R236" s="48"/>
      <c r="S236" s="48">
        <f>SUMIF(BAROMPREM!B:B,I236,BAROMPREM!Z:Z)</f>
        <v>2</v>
      </c>
      <c r="T236" s="63"/>
      <c r="U236" s="48"/>
      <c r="V236" s="48"/>
      <c r="W236" s="48">
        <f>SUMIF(BAROMPREM!B:B,I236,BAROMPREM!AN:AN)</f>
        <v>12.8</v>
      </c>
      <c r="X236" s="48"/>
      <c r="Y236" s="48"/>
      <c r="Z236" s="48"/>
      <c r="AA236" s="83">
        <f>SUMIF(BAROMPREM!B:B,I236,BAROMPREM!AB:AB)</f>
        <v>2</v>
      </c>
      <c r="AB236" s="83"/>
      <c r="AC236" s="48"/>
      <c r="AD236" s="48"/>
      <c r="AE236" s="54">
        <f>SUMIF(PNBCREDIT!G:G,I236,PNBCREDIT!Q:Q)+SUMIF(PNBCREDIT!G:G,I236,PNBCREDIT!AF:AF)</f>
        <v>0.46370796416420523</v>
      </c>
      <c r="AF236" s="54"/>
      <c r="AG236" s="48"/>
      <c r="AH236" s="48"/>
      <c r="AI236" s="221">
        <f>SUMIF(BAROMPREM!B:B,I236,BAROMPREM!AC:AC)</f>
        <v>1</v>
      </c>
      <c r="AJ236" s="83"/>
      <c r="AK236" s="48"/>
      <c r="AL236" s="48"/>
      <c r="AM236" s="223">
        <f>SUMIF(BAROMPREM!B:B,I236,BAROMPREM!Y:Y)</f>
        <v>-9</v>
      </c>
      <c r="AN236" s="63"/>
      <c r="AO236" s="48"/>
      <c r="AP236" s="64"/>
      <c r="AQ236" s="223">
        <f>SUMIF(BAROMPREM!B:B,I236,BAROMPREM!AA:AA)</f>
        <v>0</v>
      </c>
      <c r="AR236" s="223"/>
      <c r="AS236" s="48"/>
      <c r="AT236" s="48"/>
      <c r="AU236" s="48">
        <f>SUMIF(BAROMPREM!B:B,I236,BAROMPREM!AF:AF)</f>
        <v>19673.5</v>
      </c>
      <c r="AV236" s="63">
        <f>SUMIF(BAROMPREM!B:B,I236,BAROMPREM!AE:AE)</f>
        <v>79560.100000000006</v>
      </c>
      <c r="AW236" s="48"/>
      <c r="AX236" s="48"/>
    </row>
    <row r="237" spans="1:50" ht="15.75" thickBot="1" x14ac:dyDescent="0.3">
      <c r="A237" s="41">
        <v>160</v>
      </c>
      <c r="B237" s="42" t="s">
        <v>7</v>
      </c>
      <c r="C237" s="41">
        <v>45</v>
      </c>
      <c r="D237" s="43" t="s">
        <v>517</v>
      </c>
      <c r="E237" s="41">
        <v>557436</v>
      </c>
      <c r="F237" s="43" t="s">
        <v>261</v>
      </c>
      <c r="G237" s="41">
        <v>57436</v>
      </c>
      <c r="H237" s="43" t="s">
        <v>261</v>
      </c>
      <c r="I237" s="41">
        <v>57436</v>
      </c>
      <c r="K237" s="48">
        <f>SUMIF(BAROMPREM!B:B,I237,BAROMPREM!AD:AD)</f>
        <v>0</v>
      </c>
      <c r="L237" s="63"/>
      <c r="M237" s="48"/>
      <c r="N237" s="48"/>
      <c r="O237" s="48">
        <f>SUMIF(BAROMPREM!B:B,I237,BAROMPREM!AM:AM)</f>
        <v>9</v>
      </c>
      <c r="P237" s="48"/>
      <c r="Q237" s="48"/>
      <c r="R237" s="48"/>
      <c r="S237" s="48">
        <f>SUMIF(BAROMPREM!B:B,I237,BAROMPREM!Z:Z)</f>
        <v>3</v>
      </c>
      <c r="T237" s="63"/>
      <c r="U237" s="48"/>
      <c r="V237" s="48"/>
      <c r="W237" s="48">
        <f>SUMIF(BAROMPREM!B:B,I237,BAROMPREM!AN:AN)</f>
        <v>21.2</v>
      </c>
      <c r="X237" s="48"/>
      <c r="Y237" s="48"/>
      <c r="Z237" s="48"/>
      <c r="AA237" s="83">
        <f>SUMIF(BAROMPREM!B:B,I237,BAROMPREM!AB:AB)</f>
        <v>2</v>
      </c>
      <c r="AB237" s="83"/>
      <c r="AC237" s="48"/>
      <c r="AD237" s="48"/>
      <c r="AE237" s="54">
        <f>SUMIF(PNBCREDIT!G:G,I237,PNBCREDIT!Q:Q)+SUMIF(PNBCREDIT!G:G,I237,PNBCREDIT!AF:AF)</f>
        <v>27.359324123003017</v>
      </c>
      <c r="AF237" s="54"/>
      <c r="AG237" s="48"/>
      <c r="AH237" s="48"/>
      <c r="AI237" s="221">
        <f>SUMIF(BAROMPREM!B:B,I237,BAROMPREM!AC:AC)</f>
        <v>4</v>
      </c>
      <c r="AJ237" s="83"/>
      <c r="AK237" s="48"/>
      <c r="AL237" s="48"/>
      <c r="AM237" s="223">
        <f>SUMIF(BAROMPREM!B:B,I237,BAROMPREM!Y:Y)</f>
        <v>2</v>
      </c>
      <c r="AN237" s="63"/>
      <c r="AO237" s="48"/>
      <c r="AP237" s="64"/>
      <c r="AQ237" s="223">
        <f>SUMIF(BAROMPREM!B:B,I237,BAROMPREM!AA:AA)</f>
        <v>0</v>
      </c>
      <c r="AR237" s="223"/>
      <c r="AS237" s="48"/>
      <c r="AT237" s="48"/>
      <c r="AU237" s="48">
        <f>SUMIF(BAROMPREM!B:B,I237,BAROMPREM!AF:AF)</f>
        <v>16647.400000000001</v>
      </c>
      <c r="AV237" s="63">
        <f>SUMIF(BAROMPREM!B:B,I237,BAROMPREM!AE:AE)</f>
        <v>34353.9</v>
      </c>
      <c r="AW237" s="48"/>
      <c r="AX237" s="48"/>
    </row>
    <row r="238" spans="1:50" ht="15.75" thickBot="1" x14ac:dyDescent="0.3">
      <c r="A238" s="41">
        <v>160</v>
      </c>
      <c r="B238" s="42" t="s">
        <v>7</v>
      </c>
      <c r="C238" s="41">
        <v>45</v>
      </c>
      <c r="D238" s="43" t="s">
        <v>517</v>
      </c>
      <c r="E238" s="41">
        <v>557437</v>
      </c>
      <c r="F238" s="43" t="s">
        <v>269</v>
      </c>
      <c r="G238" s="41">
        <v>57437</v>
      </c>
      <c r="H238" s="43" t="s">
        <v>269</v>
      </c>
      <c r="I238" s="41">
        <v>57437</v>
      </c>
      <c r="K238" s="48">
        <f>SUMIF(BAROMPREM!B:B,I238,BAROMPREM!AD:AD)</f>
        <v>0</v>
      </c>
      <c r="L238" s="63"/>
      <c r="M238" s="48"/>
      <c r="N238" s="48"/>
      <c r="O238" s="48">
        <f>SUMIF(BAROMPREM!B:B,I238,BAROMPREM!AM:AM)</f>
        <v>21</v>
      </c>
      <c r="P238" s="48"/>
      <c r="Q238" s="48"/>
      <c r="R238" s="48"/>
      <c r="S238" s="48">
        <f>SUMIF(BAROMPREM!B:B,I238,BAROMPREM!Z:Z)</f>
        <v>3</v>
      </c>
      <c r="T238" s="63"/>
      <c r="U238" s="48"/>
      <c r="V238" s="48"/>
      <c r="W238" s="48">
        <f>SUMIF(BAROMPREM!B:B,I238,BAROMPREM!AN:AN)</f>
        <v>36.4</v>
      </c>
      <c r="X238" s="48"/>
      <c r="Y238" s="48"/>
      <c r="Z238" s="48"/>
      <c r="AA238" s="83">
        <f>SUMIF(BAROMPREM!B:B,I238,BAROMPREM!AB:AB)</f>
        <v>2</v>
      </c>
      <c r="AB238" s="83"/>
      <c r="AC238" s="48"/>
      <c r="AD238" s="48"/>
      <c r="AE238" s="54">
        <f>SUMIF(PNBCREDIT!G:G,I238,PNBCREDIT!Q:Q)+SUMIF(PNBCREDIT!G:G,I238,PNBCREDIT!AF:AF)</f>
        <v>3.2871524081519934</v>
      </c>
      <c r="AF238" s="54"/>
      <c r="AG238" s="48"/>
      <c r="AH238" s="48"/>
      <c r="AI238" s="221">
        <f>SUMIF(BAROMPREM!B:B,I238,BAROMPREM!AC:AC)</f>
        <v>0</v>
      </c>
      <c r="AJ238" s="83"/>
      <c r="AK238" s="48"/>
      <c r="AL238" s="48"/>
      <c r="AM238" s="223">
        <f>SUMIF(BAROMPREM!B:B,I238,BAROMPREM!Y:Y)</f>
        <v>1</v>
      </c>
      <c r="AN238" s="63"/>
      <c r="AO238" s="48"/>
      <c r="AP238" s="64"/>
      <c r="AQ238" s="223">
        <f>SUMIF(BAROMPREM!B:B,I238,BAROMPREM!AA:AA)</f>
        <v>0</v>
      </c>
      <c r="AR238" s="223"/>
      <c r="AS238" s="48"/>
      <c r="AT238" s="48"/>
      <c r="AU238" s="48">
        <f>SUMIF(BAROMPREM!B:B,I238,BAROMPREM!AF:AF)</f>
        <v>206.8</v>
      </c>
      <c r="AV238" s="63">
        <f>SUMIF(BAROMPREM!B:B,I238,BAROMPREM!AE:AE)</f>
        <v>40902.699999999997</v>
      </c>
      <c r="AW238" s="48"/>
      <c r="AX238" s="48"/>
    </row>
    <row r="239" spans="1:50" ht="15.75" thickBot="1" x14ac:dyDescent="0.3">
      <c r="A239" s="41">
        <v>160</v>
      </c>
      <c r="B239" s="42" t="s">
        <v>7</v>
      </c>
      <c r="C239" s="41">
        <v>45</v>
      </c>
      <c r="D239" s="43" t="s">
        <v>517</v>
      </c>
      <c r="E239" s="41">
        <v>557440</v>
      </c>
      <c r="F239" s="43" t="s">
        <v>262</v>
      </c>
      <c r="G239" s="41">
        <v>57440</v>
      </c>
      <c r="H239" s="43" t="s">
        <v>262</v>
      </c>
      <c r="I239" s="41">
        <v>57440</v>
      </c>
      <c r="K239" s="48">
        <f>SUMIF(BAROMPREM!B:B,I239,BAROMPREM!AD:AD)</f>
        <v>0</v>
      </c>
      <c r="L239" s="63"/>
      <c r="M239" s="48"/>
      <c r="N239" s="48"/>
      <c r="O239" s="48">
        <f>SUMIF(BAROMPREM!B:B,I239,BAROMPREM!AM:AM)</f>
        <v>11</v>
      </c>
      <c r="P239" s="48"/>
      <c r="Q239" s="48"/>
      <c r="R239" s="48"/>
      <c r="S239" s="48">
        <f>SUMIF(BAROMPREM!B:B,I239,BAROMPREM!Z:Z)</f>
        <v>0</v>
      </c>
      <c r="T239" s="63"/>
      <c r="U239" s="48"/>
      <c r="V239" s="48"/>
      <c r="W239" s="48">
        <f>SUMIF(BAROMPREM!B:B,I239,BAROMPREM!AN:AN)</f>
        <v>82.8</v>
      </c>
      <c r="X239" s="48"/>
      <c r="Y239" s="48"/>
      <c r="Z239" s="48"/>
      <c r="AA239" s="83">
        <f>SUMIF(BAROMPREM!B:B,I239,BAROMPREM!AB:AB)</f>
        <v>5</v>
      </c>
      <c r="AB239" s="83"/>
      <c r="AC239" s="48"/>
      <c r="AD239" s="48"/>
      <c r="AE239" s="54">
        <f>SUMIF(PNBCREDIT!G:G,I239,PNBCREDIT!Q:Q)+SUMIF(PNBCREDIT!G:G,I239,PNBCREDIT!AF:AF)</f>
        <v>34.098686963619905</v>
      </c>
      <c r="AF239" s="54"/>
      <c r="AG239" s="48"/>
      <c r="AH239" s="48"/>
      <c r="AI239" s="221">
        <f>SUMIF(BAROMPREM!B:B,I239,BAROMPREM!AC:AC)</f>
        <v>1</v>
      </c>
      <c r="AJ239" s="83"/>
      <c r="AK239" s="48"/>
      <c r="AL239" s="48"/>
      <c r="AM239" s="223">
        <f>SUMIF(BAROMPREM!B:B,I239,BAROMPREM!Y:Y)</f>
        <v>-2</v>
      </c>
      <c r="AN239" s="63"/>
      <c r="AO239" s="48"/>
      <c r="AP239" s="64"/>
      <c r="AQ239" s="223">
        <f>SUMIF(BAROMPREM!B:B,I239,BAROMPREM!AA:AA)</f>
        <v>1</v>
      </c>
      <c r="AR239" s="223"/>
      <c r="AS239" s="48"/>
      <c r="AT239" s="48"/>
      <c r="AU239" s="48">
        <f>SUMIF(BAROMPREM!B:B,I239,BAROMPREM!AF:AF)</f>
        <v>62213</v>
      </c>
      <c r="AV239" s="63">
        <f>SUMIF(BAROMPREM!B:B,I239,BAROMPREM!AE:AE)</f>
        <v>192940.9</v>
      </c>
      <c r="AW239" s="48"/>
      <c r="AX239" s="48"/>
    </row>
    <row r="240" spans="1:50" ht="15.75" thickBot="1" x14ac:dyDescent="0.3">
      <c r="A240" s="41">
        <v>160</v>
      </c>
      <c r="B240" s="42" t="s">
        <v>7</v>
      </c>
      <c r="C240" s="41">
        <v>45</v>
      </c>
      <c r="D240" s="43" t="s">
        <v>517</v>
      </c>
      <c r="E240" s="41">
        <v>557441</v>
      </c>
      <c r="F240" s="43" t="s">
        <v>263</v>
      </c>
      <c r="G240" s="41">
        <v>57441</v>
      </c>
      <c r="H240" s="43" t="s">
        <v>263</v>
      </c>
      <c r="I240" s="41">
        <v>57441</v>
      </c>
      <c r="K240" s="48">
        <f>SUMIF(BAROMPREM!B:B,I240,BAROMPREM!AD:AD)</f>
        <v>0</v>
      </c>
      <c r="L240" s="63"/>
      <c r="M240" s="48"/>
      <c r="N240" s="48"/>
      <c r="O240" s="48">
        <f>SUMIF(BAROMPREM!B:B,I240,BAROMPREM!AM:AM)</f>
        <v>20</v>
      </c>
      <c r="P240" s="48"/>
      <c r="Q240" s="48"/>
      <c r="R240" s="48"/>
      <c r="S240" s="48">
        <f>SUMIF(BAROMPREM!B:B,I240,BAROMPREM!Z:Z)</f>
        <v>3</v>
      </c>
      <c r="T240" s="63"/>
      <c r="U240" s="48"/>
      <c r="V240" s="48"/>
      <c r="W240" s="48">
        <f>SUMIF(BAROMPREM!B:B,I240,BAROMPREM!AN:AN)</f>
        <v>25.6</v>
      </c>
      <c r="X240" s="48"/>
      <c r="Y240" s="48"/>
      <c r="Z240" s="48"/>
      <c r="AA240" s="83">
        <f>SUMIF(BAROMPREM!B:B,I240,BAROMPREM!AB:AB)</f>
        <v>1</v>
      </c>
      <c r="AB240" s="83"/>
      <c r="AC240" s="48"/>
      <c r="AD240" s="48"/>
      <c r="AE240" s="54">
        <f>SUMIF(PNBCREDIT!G:G,I240,PNBCREDIT!Q:Q)+SUMIF(PNBCREDIT!G:G,I240,PNBCREDIT!AF:AF)</f>
        <v>6.380779293857592</v>
      </c>
      <c r="AF240" s="54"/>
      <c r="AG240" s="48"/>
      <c r="AH240" s="48"/>
      <c r="AI240" s="221">
        <f>SUMIF(BAROMPREM!B:B,I240,BAROMPREM!AC:AC)</f>
        <v>1</v>
      </c>
      <c r="AJ240" s="83"/>
      <c r="AK240" s="48"/>
      <c r="AL240" s="48"/>
      <c r="AM240" s="223">
        <f>SUMIF(BAROMPREM!B:B,I240,BAROMPREM!Y:Y)</f>
        <v>5</v>
      </c>
      <c r="AN240" s="63"/>
      <c r="AO240" s="48"/>
      <c r="AP240" s="64"/>
      <c r="AQ240" s="223">
        <f>SUMIF(BAROMPREM!B:B,I240,BAROMPREM!AA:AA)</f>
        <v>0</v>
      </c>
      <c r="AR240" s="223"/>
      <c r="AS240" s="48"/>
      <c r="AT240" s="48"/>
      <c r="AU240" s="48">
        <f>SUMIF(BAROMPREM!B:B,I240,BAROMPREM!AF:AF)</f>
        <v>75400.100000000006</v>
      </c>
      <c r="AV240" s="63">
        <f>SUMIF(BAROMPREM!B:B,I240,BAROMPREM!AE:AE)</f>
        <v>193037.9</v>
      </c>
      <c r="AW240" s="48"/>
      <c r="AX240" s="48"/>
    </row>
    <row r="241" spans="1:50" ht="15.75" thickBot="1" x14ac:dyDescent="0.3">
      <c r="A241" s="41">
        <v>160</v>
      </c>
      <c r="B241" s="42" t="s">
        <v>7</v>
      </c>
      <c r="C241" s="41">
        <v>45</v>
      </c>
      <c r="D241" s="43" t="s">
        <v>517</v>
      </c>
      <c r="E241" s="41">
        <v>557439</v>
      </c>
      <c r="F241" s="43" t="s">
        <v>264</v>
      </c>
      <c r="G241" s="41">
        <v>57439</v>
      </c>
      <c r="H241" s="43" t="s">
        <v>264</v>
      </c>
      <c r="I241" s="41">
        <v>57439</v>
      </c>
      <c r="K241" s="48">
        <f>SUMIF(BAROMPREM!B:B,I241,BAROMPREM!AD:AD)</f>
        <v>0</v>
      </c>
      <c r="L241" s="63"/>
      <c r="M241" s="48"/>
      <c r="N241" s="48"/>
      <c r="O241" s="48">
        <f>SUMIF(BAROMPREM!B:B,I241,BAROMPREM!AM:AM)</f>
        <v>8</v>
      </c>
      <c r="P241" s="48"/>
      <c r="Q241" s="48"/>
      <c r="R241" s="48"/>
      <c r="S241" s="48">
        <f>SUMIF(BAROMPREM!B:B,I241,BAROMPREM!Z:Z)</f>
        <v>1</v>
      </c>
      <c r="T241" s="63"/>
      <c r="U241" s="48"/>
      <c r="V241" s="48"/>
      <c r="W241" s="48">
        <f>SUMIF(BAROMPREM!B:B,I241,BAROMPREM!AN:AN)</f>
        <v>2</v>
      </c>
      <c r="X241" s="48"/>
      <c r="Y241" s="48"/>
      <c r="Z241" s="48"/>
      <c r="AA241" s="83">
        <f>SUMIF(BAROMPREM!B:B,I241,BAROMPREM!AB:AB)</f>
        <v>0</v>
      </c>
      <c r="AB241" s="83"/>
      <c r="AC241" s="48"/>
      <c r="AD241" s="48"/>
      <c r="AE241" s="54">
        <f>SUMIF(PNBCREDIT!G:G,I241,PNBCREDIT!Q:Q)+SUMIF(PNBCREDIT!G:G,I241,PNBCREDIT!AF:AF)</f>
        <v>9.3962017620534741</v>
      </c>
      <c r="AF241" s="54"/>
      <c r="AG241" s="48"/>
      <c r="AH241" s="48"/>
      <c r="AI241" s="221">
        <f>SUMIF(BAROMPREM!B:B,I241,BAROMPREM!AC:AC)</f>
        <v>2</v>
      </c>
      <c r="AJ241" s="83"/>
      <c r="AK241" s="48"/>
      <c r="AL241" s="48"/>
      <c r="AM241" s="223">
        <f>SUMIF(BAROMPREM!B:B,I241,BAROMPREM!Y:Y)</f>
        <v>1</v>
      </c>
      <c r="AN241" s="63"/>
      <c r="AO241" s="48"/>
      <c r="AP241" s="64"/>
      <c r="AQ241" s="223">
        <f>SUMIF(BAROMPREM!B:B,I241,BAROMPREM!AA:AA)</f>
        <v>0</v>
      </c>
      <c r="AR241" s="223"/>
      <c r="AS241" s="48"/>
      <c r="AT241" s="48"/>
      <c r="AU241" s="48">
        <f>SUMIF(BAROMPREM!B:B,I241,BAROMPREM!AF:AF)</f>
        <v>360327.7</v>
      </c>
      <c r="AV241" s="63">
        <f>SUMIF(BAROMPREM!B:B,I241,BAROMPREM!AE:AE)</f>
        <v>501613.1</v>
      </c>
      <c r="AW241" s="48"/>
      <c r="AX241" s="48"/>
    </row>
    <row r="242" spans="1:50" ht="15.75" thickBot="1" x14ac:dyDescent="0.3">
      <c r="A242" s="41">
        <v>160</v>
      </c>
      <c r="B242" s="42" t="s">
        <v>7</v>
      </c>
      <c r="C242" s="41">
        <v>45</v>
      </c>
      <c r="D242" s="43" t="s">
        <v>517</v>
      </c>
      <c r="E242" s="41">
        <v>457443</v>
      </c>
      <c r="F242" s="43" t="s">
        <v>265</v>
      </c>
      <c r="G242" s="41">
        <v>57443</v>
      </c>
      <c r="H242" s="43" t="s">
        <v>265</v>
      </c>
      <c r="I242" s="41">
        <v>57443</v>
      </c>
      <c r="K242" s="48">
        <f>SUMIF(BAROMPREM!B:B,I242,BAROMPREM!AD:AD)</f>
        <v>0</v>
      </c>
      <c r="L242" s="63"/>
      <c r="M242" s="48"/>
      <c r="N242" s="48"/>
      <c r="O242" s="48">
        <f>SUMIF(BAROMPREM!B:B,I242,BAROMPREM!AM:AM)</f>
        <v>24</v>
      </c>
      <c r="P242" s="48"/>
      <c r="Q242" s="48"/>
      <c r="R242" s="48"/>
      <c r="S242" s="48">
        <f>SUMIF(BAROMPREM!B:B,I242,BAROMPREM!Z:Z)</f>
        <v>1</v>
      </c>
      <c r="T242" s="63"/>
      <c r="U242" s="48"/>
      <c r="V242" s="48"/>
      <c r="W242" s="48">
        <f>SUMIF(BAROMPREM!B:B,I242,BAROMPREM!AN:AN)</f>
        <v>6.8</v>
      </c>
      <c r="X242" s="48"/>
      <c r="Y242" s="48"/>
      <c r="Z242" s="48"/>
      <c r="AA242" s="83">
        <f>SUMIF(BAROMPREM!B:B,I242,BAROMPREM!AB:AB)</f>
        <v>1</v>
      </c>
      <c r="AB242" s="83"/>
      <c r="AC242" s="48"/>
      <c r="AD242" s="48"/>
      <c r="AE242" s="54">
        <f>SUMIF(PNBCREDIT!G:G,I242,PNBCREDIT!Q:Q)+SUMIF(PNBCREDIT!G:G,I242,PNBCREDIT!AF:AF)</f>
        <v>19.470807032008949</v>
      </c>
      <c r="AF242" s="54"/>
      <c r="AG242" s="48"/>
      <c r="AH242" s="48"/>
      <c r="AI242" s="221">
        <f>SUMIF(BAROMPREM!B:B,I242,BAROMPREM!AC:AC)</f>
        <v>5</v>
      </c>
      <c r="AJ242" s="83"/>
      <c r="AK242" s="48"/>
      <c r="AL242" s="48"/>
      <c r="AM242" s="223">
        <f>SUMIF(BAROMPREM!B:B,I242,BAROMPREM!Y:Y)</f>
        <v>1</v>
      </c>
      <c r="AN242" s="63"/>
      <c r="AO242" s="48"/>
      <c r="AP242" s="64"/>
      <c r="AQ242" s="223">
        <f>SUMIF(BAROMPREM!B:B,I242,BAROMPREM!AA:AA)</f>
        <v>1</v>
      </c>
      <c r="AR242" s="223"/>
      <c r="AS242" s="48"/>
      <c r="AT242" s="48"/>
      <c r="AU242" s="48">
        <f>SUMIF(BAROMPREM!B:B,I242,BAROMPREM!AF:AF)</f>
        <v>21550.6</v>
      </c>
      <c r="AV242" s="63">
        <f>SUMIF(BAROMPREM!B:B,I242,BAROMPREM!AE:AE)</f>
        <v>187583.6</v>
      </c>
      <c r="AW242" s="48"/>
      <c r="AX242" s="48"/>
    </row>
    <row r="243" spans="1:50" ht="15.75" thickBot="1" x14ac:dyDescent="0.3">
      <c r="A243" s="41">
        <v>160</v>
      </c>
      <c r="B243" s="42" t="s">
        <v>7</v>
      </c>
      <c r="C243" s="41">
        <v>45</v>
      </c>
      <c r="D243" s="43" t="s">
        <v>517</v>
      </c>
      <c r="E243" s="41">
        <v>557444</v>
      </c>
      <c r="F243" s="43" t="s">
        <v>270</v>
      </c>
      <c r="G243" s="41">
        <v>57444</v>
      </c>
      <c r="H243" s="43" t="s">
        <v>270</v>
      </c>
      <c r="I243" s="41">
        <v>57444</v>
      </c>
      <c r="K243" s="48">
        <f>SUMIF(BAROMPREM!B:B,I243,BAROMPREM!AD:AD)</f>
        <v>0</v>
      </c>
      <c r="L243" s="63"/>
      <c r="M243" s="48"/>
      <c r="N243" s="48"/>
      <c r="O243" s="48">
        <f>SUMIF(BAROMPREM!B:B,I243,BAROMPREM!AM:AM)</f>
        <v>46</v>
      </c>
      <c r="P243" s="48"/>
      <c r="Q243" s="48"/>
      <c r="R243" s="48"/>
      <c r="S243" s="48">
        <f>SUMIF(BAROMPREM!B:B,I243,BAROMPREM!Z:Z)</f>
        <v>1</v>
      </c>
      <c r="T243" s="63"/>
      <c r="U243" s="48"/>
      <c r="V243" s="48"/>
      <c r="W243" s="48">
        <f>SUMIF(BAROMPREM!B:B,I243,BAROMPREM!AN:AN)</f>
        <v>39.6</v>
      </c>
      <c r="X243" s="48"/>
      <c r="Y243" s="48"/>
      <c r="Z243" s="48"/>
      <c r="AA243" s="83">
        <f>SUMIF(BAROMPREM!B:B,I243,BAROMPREM!AB:AB)</f>
        <v>2</v>
      </c>
      <c r="AB243" s="83"/>
      <c r="AC243" s="48"/>
      <c r="AD243" s="48"/>
      <c r="AE243" s="54">
        <f>SUMIF(PNBCREDIT!G:G,I243,PNBCREDIT!Q:Q)+SUMIF(PNBCREDIT!G:G,I243,PNBCREDIT!AF:AF)</f>
        <v>12.169716856558612</v>
      </c>
      <c r="AF243" s="54"/>
      <c r="AG243" s="48"/>
      <c r="AH243" s="48"/>
      <c r="AI243" s="221">
        <f>SUMIF(BAROMPREM!B:B,I243,BAROMPREM!AC:AC)</f>
        <v>3</v>
      </c>
      <c r="AJ243" s="83"/>
      <c r="AK243" s="48"/>
      <c r="AL243" s="48"/>
      <c r="AM243" s="223">
        <f>SUMIF(BAROMPREM!B:B,I243,BAROMPREM!Y:Y)</f>
        <v>6</v>
      </c>
      <c r="AN243" s="63"/>
      <c r="AO243" s="48"/>
      <c r="AP243" s="64"/>
      <c r="AQ243" s="223">
        <f>SUMIF(BAROMPREM!B:B,I243,BAROMPREM!AA:AA)</f>
        <v>0</v>
      </c>
      <c r="AR243" s="223"/>
      <c r="AS243" s="48"/>
      <c r="AT243" s="48"/>
      <c r="AU243" s="48">
        <f>SUMIF(BAROMPREM!B:B,I243,BAROMPREM!AF:AF)</f>
        <v>22678.5</v>
      </c>
      <c r="AV243" s="63">
        <f>SUMIF(BAROMPREM!B:B,I243,BAROMPREM!AE:AE)</f>
        <v>58500.6</v>
      </c>
      <c r="AW243" s="48"/>
      <c r="AX243" s="48"/>
    </row>
    <row r="244" spans="1:50" ht="15.75" thickBot="1" x14ac:dyDescent="0.3">
      <c r="A244" s="41">
        <v>160</v>
      </c>
      <c r="B244" s="42" t="s">
        <v>7</v>
      </c>
      <c r="C244" s="41">
        <v>45</v>
      </c>
      <c r="D244" s="43" t="s">
        <v>517</v>
      </c>
      <c r="E244" s="41">
        <v>557445</v>
      </c>
      <c r="F244" s="43" t="s">
        <v>266</v>
      </c>
      <c r="G244" s="41">
        <v>57445</v>
      </c>
      <c r="H244" s="43" t="s">
        <v>266</v>
      </c>
      <c r="I244" s="41">
        <v>57445</v>
      </c>
      <c r="K244" s="48">
        <f>SUMIF(BAROMPREM!B:B,I244,BAROMPREM!AD:AD)</f>
        <v>0</v>
      </c>
      <c r="L244" s="63"/>
      <c r="M244" s="48"/>
      <c r="N244" s="48"/>
      <c r="O244" s="48">
        <f>SUMIF(BAROMPREM!B:B,I244,BAROMPREM!AM:AM)</f>
        <v>10</v>
      </c>
      <c r="P244" s="48"/>
      <c r="Q244" s="48"/>
      <c r="R244" s="48"/>
      <c r="S244" s="48">
        <f>SUMIF(BAROMPREM!B:B,I244,BAROMPREM!Z:Z)</f>
        <v>0</v>
      </c>
      <c r="T244" s="63"/>
      <c r="U244" s="48"/>
      <c r="V244" s="48"/>
      <c r="W244" s="48">
        <f>SUMIF(BAROMPREM!B:B,I244,BAROMPREM!AN:AN)</f>
        <v>26.6</v>
      </c>
      <c r="X244" s="48"/>
      <c r="Y244" s="48"/>
      <c r="Z244" s="48"/>
      <c r="AA244" s="83">
        <f>SUMIF(BAROMPREM!B:B,I244,BAROMPREM!AB:AB)</f>
        <v>0</v>
      </c>
      <c r="AB244" s="83"/>
      <c r="AC244" s="48"/>
      <c r="AD244" s="48"/>
      <c r="AE244" s="54">
        <f>SUMIF(PNBCREDIT!G:G,I244,PNBCREDIT!Q:Q)+SUMIF(PNBCREDIT!G:G,I244,PNBCREDIT!AF:AF)</f>
        <v>22.314631943572891</v>
      </c>
      <c r="AF244" s="54"/>
      <c r="AG244" s="48"/>
      <c r="AH244" s="48"/>
      <c r="AI244" s="221">
        <f>SUMIF(BAROMPREM!B:B,I244,BAROMPREM!AC:AC)</f>
        <v>2</v>
      </c>
      <c r="AJ244" s="83"/>
      <c r="AK244" s="48"/>
      <c r="AL244" s="48"/>
      <c r="AM244" s="223">
        <f>SUMIF(BAROMPREM!B:B,I244,BAROMPREM!Y:Y)</f>
        <v>-1</v>
      </c>
      <c r="AN244" s="63"/>
      <c r="AO244" s="48"/>
      <c r="AP244" s="64"/>
      <c r="AQ244" s="223">
        <f>SUMIF(BAROMPREM!B:B,I244,BAROMPREM!AA:AA)</f>
        <v>0</v>
      </c>
      <c r="AR244" s="223"/>
      <c r="AS244" s="48"/>
      <c r="AT244" s="48"/>
      <c r="AU244" s="48">
        <f>SUMIF(BAROMPREM!B:B,I244,BAROMPREM!AF:AF)</f>
        <v>455.4</v>
      </c>
      <c r="AV244" s="63">
        <f>SUMIF(BAROMPREM!B:B,I244,BAROMPREM!AE:AE)</f>
        <v>3050.7999999999997</v>
      </c>
      <c r="AW244" s="48"/>
      <c r="AX244" s="48"/>
    </row>
    <row r="245" spans="1:50" ht="15.75" thickBot="1" x14ac:dyDescent="0.3">
      <c r="A245" s="41">
        <v>160</v>
      </c>
      <c r="B245" s="42" t="s">
        <v>7</v>
      </c>
      <c r="C245" s="41">
        <v>45</v>
      </c>
      <c r="D245" s="43" t="s">
        <v>517</v>
      </c>
      <c r="E245" s="41">
        <v>457446</v>
      </c>
      <c r="F245" s="43" t="s">
        <v>271</v>
      </c>
      <c r="G245" s="41">
        <v>57446</v>
      </c>
      <c r="H245" s="43" t="s">
        <v>271</v>
      </c>
      <c r="I245" s="41">
        <v>57446</v>
      </c>
      <c r="K245" s="48">
        <f>SUMIF(BAROMPREM!B:B,I245,BAROMPREM!AD:AD)</f>
        <v>0</v>
      </c>
      <c r="L245" s="63"/>
      <c r="M245" s="48"/>
      <c r="N245" s="48"/>
      <c r="O245" s="48">
        <f>SUMIF(BAROMPREM!B:B,I245,BAROMPREM!AM:AM)</f>
        <v>14</v>
      </c>
      <c r="P245" s="48"/>
      <c r="Q245" s="48"/>
      <c r="R245" s="48"/>
      <c r="S245" s="48">
        <f>SUMIF(BAROMPREM!B:B,I245,BAROMPREM!Z:Z)</f>
        <v>3</v>
      </c>
      <c r="T245" s="63"/>
      <c r="U245" s="48"/>
      <c r="V245" s="48"/>
      <c r="W245" s="48">
        <f>SUMIF(BAROMPREM!B:B,I245,BAROMPREM!AN:AN)</f>
        <v>76.400000000000006</v>
      </c>
      <c r="X245" s="48"/>
      <c r="Y245" s="48"/>
      <c r="Z245" s="48"/>
      <c r="AA245" s="83">
        <f>SUMIF(BAROMPREM!B:B,I245,BAROMPREM!AB:AB)</f>
        <v>4</v>
      </c>
      <c r="AB245" s="83"/>
      <c r="AC245" s="48"/>
      <c r="AD245" s="48"/>
      <c r="AE245" s="54">
        <f>SUMIF(PNBCREDIT!G:G,I245,PNBCREDIT!Q:Q)+SUMIF(PNBCREDIT!G:G,I245,PNBCREDIT!AF:AF)</f>
        <v>69.231220888524504</v>
      </c>
      <c r="AF245" s="54"/>
      <c r="AG245" s="48"/>
      <c r="AH245" s="48"/>
      <c r="AI245" s="221">
        <f>SUMIF(BAROMPREM!B:B,I245,BAROMPREM!AC:AC)</f>
        <v>1</v>
      </c>
      <c r="AJ245" s="83"/>
      <c r="AK245" s="48"/>
      <c r="AL245" s="48"/>
      <c r="AM245" s="223">
        <f>SUMIF(BAROMPREM!B:B,I245,BAROMPREM!Y:Y)</f>
        <v>8</v>
      </c>
      <c r="AN245" s="63"/>
      <c r="AO245" s="48"/>
      <c r="AP245" s="64"/>
      <c r="AQ245" s="223">
        <f>SUMIF(BAROMPREM!B:B,I245,BAROMPREM!AA:AA)</f>
        <v>1</v>
      </c>
      <c r="AR245" s="223"/>
      <c r="AS245" s="48"/>
      <c r="AT245" s="48"/>
      <c r="AU245" s="48">
        <f>SUMIF(BAROMPREM!B:B,I245,BAROMPREM!AF:AF)</f>
        <v>40168.5</v>
      </c>
      <c r="AV245" s="63">
        <f>SUMIF(BAROMPREM!B:B,I245,BAROMPREM!AE:AE)</f>
        <v>151383.5</v>
      </c>
      <c r="AW245" s="48"/>
      <c r="AX245" s="48"/>
    </row>
    <row r="246" spans="1:50" ht="15.75" thickBot="1" x14ac:dyDescent="0.3">
      <c r="A246" s="41">
        <v>160</v>
      </c>
      <c r="B246" s="42" t="s">
        <v>7</v>
      </c>
      <c r="C246" s="41">
        <v>45</v>
      </c>
      <c r="D246" s="43" t="s">
        <v>517</v>
      </c>
      <c r="E246" s="41">
        <v>557447</v>
      </c>
      <c r="F246" s="43" t="s">
        <v>272</v>
      </c>
      <c r="G246" s="41">
        <v>57447</v>
      </c>
      <c r="H246" s="43" t="s">
        <v>272</v>
      </c>
      <c r="I246" s="41">
        <v>57447</v>
      </c>
      <c r="K246" s="48">
        <f>SUMIF(BAROMPREM!B:B,I246,BAROMPREM!AD:AD)</f>
        <v>0</v>
      </c>
      <c r="L246" s="63"/>
      <c r="M246" s="48"/>
      <c r="N246" s="48"/>
      <c r="O246" s="48">
        <f>SUMIF(BAROMPREM!B:B,I246,BAROMPREM!AM:AM)</f>
        <v>-2</v>
      </c>
      <c r="P246" s="48"/>
      <c r="Q246" s="48"/>
      <c r="R246" s="48"/>
      <c r="S246" s="48">
        <f>SUMIF(BAROMPREM!B:B,I246,BAROMPREM!Z:Z)</f>
        <v>0</v>
      </c>
      <c r="T246" s="63"/>
      <c r="U246" s="48"/>
      <c r="V246" s="48"/>
      <c r="W246" s="48">
        <f>SUMIF(BAROMPREM!B:B,I246,BAROMPREM!AN:AN)</f>
        <v>10.8</v>
      </c>
      <c r="X246" s="48"/>
      <c r="Y246" s="48"/>
      <c r="Z246" s="48"/>
      <c r="AA246" s="83">
        <f>SUMIF(BAROMPREM!B:B,I246,BAROMPREM!AB:AB)</f>
        <v>0</v>
      </c>
      <c r="AB246" s="83"/>
      <c r="AC246" s="48"/>
      <c r="AD246" s="48"/>
      <c r="AE246" s="54">
        <f>SUMIF(PNBCREDIT!G:G,I246,PNBCREDIT!Q:Q)+SUMIF(PNBCREDIT!G:G,I246,PNBCREDIT!AF:AF)</f>
        <v>32.702709070321248</v>
      </c>
      <c r="AF246" s="54"/>
      <c r="AG246" s="48"/>
      <c r="AH246" s="48"/>
      <c r="AI246" s="221">
        <f>SUMIF(BAROMPREM!B:B,I246,BAROMPREM!AC:AC)</f>
        <v>1</v>
      </c>
      <c r="AJ246" s="83"/>
      <c r="AK246" s="48"/>
      <c r="AL246" s="48"/>
      <c r="AM246" s="223">
        <f>SUMIF(BAROMPREM!B:B,I246,BAROMPREM!Y:Y)</f>
        <v>0</v>
      </c>
      <c r="AN246" s="63"/>
      <c r="AO246" s="48"/>
      <c r="AP246" s="64"/>
      <c r="AQ246" s="223">
        <f>SUMIF(BAROMPREM!B:B,I246,BAROMPREM!AA:AA)</f>
        <v>0</v>
      </c>
      <c r="AR246" s="223"/>
      <c r="AS246" s="48"/>
      <c r="AT246" s="48"/>
      <c r="AU246" s="48">
        <f>SUMIF(BAROMPREM!B:B,I246,BAROMPREM!AF:AF)</f>
        <v>23091.200000000001</v>
      </c>
      <c r="AV246" s="63">
        <f>SUMIF(BAROMPREM!B:B,I246,BAROMPREM!AE:AE)</f>
        <v>95943</v>
      </c>
      <c r="AW246" s="48"/>
      <c r="AX246" s="48"/>
    </row>
    <row r="247" spans="1:50" ht="15.75" thickBot="1" x14ac:dyDescent="0.3">
      <c r="A247" s="41">
        <v>160</v>
      </c>
      <c r="B247" s="42" t="s">
        <v>7</v>
      </c>
      <c r="C247" s="41">
        <v>45</v>
      </c>
      <c r="D247" s="43" t="s">
        <v>517</v>
      </c>
      <c r="E247" s="41">
        <v>457453</v>
      </c>
      <c r="F247" s="43" t="s">
        <v>276</v>
      </c>
      <c r="G247" s="41">
        <v>57453</v>
      </c>
      <c r="H247" s="43" t="s">
        <v>276</v>
      </c>
      <c r="I247" s="41">
        <v>57453</v>
      </c>
      <c r="K247" s="48">
        <f>SUMIF(BAROMPREM!B:B,I247,BAROMPREM!AD:AD)</f>
        <v>0</v>
      </c>
      <c r="L247" s="63"/>
      <c r="M247" s="48"/>
      <c r="N247" s="48"/>
      <c r="O247" s="48">
        <f>SUMIF(BAROMPREM!B:B,I247,BAROMPREM!AM:AM)</f>
        <v>38</v>
      </c>
      <c r="P247" s="48"/>
      <c r="Q247" s="48"/>
      <c r="R247" s="48"/>
      <c r="S247" s="48">
        <f>SUMIF(BAROMPREM!B:B,I247,BAROMPREM!Z:Z)</f>
        <v>0</v>
      </c>
      <c r="T247" s="63"/>
      <c r="U247" s="48"/>
      <c r="V247" s="48"/>
      <c r="W247" s="48">
        <f>SUMIF(BAROMPREM!B:B,I247,BAROMPREM!AN:AN)</f>
        <v>100.8</v>
      </c>
      <c r="X247" s="48"/>
      <c r="Y247" s="48"/>
      <c r="Z247" s="48"/>
      <c r="AA247" s="83">
        <f>SUMIF(BAROMPREM!B:B,I247,BAROMPREM!AB:AB)</f>
        <v>2</v>
      </c>
      <c r="AB247" s="83"/>
      <c r="AC247" s="48"/>
      <c r="AD247" s="48"/>
      <c r="AE247" s="54">
        <f>SUMIF(PNBCREDIT!G:G,I247,PNBCREDIT!Q:Q)+SUMIF(PNBCREDIT!G:G,I247,PNBCREDIT!AF:AF)</f>
        <v>66.901367313572138</v>
      </c>
      <c r="AF247" s="54"/>
      <c r="AG247" s="48"/>
      <c r="AH247" s="48"/>
      <c r="AI247" s="221">
        <f>SUMIF(BAROMPREM!B:B,I247,BAROMPREM!AC:AC)</f>
        <v>6</v>
      </c>
      <c r="AJ247" s="83"/>
      <c r="AK247" s="48"/>
      <c r="AL247" s="48"/>
      <c r="AM247" s="223">
        <f>SUMIF(BAROMPREM!B:B,I247,BAROMPREM!Y:Y)</f>
        <v>2</v>
      </c>
      <c r="AN247" s="63"/>
      <c r="AO247" s="48"/>
      <c r="AP247" s="64"/>
      <c r="AQ247" s="223">
        <f>SUMIF(BAROMPREM!B:B,I247,BAROMPREM!AA:AA)</f>
        <v>0</v>
      </c>
      <c r="AR247" s="223"/>
      <c r="AS247" s="48"/>
      <c r="AT247" s="48"/>
      <c r="AU247" s="48">
        <f>SUMIF(BAROMPREM!B:B,I247,BAROMPREM!AF:AF)</f>
        <v>99210.6</v>
      </c>
      <c r="AV247" s="63">
        <f>SUMIF(BAROMPREM!B:B,I247,BAROMPREM!AE:AE)</f>
        <v>288744.2</v>
      </c>
      <c r="AW247" s="48"/>
      <c r="AX247" s="48"/>
    </row>
    <row r="248" spans="1:50" ht="15.75" thickBot="1" x14ac:dyDescent="0.3">
      <c r="A248" s="41">
        <v>160</v>
      </c>
      <c r="B248" s="42" t="s">
        <v>7</v>
      </c>
      <c r="C248" s="41">
        <v>45</v>
      </c>
      <c r="D248" s="43" t="s">
        <v>517</v>
      </c>
      <c r="E248" s="41">
        <v>557459</v>
      </c>
      <c r="F248" s="43" t="s">
        <v>277</v>
      </c>
      <c r="G248" s="41">
        <v>57459</v>
      </c>
      <c r="H248" s="43" t="s">
        <v>277</v>
      </c>
      <c r="I248" s="41">
        <v>57459</v>
      </c>
      <c r="K248" s="48">
        <f>SUMIF(BAROMPREM!B:B,I248,BAROMPREM!AD:AD)</f>
        <v>0</v>
      </c>
      <c r="L248" s="63"/>
      <c r="M248" s="48"/>
      <c r="N248" s="48"/>
      <c r="O248" s="48">
        <f>SUMIF(BAROMPREM!B:B,I248,BAROMPREM!AM:AM)</f>
        <v>13</v>
      </c>
      <c r="P248" s="48"/>
      <c r="Q248" s="48"/>
      <c r="R248" s="48"/>
      <c r="S248" s="48">
        <f>SUMIF(BAROMPREM!B:B,I248,BAROMPREM!Z:Z)</f>
        <v>1</v>
      </c>
      <c r="T248" s="63"/>
      <c r="U248" s="48"/>
      <c r="V248" s="48"/>
      <c r="W248" s="48">
        <f>SUMIF(BAROMPREM!B:B,I248,BAROMPREM!AN:AN)</f>
        <v>47.999999999999993</v>
      </c>
      <c r="X248" s="48"/>
      <c r="Y248" s="48"/>
      <c r="Z248" s="48"/>
      <c r="AA248" s="83">
        <f>SUMIF(BAROMPREM!B:B,I248,BAROMPREM!AB:AB)</f>
        <v>0</v>
      </c>
      <c r="AB248" s="83"/>
      <c r="AC248" s="48"/>
      <c r="AD248" s="48"/>
      <c r="AE248" s="54">
        <f>SUMIF(PNBCREDIT!G:G,I248,PNBCREDIT!Q:Q)+SUMIF(PNBCREDIT!G:G,I248,PNBCREDIT!AF:AF)</f>
        <v>8.0005572780028515</v>
      </c>
      <c r="AF248" s="54"/>
      <c r="AG248" s="48"/>
      <c r="AH248" s="48"/>
      <c r="AI248" s="221">
        <f>SUMIF(BAROMPREM!B:B,I248,BAROMPREM!AC:AC)</f>
        <v>0</v>
      </c>
      <c r="AJ248" s="83"/>
      <c r="AK248" s="48"/>
      <c r="AL248" s="48"/>
      <c r="AM248" s="223">
        <f>SUMIF(BAROMPREM!B:B,I248,BAROMPREM!Y:Y)</f>
        <v>-4</v>
      </c>
      <c r="AN248" s="63"/>
      <c r="AO248" s="48"/>
      <c r="AP248" s="64"/>
      <c r="AQ248" s="223">
        <f>SUMIF(BAROMPREM!B:B,I248,BAROMPREM!AA:AA)</f>
        <v>1</v>
      </c>
      <c r="AR248" s="223"/>
      <c r="AS248" s="48"/>
      <c r="AT248" s="48"/>
      <c r="AU248" s="48">
        <f>SUMIF(BAROMPREM!B:B,I248,BAROMPREM!AF:AF)</f>
        <v>7629.1</v>
      </c>
      <c r="AV248" s="63">
        <f>SUMIF(BAROMPREM!B:B,I248,BAROMPREM!AE:AE)</f>
        <v>27331</v>
      </c>
      <c r="AW248" s="48"/>
      <c r="AX248" s="48"/>
    </row>
    <row r="249" spans="1:50" ht="15.75" thickBot="1" x14ac:dyDescent="0.3">
      <c r="A249" s="41">
        <v>160</v>
      </c>
      <c r="B249" s="42" t="s">
        <v>7</v>
      </c>
      <c r="C249" s="41">
        <v>45</v>
      </c>
      <c r="D249" s="43" t="s">
        <v>517</v>
      </c>
      <c r="E249" s="41">
        <v>557559</v>
      </c>
      <c r="F249" s="43" t="s">
        <v>273</v>
      </c>
      <c r="G249" s="41">
        <v>57559</v>
      </c>
      <c r="H249" s="43" t="s">
        <v>273</v>
      </c>
      <c r="I249" s="41">
        <v>57559</v>
      </c>
      <c r="K249" s="48">
        <f>SUMIF(BAROMPREM!B:B,I249,BAROMPREM!AD:AD)</f>
        <v>0</v>
      </c>
      <c r="L249" s="63"/>
      <c r="M249" s="48"/>
      <c r="N249" s="48"/>
      <c r="O249" s="48">
        <f>SUMIF(BAROMPREM!B:B,I249,BAROMPREM!AM:AM)</f>
        <v>26</v>
      </c>
      <c r="P249" s="48"/>
      <c r="Q249" s="48"/>
      <c r="R249" s="48"/>
      <c r="S249" s="48">
        <f>SUMIF(BAROMPREM!B:B,I249,BAROMPREM!Z:Z)</f>
        <v>1</v>
      </c>
      <c r="T249" s="63"/>
      <c r="U249" s="48"/>
      <c r="V249" s="48"/>
      <c r="W249" s="48">
        <f>SUMIF(BAROMPREM!B:B,I249,BAROMPREM!AN:AN)</f>
        <v>45.6</v>
      </c>
      <c r="X249" s="48"/>
      <c r="Y249" s="48"/>
      <c r="Z249" s="48"/>
      <c r="AA249" s="83">
        <f>SUMIF(BAROMPREM!B:B,I249,BAROMPREM!AB:AB)</f>
        <v>4</v>
      </c>
      <c r="AB249" s="83"/>
      <c r="AC249" s="48"/>
      <c r="AD249" s="48"/>
      <c r="AE249" s="54">
        <f>SUMIF(PNBCREDIT!G:G,I249,PNBCREDIT!Q:Q)+SUMIF(PNBCREDIT!G:G,I249,PNBCREDIT!AF:AF)</f>
        <v>24.990734305787434</v>
      </c>
      <c r="AF249" s="54"/>
      <c r="AG249" s="48"/>
      <c r="AH249" s="48"/>
      <c r="AI249" s="221">
        <f>SUMIF(BAROMPREM!B:B,I249,BAROMPREM!AC:AC)</f>
        <v>3</v>
      </c>
      <c r="AJ249" s="83"/>
      <c r="AK249" s="48"/>
      <c r="AL249" s="48"/>
      <c r="AM249" s="223">
        <f>SUMIF(BAROMPREM!B:B,I249,BAROMPREM!Y:Y)</f>
        <v>5</v>
      </c>
      <c r="AN249" s="63"/>
      <c r="AO249" s="48"/>
      <c r="AP249" s="64"/>
      <c r="AQ249" s="223">
        <f>SUMIF(BAROMPREM!B:B,I249,BAROMPREM!AA:AA)</f>
        <v>0</v>
      </c>
      <c r="AR249" s="223"/>
      <c r="AS249" s="48"/>
      <c r="AT249" s="48"/>
      <c r="AU249" s="48">
        <f>SUMIF(BAROMPREM!B:B,I249,BAROMPREM!AF:AF)</f>
        <v>5339.7</v>
      </c>
      <c r="AV249" s="63">
        <f>SUMIF(BAROMPREM!B:B,I249,BAROMPREM!AE:AE)</f>
        <v>17393.5</v>
      </c>
      <c r="AW249" s="48"/>
      <c r="AX249" s="48"/>
    </row>
    <row r="250" spans="1:50" ht="15.75" thickBot="1" x14ac:dyDescent="0.3">
      <c r="A250" s="41">
        <v>160</v>
      </c>
      <c r="B250" s="42" t="s">
        <v>7</v>
      </c>
      <c r="C250" s="41">
        <v>45</v>
      </c>
      <c r="D250" s="43" t="s">
        <v>517</v>
      </c>
      <c r="E250" s="41">
        <v>457574</v>
      </c>
      <c r="F250" s="43" t="s">
        <v>281</v>
      </c>
      <c r="G250" s="41">
        <v>57574</v>
      </c>
      <c r="H250" s="43" t="s">
        <v>281</v>
      </c>
      <c r="I250" s="41">
        <v>57574</v>
      </c>
      <c r="K250" s="48">
        <f>SUMIF(BAROMPREM!B:B,I250,BAROMPREM!AD:AD)</f>
        <v>0</v>
      </c>
      <c r="L250" s="63"/>
      <c r="M250" s="48"/>
      <c r="N250" s="48"/>
      <c r="O250" s="48">
        <f>SUMIF(BAROMPREM!B:B,I250,BAROMPREM!AM:AM)</f>
        <v>40</v>
      </c>
      <c r="P250" s="48"/>
      <c r="Q250" s="48"/>
      <c r="R250" s="48"/>
      <c r="S250" s="48">
        <f>SUMIF(BAROMPREM!B:B,I250,BAROMPREM!Z:Z)</f>
        <v>2</v>
      </c>
      <c r="T250" s="63"/>
      <c r="U250" s="48"/>
      <c r="V250" s="48"/>
      <c r="W250" s="48">
        <f>SUMIF(BAROMPREM!B:B,I250,BAROMPREM!AN:AN)</f>
        <v>100.4</v>
      </c>
      <c r="X250" s="48"/>
      <c r="Y250" s="48"/>
      <c r="Z250" s="48"/>
      <c r="AA250" s="83">
        <f>SUMIF(BAROMPREM!B:B,I250,BAROMPREM!AB:AB)</f>
        <v>1</v>
      </c>
      <c r="AB250" s="83"/>
      <c r="AC250" s="48"/>
      <c r="AD250" s="48"/>
      <c r="AE250" s="54">
        <f>SUMIF(PNBCREDIT!G:G,I250,PNBCREDIT!Q:Q)+SUMIF(PNBCREDIT!G:G,I250,PNBCREDIT!AF:AF)</f>
        <v>22.63141326479586</v>
      </c>
      <c r="AF250" s="54"/>
      <c r="AG250" s="48"/>
      <c r="AH250" s="48"/>
      <c r="AI250" s="221">
        <f>SUMIF(BAROMPREM!B:B,I250,BAROMPREM!AC:AC)</f>
        <v>0</v>
      </c>
      <c r="AJ250" s="83"/>
      <c r="AK250" s="48"/>
      <c r="AL250" s="48"/>
      <c r="AM250" s="223">
        <f>SUMIF(BAROMPREM!B:B,I250,BAROMPREM!Y:Y)</f>
        <v>3</v>
      </c>
      <c r="AN250" s="63"/>
      <c r="AO250" s="48"/>
      <c r="AP250" s="64"/>
      <c r="AQ250" s="223">
        <f>SUMIF(BAROMPREM!B:B,I250,BAROMPREM!AA:AA)</f>
        <v>0</v>
      </c>
      <c r="AR250" s="223"/>
      <c r="AS250" s="48"/>
      <c r="AT250" s="48"/>
      <c r="AU250" s="48">
        <f>SUMIF(BAROMPREM!B:B,I250,BAROMPREM!AF:AF)</f>
        <v>11891.4</v>
      </c>
      <c r="AV250" s="63">
        <f>SUMIF(BAROMPREM!B:B,I250,BAROMPREM!AE:AE)</f>
        <v>35949</v>
      </c>
      <c r="AW250" s="48"/>
      <c r="AX250" s="48"/>
    </row>
    <row r="251" spans="1:50" ht="15.75" thickBot="1" x14ac:dyDescent="0.3">
      <c r="A251" s="41">
        <v>160</v>
      </c>
      <c r="B251" s="42" t="s">
        <v>7</v>
      </c>
      <c r="C251" s="41">
        <v>45</v>
      </c>
      <c r="D251" s="43" t="s">
        <v>517</v>
      </c>
      <c r="E251" s="41">
        <v>557612</v>
      </c>
      <c r="F251" s="43" t="s">
        <v>282</v>
      </c>
      <c r="G251" s="41">
        <v>57612</v>
      </c>
      <c r="H251" s="43" t="s">
        <v>282</v>
      </c>
      <c r="I251" s="41">
        <v>57612</v>
      </c>
      <c r="K251" s="48">
        <f>SUMIF(BAROMPREM!B:B,I251,BAROMPREM!AD:AD)</f>
        <v>0</v>
      </c>
      <c r="L251" s="63"/>
      <c r="M251" s="48"/>
      <c r="N251" s="48"/>
      <c r="O251" s="48">
        <f>SUMIF(BAROMPREM!B:B,I251,BAROMPREM!AM:AM)</f>
        <v>9</v>
      </c>
      <c r="P251" s="48"/>
      <c r="Q251" s="48"/>
      <c r="R251" s="48"/>
      <c r="S251" s="48">
        <f>SUMIF(BAROMPREM!B:B,I251,BAROMPREM!Z:Z)</f>
        <v>1</v>
      </c>
      <c r="T251" s="63"/>
      <c r="U251" s="48"/>
      <c r="V251" s="48"/>
      <c r="W251" s="48">
        <f>SUMIF(BAROMPREM!B:B,I251,BAROMPREM!AN:AN)</f>
        <v>8</v>
      </c>
      <c r="X251" s="48"/>
      <c r="Y251" s="48"/>
      <c r="Z251" s="48"/>
      <c r="AA251" s="83">
        <f>SUMIF(BAROMPREM!B:B,I251,BAROMPREM!AB:AB)</f>
        <v>0</v>
      </c>
      <c r="AB251" s="83"/>
      <c r="AC251" s="48"/>
      <c r="AD251" s="48"/>
      <c r="AE251" s="54">
        <f>SUMIF(PNBCREDIT!G:G,I251,PNBCREDIT!Q:Q)+SUMIF(PNBCREDIT!G:G,I251,PNBCREDIT!AF:AF)</f>
        <v>11.152451980853794</v>
      </c>
      <c r="AF251" s="54"/>
      <c r="AG251" s="48"/>
      <c r="AH251" s="48"/>
      <c r="AI251" s="221">
        <f>SUMIF(BAROMPREM!B:B,I251,BAROMPREM!AC:AC)</f>
        <v>2</v>
      </c>
      <c r="AJ251" s="83"/>
      <c r="AK251" s="48"/>
      <c r="AL251" s="48"/>
      <c r="AM251" s="223">
        <f>SUMIF(BAROMPREM!B:B,I251,BAROMPREM!Y:Y)</f>
        <v>1</v>
      </c>
      <c r="AN251" s="63"/>
      <c r="AO251" s="48"/>
      <c r="AP251" s="64"/>
      <c r="AQ251" s="223">
        <f>SUMIF(BAROMPREM!B:B,I251,BAROMPREM!AA:AA)</f>
        <v>0</v>
      </c>
      <c r="AR251" s="223"/>
      <c r="AS251" s="48"/>
      <c r="AT251" s="48"/>
      <c r="AU251" s="48">
        <f>SUMIF(BAROMPREM!B:B,I251,BAROMPREM!AF:AF)</f>
        <v>36165.9</v>
      </c>
      <c r="AV251" s="63">
        <f>SUMIF(BAROMPREM!B:B,I251,BAROMPREM!AE:AE)</f>
        <v>86798.1</v>
      </c>
      <c r="AW251" s="48"/>
      <c r="AX251" s="48"/>
    </row>
    <row r="252" spans="1:50" ht="15.75" thickBot="1" x14ac:dyDescent="0.3">
      <c r="A252" s="41">
        <v>160</v>
      </c>
      <c r="B252" s="42" t="s">
        <v>7</v>
      </c>
      <c r="C252" s="41">
        <v>45</v>
      </c>
      <c r="D252" s="43" t="s">
        <v>517</v>
      </c>
      <c r="E252" s="41">
        <v>557712</v>
      </c>
      <c r="F252" s="43" t="s">
        <v>267</v>
      </c>
      <c r="G252" s="41">
        <v>57712</v>
      </c>
      <c r="H252" s="43" t="s">
        <v>267</v>
      </c>
      <c r="I252" s="41">
        <v>57712</v>
      </c>
      <c r="K252" s="48">
        <f>SUMIF(BAROMPREM!B:B,I252,BAROMPREM!AD:AD)</f>
        <v>0</v>
      </c>
      <c r="L252" s="63"/>
      <c r="M252" s="48"/>
      <c r="N252" s="48"/>
      <c r="O252" s="48">
        <f>SUMIF(BAROMPREM!B:B,I252,BAROMPREM!AM:AM)</f>
        <v>26</v>
      </c>
      <c r="P252" s="48"/>
      <c r="Q252" s="48"/>
      <c r="R252" s="48"/>
      <c r="S252" s="48">
        <f>SUMIF(BAROMPREM!B:B,I252,BAROMPREM!Z:Z)</f>
        <v>1</v>
      </c>
      <c r="T252" s="63"/>
      <c r="U252" s="48"/>
      <c r="V252" s="48"/>
      <c r="W252" s="48">
        <f>SUMIF(BAROMPREM!B:B,I252,BAROMPREM!AN:AN)</f>
        <v>25.2</v>
      </c>
      <c r="X252" s="48"/>
      <c r="Y252" s="48"/>
      <c r="Z252" s="48"/>
      <c r="AA252" s="83">
        <f>SUMIF(BAROMPREM!B:B,I252,BAROMPREM!AB:AB)</f>
        <v>2</v>
      </c>
      <c r="AB252" s="83"/>
      <c r="AC252" s="48"/>
      <c r="AD252" s="48"/>
      <c r="AE252" s="54">
        <f>SUMIF(PNBCREDIT!G:G,I252,PNBCREDIT!Q:Q)+SUMIF(PNBCREDIT!G:G,I252,PNBCREDIT!AF:AF)</f>
        <v>7.5396880841195237</v>
      </c>
      <c r="AF252" s="54"/>
      <c r="AG252" s="48"/>
      <c r="AH252" s="48"/>
      <c r="AI252" s="221">
        <f>SUMIF(BAROMPREM!B:B,I252,BAROMPREM!AC:AC)</f>
        <v>0</v>
      </c>
      <c r="AJ252" s="83"/>
      <c r="AK252" s="48"/>
      <c r="AL252" s="48"/>
      <c r="AM252" s="223">
        <f>SUMIF(BAROMPREM!B:B,I252,BAROMPREM!Y:Y)</f>
        <v>2</v>
      </c>
      <c r="AN252" s="63"/>
      <c r="AO252" s="48"/>
      <c r="AP252" s="64"/>
      <c r="AQ252" s="223">
        <f>SUMIF(BAROMPREM!B:B,I252,BAROMPREM!AA:AA)</f>
        <v>0</v>
      </c>
      <c r="AR252" s="223"/>
      <c r="AS252" s="48"/>
      <c r="AT252" s="48"/>
      <c r="AU252" s="48">
        <f>SUMIF(BAROMPREM!B:B,I252,BAROMPREM!AF:AF)</f>
        <v>37500</v>
      </c>
      <c r="AV252" s="63">
        <f>SUMIF(BAROMPREM!B:B,I252,BAROMPREM!AE:AE)</f>
        <v>84296.6</v>
      </c>
      <c r="AW252" s="48"/>
      <c r="AX252" s="48"/>
    </row>
    <row r="253" spans="1:50" ht="15.75" thickBot="1" x14ac:dyDescent="0.3">
      <c r="A253" s="41">
        <v>160</v>
      </c>
      <c r="B253" s="42" t="s">
        <v>7</v>
      </c>
      <c r="C253" s="41">
        <v>42</v>
      </c>
      <c r="D253" s="43" t="s">
        <v>518</v>
      </c>
      <c r="E253" s="41">
        <v>457163</v>
      </c>
      <c r="F253" s="43" t="s">
        <v>247</v>
      </c>
      <c r="G253" s="41">
        <v>57163</v>
      </c>
      <c r="H253" s="43" t="s">
        <v>247</v>
      </c>
      <c r="I253" s="41">
        <v>57163</v>
      </c>
      <c r="K253" s="48">
        <f>SUMIF(BAROMPREM!B:B,I253,BAROMPREM!AD:AD)</f>
        <v>0</v>
      </c>
      <c r="L253" s="63"/>
      <c r="M253" s="48"/>
      <c r="N253" s="48"/>
      <c r="O253" s="48">
        <f>SUMIF(BAROMPREM!B:B,I253,BAROMPREM!AM:AM)</f>
        <v>21</v>
      </c>
      <c r="P253" s="48"/>
      <c r="Q253" s="48"/>
      <c r="R253" s="48"/>
      <c r="S253" s="48">
        <f>SUMIF(BAROMPREM!B:B,I253,BAROMPREM!Z:Z)</f>
        <v>0</v>
      </c>
      <c r="T253" s="63"/>
      <c r="U253" s="48"/>
      <c r="V253" s="48"/>
      <c r="W253" s="48">
        <f>SUMIF(BAROMPREM!B:B,I253,BAROMPREM!AN:AN)</f>
        <v>-7.6</v>
      </c>
      <c r="X253" s="48"/>
      <c r="Y253" s="48"/>
      <c r="Z253" s="48"/>
      <c r="AA253" s="83">
        <f>SUMIF(BAROMPREM!B:B,I253,BAROMPREM!AB:AB)</f>
        <v>1</v>
      </c>
      <c r="AB253" s="83"/>
      <c r="AC253" s="48"/>
      <c r="AD253" s="48"/>
      <c r="AE253" s="54">
        <f>SUMIF(PNBCREDIT!G:G,I253,PNBCREDIT!Q:Q)+SUMIF(PNBCREDIT!G:G,I253,PNBCREDIT!AF:AF)</f>
        <v>-1.5106756399944921</v>
      </c>
      <c r="AF253" s="54"/>
      <c r="AG253" s="48"/>
      <c r="AH253" s="48"/>
      <c r="AI253" s="221">
        <f>SUMIF(BAROMPREM!B:B,I253,BAROMPREM!AC:AC)</f>
        <v>1</v>
      </c>
      <c r="AJ253" s="83"/>
      <c r="AK253" s="48"/>
      <c r="AL253" s="48"/>
      <c r="AM253" s="223">
        <f>SUMIF(BAROMPREM!B:B,I253,BAROMPREM!Y:Y)</f>
        <v>3</v>
      </c>
      <c r="AN253" s="63"/>
      <c r="AO253" s="48"/>
      <c r="AP253" s="64"/>
      <c r="AQ253" s="223">
        <f>SUMIF(BAROMPREM!B:B,I253,BAROMPREM!AA:AA)</f>
        <v>0</v>
      </c>
      <c r="AR253" s="223"/>
      <c r="AS253" s="48"/>
      <c r="AT253" s="48"/>
      <c r="AU253" s="48">
        <f>SUMIF(BAROMPREM!B:B,I253,BAROMPREM!AF:AF)</f>
        <v>13158.1</v>
      </c>
      <c r="AV253" s="63">
        <f>SUMIF(BAROMPREM!B:B,I253,BAROMPREM!AE:AE)</f>
        <v>43241.4</v>
      </c>
      <c r="AW253" s="48"/>
      <c r="AX253" s="48"/>
    </row>
    <row r="254" spans="1:50" ht="15.75" thickBot="1" x14ac:dyDescent="0.3">
      <c r="A254" s="41">
        <v>160</v>
      </c>
      <c r="B254" s="42" t="s">
        <v>7</v>
      </c>
      <c r="C254" s="41">
        <v>42</v>
      </c>
      <c r="D254" s="43" t="s">
        <v>518</v>
      </c>
      <c r="E254" s="41">
        <v>457165</v>
      </c>
      <c r="F254" s="43" t="s">
        <v>289</v>
      </c>
      <c r="G254" s="41">
        <v>57165</v>
      </c>
      <c r="H254" s="43" t="s">
        <v>289</v>
      </c>
      <c r="I254" s="41">
        <v>57165</v>
      </c>
      <c r="K254" s="48">
        <f>SUMIF(BAROMPREM!B:B,I254,BAROMPREM!AD:AD)</f>
        <v>0</v>
      </c>
      <c r="L254" s="63"/>
      <c r="M254" s="48"/>
      <c r="N254" s="48"/>
      <c r="O254" s="48">
        <f>SUMIF(BAROMPREM!B:B,I254,BAROMPREM!AM:AM)</f>
        <v>21</v>
      </c>
      <c r="P254" s="48"/>
      <c r="Q254" s="48"/>
      <c r="R254" s="48"/>
      <c r="S254" s="48">
        <f>SUMIF(BAROMPREM!B:B,I254,BAROMPREM!Z:Z)</f>
        <v>1</v>
      </c>
      <c r="T254" s="63"/>
      <c r="U254" s="48"/>
      <c r="V254" s="48"/>
      <c r="W254" s="48">
        <f>SUMIF(BAROMPREM!B:B,I254,BAROMPREM!AN:AN)</f>
        <v>0</v>
      </c>
      <c r="X254" s="48"/>
      <c r="Y254" s="48"/>
      <c r="Z254" s="48"/>
      <c r="AA254" s="83">
        <f>SUMIF(BAROMPREM!B:B,I254,BAROMPREM!AB:AB)</f>
        <v>1</v>
      </c>
      <c r="AB254" s="83"/>
      <c r="AC254" s="48"/>
      <c r="AD254" s="48"/>
      <c r="AE254" s="54">
        <f>SUMIF(PNBCREDIT!G:G,I254,PNBCREDIT!Q:Q)+SUMIF(PNBCREDIT!G:G,I254,PNBCREDIT!AF:AF)</f>
        <v>2.2075299887101552</v>
      </c>
      <c r="AF254" s="54"/>
      <c r="AG254" s="48"/>
      <c r="AH254" s="48"/>
      <c r="AI254" s="221">
        <f>SUMIF(BAROMPREM!B:B,I254,BAROMPREM!AC:AC)</f>
        <v>1</v>
      </c>
      <c r="AJ254" s="83"/>
      <c r="AK254" s="48"/>
      <c r="AL254" s="48"/>
      <c r="AM254" s="223">
        <f>SUMIF(BAROMPREM!B:B,I254,BAROMPREM!Y:Y)</f>
        <v>-2</v>
      </c>
      <c r="AN254" s="63"/>
      <c r="AO254" s="48"/>
      <c r="AP254" s="64"/>
      <c r="AQ254" s="223">
        <f>SUMIF(BAROMPREM!B:B,I254,BAROMPREM!AA:AA)</f>
        <v>0</v>
      </c>
      <c r="AR254" s="223"/>
      <c r="AS254" s="48"/>
      <c r="AT254" s="48"/>
      <c r="AU254" s="48">
        <f>SUMIF(BAROMPREM!B:B,I254,BAROMPREM!AF:AF)</f>
        <v>7760.4</v>
      </c>
      <c r="AV254" s="63">
        <f>SUMIF(BAROMPREM!B:B,I254,BAROMPREM!AE:AE)</f>
        <v>16505</v>
      </c>
      <c r="AW254" s="48"/>
      <c r="AX254" s="48"/>
    </row>
    <row r="255" spans="1:50" ht="15.75" thickBot="1" x14ac:dyDescent="0.3">
      <c r="A255" s="41">
        <v>160</v>
      </c>
      <c r="B255" s="42" t="s">
        <v>7</v>
      </c>
      <c r="C255" s="41">
        <v>42</v>
      </c>
      <c r="D255" s="43" t="s">
        <v>518</v>
      </c>
      <c r="E255" s="41">
        <v>557210</v>
      </c>
      <c r="F255" s="43" t="s">
        <v>239</v>
      </c>
      <c r="G255" s="41">
        <v>57210</v>
      </c>
      <c r="H255" s="43" t="s">
        <v>239</v>
      </c>
      <c r="I255" s="41">
        <v>57210</v>
      </c>
      <c r="K255" s="48">
        <f>SUMIF(BAROMPREM!B:B,I255,BAROMPREM!AD:AD)</f>
        <v>0</v>
      </c>
      <c r="L255" s="63"/>
      <c r="M255" s="48"/>
      <c r="N255" s="48"/>
      <c r="O255" s="48">
        <f>SUMIF(BAROMPREM!B:B,I255,BAROMPREM!AM:AM)</f>
        <v>6</v>
      </c>
      <c r="P255" s="48"/>
      <c r="Q255" s="48"/>
      <c r="R255" s="48"/>
      <c r="S255" s="48">
        <f>SUMIF(BAROMPREM!B:B,I255,BAROMPREM!Z:Z)</f>
        <v>3</v>
      </c>
      <c r="T255" s="63"/>
      <c r="U255" s="48"/>
      <c r="V255" s="48"/>
      <c r="W255" s="48">
        <f>SUMIF(BAROMPREM!B:B,I255,BAROMPREM!AN:AN)</f>
        <v>11.6</v>
      </c>
      <c r="X255" s="48"/>
      <c r="Y255" s="48"/>
      <c r="Z255" s="48"/>
      <c r="AA255" s="83">
        <f>SUMIF(BAROMPREM!B:B,I255,BAROMPREM!AB:AB)</f>
        <v>1</v>
      </c>
      <c r="AB255" s="83"/>
      <c r="AC255" s="48"/>
      <c r="AD255" s="48"/>
      <c r="AE255" s="54">
        <f>SUMIF(PNBCREDIT!G:G,I255,PNBCREDIT!Q:Q)+SUMIF(PNBCREDIT!G:G,I255,PNBCREDIT!AF:AF)</f>
        <v>14.125926374556105</v>
      </c>
      <c r="AF255" s="54"/>
      <c r="AG255" s="48"/>
      <c r="AH255" s="48"/>
      <c r="AI255" s="221">
        <f>SUMIF(BAROMPREM!B:B,I255,BAROMPREM!AC:AC)</f>
        <v>1</v>
      </c>
      <c r="AJ255" s="83"/>
      <c r="AK255" s="48"/>
      <c r="AL255" s="48"/>
      <c r="AM255" s="223">
        <f>SUMIF(BAROMPREM!B:B,I255,BAROMPREM!Y:Y)</f>
        <v>3</v>
      </c>
      <c r="AN255" s="63"/>
      <c r="AO255" s="48"/>
      <c r="AP255" s="64"/>
      <c r="AQ255" s="223">
        <f>SUMIF(BAROMPREM!B:B,I255,BAROMPREM!AA:AA)</f>
        <v>0</v>
      </c>
      <c r="AR255" s="223"/>
      <c r="AS255" s="48"/>
      <c r="AT255" s="48"/>
      <c r="AU255" s="48">
        <f>SUMIF(BAROMPREM!B:B,I255,BAROMPREM!AF:AF)</f>
        <v>76354.5</v>
      </c>
      <c r="AV255" s="63">
        <f>SUMIF(BAROMPREM!B:B,I255,BAROMPREM!AE:AE)</f>
        <v>253683.8</v>
      </c>
      <c r="AW255" s="48"/>
      <c r="AX255" s="48"/>
    </row>
    <row r="256" spans="1:50" ht="15.75" thickBot="1" x14ac:dyDescent="0.3">
      <c r="A256" s="41">
        <v>160</v>
      </c>
      <c r="B256" s="42" t="s">
        <v>7</v>
      </c>
      <c r="C256" s="41">
        <v>42</v>
      </c>
      <c r="D256" s="43" t="s">
        <v>518</v>
      </c>
      <c r="E256" s="41">
        <v>557250</v>
      </c>
      <c r="F256" s="43" t="s">
        <v>259</v>
      </c>
      <c r="G256" s="41">
        <v>57250</v>
      </c>
      <c r="H256" s="43" t="s">
        <v>259</v>
      </c>
      <c r="I256" s="41">
        <v>57250</v>
      </c>
      <c r="K256" s="48">
        <f>SUMIF(BAROMPREM!B:B,I256,BAROMPREM!AD:AD)</f>
        <v>0</v>
      </c>
      <c r="L256" s="63"/>
      <c r="M256" s="48"/>
      <c r="N256" s="48"/>
      <c r="O256" s="48">
        <f>SUMIF(BAROMPREM!B:B,I256,BAROMPREM!AM:AM)</f>
        <v>11</v>
      </c>
      <c r="P256" s="48"/>
      <c r="Q256" s="48"/>
      <c r="R256" s="48"/>
      <c r="S256" s="48">
        <f>SUMIF(BAROMPREM!B:B,I256,BAROMPREM!Z:Z)</f>
        <v>0</v>
      </c>
      <c r="T256" s="63"/>
      <c r="U256" s="48"/>
      <c r="V256" s="48"/>
      <c r="W256" s="48">
        <f>SUMIF(BAROMPREM!B:B,I256,BAROMPREM!AN:AN)</f>
        <v>17.2</v>
      </c>
      <c r="X256" s="48"/>
      <c r="Y256" s="48"/>
      <c r="Z256" s="48"/>
      <c r="AA256" s="83">
        <f>SUMIF(BAROMPREM!B:B,I256,BAROMPREM!AB:AB)</f>
        <v>0</v>
      </c>
      <c r="AB256" s="83"/>
      <c r="AC256" s="48"/>
      <c r="AD256" s="48"/>
      <c r="AE256" s="54">
        <f>SUMIF(PNBCREDIT!G:G,I256,PNBCREDIT!Q:Q)+SUMIF(PNBCREDIT!G:G,I256,PNBCREDIT!AF:AF)</f>
        <v>26.560620295597225</v>
      </c>
      <c r="AF256" s="54"/>
      <c r="AG256" s="48"/>
      <c r="AH256" s="48"/>
      <c r="AI256" s="221">
        <f>SUMIF(BAROMPREM!B:B,I256,BAROMPREM!AC:AC)</f>
        <v>4</v>
      </c>
      <c r="AJ256" s="83"/>
      <c r="AK256" s="48"/>
      <c r="AL256" s="48"/>
      <c r="AM256" s="223">
        <f>SUMIF(BAROMPREM!B:B,I256,BAROMPREM!Y:Y)</f>
        <v>7</v>
      </c>
      <c r="AN256" s="63"/>
      <c r="AO256" s="48"/>
      <c r="AP256" s="64"/>
      <c r="AQ256" s="223">
        <f>SUMIF(BAROMPREM!B:B,I256,BAROMPREM!AA:AA)</f>
        <v>2</v>
      </c>
      <c r="AR256" s="223"/>
      <c r="AS256" s="48"/>
      <c r="AT256" s="48"/>
      <c r="AU256" s="48">
        <f>SUMIF(BAROMPREM!B:B,I256,BAROMPREM!AF:AF)</f>
        <v>27531.5</v>
      </c>
      <c r="AV256" s="63">
        <f>SUMIF(BAROMPREM!B:B,I256,BAROMPREM!AE:AE)</f>
        <v>93245.7</v>
      </c>
      <c r="AW256" s="48"/>
      <c r="AX256" s="48"/>
    </row>
    <row r="257" spans="1:50" ht="15.75" thickBot="1" x14ac:dyDescent="0.3">
      <c r="A257" s="41">
        <v>160</v>
      </c>
      <c r="B257" s="42" t="s">
        <v>7</v>
      </c>
      <c r="C257" s="41">
        <v>42</v>
      </c>
      <c r="D257" s="43" t="s">
        <v>518</v>
      </c>
      <c r="E257" s="41">
        <v>457258</v>
      </c>
      <c r="F257" s="43" t="s">
        <v>240</v>
      </c>
      <c r="G257" s="41">
        <v>57258</v>
      </c>
      <c r="H257" s="43" t="s">
        <v>240</v>
      </c>
      <c r="I257" s="41">
        <v>57258</v>
      </c>
      <c r="K257" s="48">
        <f>SUMIF(BAROMPREM!B:B,I257,BAROMPREM!AD:AD)</f>
        <v>0</v>
      </c>
      <c r="L257" s="63"/>
      <c r="M257" s="48"/>
      <c r="N257" s="48"/>
      <c r="O257" s="48">
        <f>SUMIF(BAROMPREM!B:B,I257,BAROMPREM!AM:AM)</f>
        <v>3</v>
      </c>
      <c r="P257" s="48"/>
      <c r="Q257" s="48"/>
      <c r="R257" s="48"/>
      <c r="S257" s="48">
        <f>SUMIF(BAROMPREM!B:B,I257,BAROMPREM!Z:Z)</f>
        <v>0</v>
      </c>
      <c r="T257" s="63"/>
      <c r="U257" s="48"/>
      <c r="V257" s="48"/>
      <c r="W257" s="48">
        <f>SUMIF(BAROMPREM!B:B,I257,BAROMPREM!AN:AN)</f>
        <v>32.4</v>
      </c>
      <c r="X257" s="48"/>
      <c r="Y257" s="48"/>
      <c r="Z257" s="48"/>
      <c r="AA257" s="83">
        <f>SUMIF(BAROMPREM!B:B,I257,BAROMPREM!AB:AB)</f>
        <v>3</v>
      </c>
      <c r="AB257" s="83"/>
      <c r="AC257" s="48"/>
      <c r="AD257" s="48"/>
      <c r="AE257" s="54">
        <f>SUMIF(PNBCREDIT!G:G,I257,PNBCREDIT!Q:Q)+SUMIF(PNBCREDIT!G:G,I257,PNBCREDIT!AF:AF)</f>
        <v>5.0669029417903424</v>
      </c>
      <c r="AF257" s="54"/>
      <c r="AG257" s="48"/>
      <c r="AH257" s="48"/>
      <c r="AI257" s="221">
        <f>SUMIF(BAROMPREM!B:B,I257,BAROMPREM!AC:AC)</f>
        <v>0</v>
      </c>
      <c r="AJ257" s="83"/>
      <c r="AK257" s="48"/>
      <c r="AL257" s="48"/>
      <c r="AM257" s="223">
        <f>SUMIF(BAROMPREM!B:B,I257,BAROMPREM!Y:Y)</f>
        <v>0</v>
      </c>
      <c r="AN257" s="63"/>
      <c r="AO257" s="48"/>
      <c r="AP257" s="64"/>
      <c r="AQ257" s="223">
        <f>SUMIF(BAROMPREM!B:B,I257,BAROMPREM!AA:AA)</f>
        <v>0</v>
      </c>
      <c r="AR257" s="223"/>
      <c r="AS257" s="48"/>
      <c r="AT257" s="48"/>
      <c r="AU257" s="48">
        <f>SUMIF(BAROMPREM!B:B,I257,BAROMPREM!AF:AF)</f>
        <v>25018.400000000001</v>
      </c>
      <c r="AV257" s="63">
        <f>SUMIF(BAROMPREM!B:B,I257,BAROMPREM!AE:AE)</f>
        <v>47659.8</v>
      </c>
      <c r="AW257" s="48"/>
      <c r="AX257" s="48"/>
    </row>
    <row r="258" spans="1:50" ht="15.75" thickBot="1" x14ac:dyDescent="0.3">
      <c r="A258" s="41">
        <v>160</v>
      </c>
      <c r="B258" s="42" t="s">
        <v>7</v>
      </c>
      <c r="C258" s="41">
        <v>42</v>
      </c>
      <c r="D258" s="43" t="s">
        <v>518</v>
      </c>
      <c r="E258" s="41">
        <v>557305</v>
      </c>
      <c r="F258" s="43" t="s">
        <v>241</v>
      </c>
      <c r="G258" s="41">
        <v>57305</v>
      </c>
      <c r="H258" s="43" t="s">
        <v>241</v>
      </c>
      <c r="I258" s="41">
        <v>57305</v>
      </c>
      <c r="K258" s="48">
        <f>SUMIF(BAROMPREM!B:B,I258,BAROMPREM!AD:AD)</f>
        <v>0</v>
      </c>
      <c r="L258" s="63"/>
      <c r="M258" s="48"/>
      <c r="N258" s="48"/>
      <c r="O258" s="48">
        <f>SUMIF(BAROMPREM!B:B,I258,BAROMPREM!AM:AM)</f>
        <v>8</v>
      </c>
      <c r="P258" s="48"/>
      <c r="Q258" s="48"/>
      <c r="R258" s="48"/>
      <c r="S258" s="48">
        <f>SUMIF(BAROMPREM!B:B,I258,BAROMPREM!Z:Z)</f>
        <v>1</v>
      </c>
      <c r="T258" s="63"/>
      <c r="U258" s="48"/>
      <c r="V258" s="48"/>
      <c r="W258" s="48">
        <f>SUMIF(BAROMPREM!B:B,I258,BAROMPREM!AN:AN)</f>
        <v>28.799999999999997</v>
      </c>
      <c r="X258" s="48"/>
      <c r="Y258" s="48"/>
      <c r="Z258" s="48"/>
      <c r="AA258" s="83">
        <f>SUMIF(BAROMPREM!B:B,I258,BAROMPREM!AB:AB)</f>
        <v>2</v>
      </c>
      <c r="AB258" s="83"/>
      <c r="AC258" s="48"/>
      <c r="AD258" s="48"/>
      <c r="AE258" s="54">
        <f>SUMIF(PNBCREDIT!G:G,I258,PNBCREDIT!Q:Q)+SUMIF(PNBCREDIT!G:G,I258,PNBCREDIT!AF:AF)</f>
        <v>2.551303187369006</v>
      </c>
      <c r="AF258" s="54"/>
      <c r="AG258" s="48"/>
      <c r="AH258" s="48"/>
      <c r="AI258" s="221">
        <f>SUMIF(BAROMPREM!B:B,I258,BAROMPREM!AC:AC)</f>
        <v>1</v>
      </c>
      <c r="AJ258" s="83"/>
      <c r="AK258" s="48"/>
      <c r="AL258" s="48"/>
      <c r="AM258" s="223">
        <f>SUMIF(BAROMPREM!B:B,I258,BAROMPREM!Y:Y)</f>
        <v>2</v>
      </c>
      <c r="AN258" s="63"/>
      <c r="AO258" s="48"/>
      <c r="AP258" s="64"/>
      <c r="AQ258" s="223">
        <f>SUMIF(BAROMPREM!B:B,I258,BAROMPREM!AA:AA)</f>
        <v>0</v>
      </c>
      <c r="AR258" s="223"/>
      <c r="AS258" s="48"/>
      <c r="AT258" s="48"/>
      <c r="AU258" s="48">
        <f>SUMIF(BAROMPREM!B:B,I258,BAROMPREM!AF:AF)</f>
        <v>18371.400000000001</v>
      </c>
      <c r="AV258" s="63">
        <f>SUMIF(BAROMPREM!B:B,I258,BAROMPREM!AE:AE)</f>
        <v>76878.899999999994</v>
      </c>
      <c r="AW258" s="48"/>
      <c r="AX258" s="48"/>
    </row>
    <row r="259" spans="1:50" ht="15.75" thickBot="1" x14ac:dyDescent="0.3">
      <c r="A259" s="41">
        <v>160</v>
      </c>
      <c r="B259" s="42" t="s">
        <v>7</v>
      </c>
      <c r="C259" s="41">
        <v>42</v>
      </c>
      <c r="D259" s="43" t="s">
        <v>518</v>
      </c>
      <c r="E259" s="41">
        <v>457308</v>
      </c>
      <c r="F259" s="43" t="s">
        <v>248</v>
      </c>
      <c r="G259" s="41">
        <v>57308</v>
      </c>
      <c r="H259" s="43" t="s">
        <v>248</v>
      </c>
      <c r="I259" s="41">
        <v>57308</v>
      </c>
      <c r="K259" s="48">
        <f>SUMIF(BAROMPREM!B:B,I259,BAROMPREM!AD:AD)</f>
        <v>0</v>
      </c>
      <c r="L259" s="63"/>
      <c r="M259" s="48"/>
      <c r="N259" s="48"/>
      <c r="O259" s="48">
        <f>SUMIF(BAROMPREM!B:B,I259,BAROMPREM!AM:AM)</f>
        <v>79</v>
      </c>
      <c r="P259" s="48"/>
      <c r="Q259" s="48"/>
      <c r="R259" s="48"/>
      <c r="S259" s="48">
        <f>SUMIF(BAROMPREM!B:B,I259,BAROMPREM!Z:Z)</f>
        <v>6</v>
      </c>
      <c r="T259" s="63"/>
      <c r="U259" s="48"/>
      <c r="V259" s="48"/>
      <c r="W259" s="48">
        <f>SUMIF(BAROMPREM!B:B,I259,BAROMPREM!AN:AN)</f>
        <v>55.6</v>
      </c>
      <c r="X259" s="48"/>
      <c r="Y259" s="48"/>
      <c r="Z259" s="48"/>
      <c r="AA259" s="83">
        <f>SUMIF(BAROMPREM!B:B,I259,BAROMPREM!AB:AB)</f>
        <v>3</v>
      </c>
      <c r="AB259" s="83"/>
      <c r="AC259" s="48"/>
      <c r="AD259" s="48"/>
      <c r="AE259" s="54">
        <f>SUMIF(PNBCREDIT!G:G,I259,PNBCREDIT!Q:Q)+SUMIF(PNBCREDIT!G:G,I259,PNBCREDIT!AF:AF)</f>
        <v>24.367050772814984</v>
      </c>
      <c r="AF259" s="54"/>
      <c r="AG259" s="48"/>
      <c r="AH259" s="48"/>
      <c r="AI259" s="221">
        <f>SUMIF(BAROMPREM!B:B,I259,BAROMPREM!AC:AC)</f>
        <v>5</v>
      </c>
      <c r="AJ259" s="83"/>
      <c r="AK259" s="48"/>
      <c r="AL259" s="48"/>
      <c r="AM259" s="223">
        <f>SUMIF(BAROMPREM!B:B,I259,BAROMPREM!Y:Y)</f>
        <v>11</v>
      </c>
      <c r="AN259" s="63"/>
      <c r="AO259" s="48"/>
      <c r="AP259" s="64"/>
      <c r="AQ259" s="223">
        <f>SUMIF(BAROMPREM!B:B,I259,BAROMPREM!AA:AA)</f>
        <v>1</v>
      </c>
      <c r="AR259" s="223"/>
      <c r="AS259" s="48"/>
      <c r="AT259" s="48"/>
      <c r="AU259" s="48">
        <f>SUMIF(BAROMPREM!B:B,I259,BAROMPREM!AF:AF)</f>
        <v>60536.6</v>
      </c>
      <c r="AV259" s="63">
        <f>SUMIF(BAROMPREM!B:B,I259,BAROMPREM!AE:AE)</f>
        <v>360418</v>
      </c>
      <c r="AW259" s="48"/>
      <c r="AX259" s="48"/>
    </row>
    <row r="260" spans="1:50" ht="15.75" thickBot="1" x14ac:dyDescent="0.3">
      <c r="A260" s="41">
        <v>160</v>
      </c>
      <c r="B260" s="42" t="s">
        <v>7</v>
      </c>
      <c r="C260" s="41">
        <v>42</v>
      </c>
      <c r="D260" s="43" t="s">
        <v>518</v>
      </c>
      <c r="E260" s="41">
        <v>457435</v>
      </c>
      <c r="F260" s="43" t="s">
        <v>260</v>
      </c>
      <c r="G260" s="41">
        <v>57435</v>
      </c>
      <c r="H260" s="43" t="s">
        <v>260</v>
      </c>
      <c r="I260" s="41">
        <v>57435</v>
      </c>
      <c r="K260" s="48">
        <f>SUMIF(BAROMPREM!B:B,I260,BAROMPREM!AD:AD)</f>
        <v>0</v>
      </c>
      <c r="L260" s="63"/>
      <c r="M260" s="48"/>
      <c r="N260" s="48"/>
      <c r="O260" s="48">
        <f>SUMIF(BAROMPREM!B:B,I260,BAROMPREM!AM:AM)</f>
        <v>16</v>
      </c>
      <c r="P260" s="48"/>
      <c r="Q260" s="48"/>
      <c r="R260" s="48"/>
      <c r="S260" s="48">
        <f>SUMIF(BAROMPREM!B:B,I260,BAROMPREM!Z:Z)</f>
        <v>0</v>
      </c>
      <c r="T260" s="63"/>
      <c r="U260" s="48"/>
      <c r="V260" s="48"/>
      <c r="W260" s="48">
        <f>SUMIF(BAROMPREM!B:B,I260,BAROMPREM!AN:AN)</f>
        <v>48.4</v>
      </c>
      <c r="X260" s="48"/>
      <c r="Y260" s="48"/>
      <c r="Z260" s="48"/>
      <c r="AA260" s="83">
        <f>SUMIF(BAROMPREM!B:B,I260,BAROMPREM!AB:AB)</f>
        <v>2</v>
      </c>
      <c r="AB260" s="83"/>
      <c r="AC260" s="48"/>
      <c r="AD260" s="48"/>
      <c r="AE260" s="54">
        <f>SUMIF(PNBCREDIT!G:G,I260,PNBCREDIT!Q:Q)+SUMIF(PNBCREDIT!G:G,I260,PNBCREDIT!AF:AF)</f>
        <v>4.1924125351824619</v>
      </c>
      <c r="AF260" s="54"/>
      <c r="AG260" s="48"/>
      <c r="AH260" s="48"/>
      <c r="AI260" s="221">
        <f>SUMIF(BAROMPREM!B:B,I260,BAROMPREM!AC:AC)</f>
        <v>0</v>
      </c>
      <c r="AJ260" s="83"/>
      <c r="AK260" s="48"/>
      <c r="AL260" s="48"/>
      <c r="AM260" s="223">
        <f>SUMIF(BAROMPREM!B:B,I260,BAROMPREM!Y:Y)</f>
        <v>-7</v>
      </c>
      <c r="AN260" s="63"/>
      <c r="AO260" s="48"/>
      <c r="AP260" s="64"/>
      <c r="AQ260" s="223">
        <f>SUMIF(BAROMPREM!B:B,I260,BAROMPREM!AA:AA)</f>
        <v>0</v>
      </c>
      <c r="AR260" s="223"/>
      <c r="AS260" s="48"/>
      <c r="AT260" s="48"/>
      <c r="AU260" s="48">
        <f>SUMIF(BAROMPREM!B:B,I260,BAROMPREM!AF:AF)</f>
        <v>240.2</v>
      </c>
      <c r="AV260" s="63">
        <f>SUMIF(BAROMPREM!B:B,I260,BAROMPREM!AE:AE)</f>
        <v>1462.5</v>
      </c>
      <c r="AW260" s="48"/>
      <c r="AX260" s="48"/>
    </row>
    <row r="261" spans="1:50" ht="15.75" thickBot="1" x14ac:dyDescent="0.3">
      <c r="A261" s="41">
        <v>160</v>
      </c>
      <c r="B261" s="42" t="s">
        <v>7</v>
      </c>
      <c r="C261" s="41">
        <v>42</v>
      </c>
      <c r="D261" s="43" t="s">
        <v>518</v>
      </c>
      <c r="E261" s="41">
        <v>557458</v>
      </c>
      <c r="F261" s="43" t="s">
        <v>242</v>
      </c>
      <c r="G261" s="41">
        <v>57458</v>
      </c>
      <c r="H261" s="43" t="s">
        <v>242</v>
      </c>
      <c r="I261" s="41">
        <v>57458</v>
      </c>
      <c r="K261" s="48">
        <f>SUMIF(BAROMPREM!B:B,I261,BAROMPREM!AD:AD)</f>
        <v>0</v>
      </c>
      <c r="L261" s="63"/>
      <c r="M261" s="48"/>
      <c r="N261" s="48"/>
      <c r="O261" s="48">
        <f>SUMIF(BAROMPREM!B:B,I261,BAROMPREM!AM:AM)</f>
        <v>17</v>
      </c>
      <c r="P261" s="48"/>
      <c r="Q261" s="48"/>
      <c r="R261" s="48"/>
      <c r="S261" s="48">
        <f>SUMIF(BAROMPREM!B:B,I261,BAROMPREM!Z:Z)</f>
        <v>0</v>
      </c>
      <c r="T261" s="63"/>
      <c r="U261" s="48"/>
      <c r="V261" s="48"/>
      <c r="W261" s="48">
        <f>SUMIF(BAROMPREM!B:B,I261,BAROMPREM!AN:AN)</f>
        <v>-19.600000000000001</v>
      </c>
      <c r="X261" s="48"/>
      <c r="Y261" s="48"/>
      <c r="Z261" s="48"/>
      <c r="AA261" s="83">
        <f>SUMIF(BAROMPREM!B:B,I261,BAROMPREM!AB:AB)</f>
        <v>1</v>
      </c>
      <c r="AB261" s="83"/>
      <c r="AC261" s="48"/>
      <c r="AD261" s="48"/>
      <c r="AE261" s="54">
        <f>SUMIF(PNBCREDIT!G:G,I261,PNBCREDIT!Q:Q)+SUMIF(PNBCREDIT!G:G,I261,PNBCREDIT!AF:AF)</f>
        <v>1.4276852342456237</v>
      </c>
      <c r="AF261" s="54"/>
      <c r="AG261" s="48"/>
      <c r="AH261" s="48"/>
      <c r="AI261" s="221">
        <f>SUMIF(BAROMPREM!B:B,I261,BAROMPREM!AC:AC)</f>
        <v>1</v>
      </c>
      <c r="AJ261" s="83"/>
      <c r="AK261" s="48"/>
      <c r="AL261" s="48"/>
      <c r="AM261" s="223">
        <f>SUMIF(BAROMPREM!B:B,I261,BAROMPREM!Y:Y)</f>
        <v>-4</v>
      </c>
      <c r="AN261" s="63"/>
      <c r="AO261" s="48"/>
      <c r="AP261" s="64"/>
      <c r="AQ261" s="223">
        <f>SUMIF(BAROMPREM!B:B,I261,BAROMPREM!AA:AA)</f>
        <v>0</v>
      </c>
      <c r="AR261" s="223"/>
      <c r="AS261" s="48"/>
      <c r="AT261" s="48"/>
      <c r="AU261" s="48">
        <f>SUMIF(BAROMPREM!B:B,I261,BAROMPREM!AF:AF)</f>
        <v>24329.1</v>
      </c>
      <c r="AV261" s="63">
        <f>SUMIF(BAROMPREM!B:B,I261,BAROMPREM!AE:AE)</f>
        <v>81262.100000000006</v>
      </c>
      <c r="AW261" s="48"/>
      <c r="AX261" s="48"/>
    </row>
    <row r="262" spans="1:50" ht="15.75" thickBot="1" x14ac:dyDescent="0.3">
      <c r="A262" s="41">
        <v>160</v>
      </c>
      <c r="B262" s="42" t="s">
        <v>7</v>
      </c>
      <c r="C262" s="41">
        <v>42</v>
      </c>
      <c r="D262" s="43" t="s">
        <v>518</v>
      </c>
      <c r="E262" s="41">
        <v>557503</v>
      </c>
      <c r="F262" s="43" t="s">
        <v>291</v>
      </c>
      <c r="G262" s="41">
        <v>57503</v>
      </c>
      <c r="H262" s="43" t="s">
        <v>291</v>
      </c>
      <c r="I262" s="41">
        <v>57503</v>
      </c>
      <c r="K262" s="48">
        <f>SUMIF(BAROMPREM!B:B,I262,BAROMPREM!AD:AD)</f>
        <v>0</v>
      </c>
      <c r="L262" s="63"/>
      <c r="M262" s="48"/>
      <c r="N262" s="48"/>
      <c r="O262" s="48">
        <f>SUMIF(BAROMPREM!B:B,I262,BAROMPREM!AM:AM)</f>
        <v>33</v>
      </c>
      <c r="P262" s="48"/>
      <c r="Q262" s="48"/>
      <c r="R262" s="48"/>
      <c r="S262" s="48">
        <f>SUMIF(BAROMPREM!B:B,I262,BAROMPREM!Z:Z)</f>
        <v>2</v>
      </c>
      <c r="T262" s="63"/>
      <c r="U262" s="48"/>
      <c r="V262" s="48"/>
      <c r="W262" s="48">
        <f>SUMIF(BAROMPREM!B:B,I262,BAROMPREM!AN:AN)</f>
        <v>-6</v>
      </c>
      <c r="X262" s="48"/>
      <c r="Y262" s="48"/>
      <c r="Z262" s="48"/>
      <c r="AA262" s="83">
        <f>SUMIF(BAROMPREM!B:B,I262,BAROMPREM!AB:AB)</f>
        <v>0</v>
      </c>
      <c r="AB262" s="83"/>
      <c r="AC262" s="48"/>
      <c r="AD262" s="48"/>
      <c r="AE262" s="54">
        <f>SUMIF(PNBCREDIT!G:G,I262,PNBCREDIT!Q:Q)+SUMIF(PNBCREDIT!G:G,I262,PNBCREDIT!AF:AF)</f>
        <v>5.410339724277228</v>
      </c>
      <c r="AF262" s="54"/>
      <c r="AG262" s="48"/>
      <c r="AH262" s="48"/>
      <c r="AI262" s="221">
        <f>SUMIF(BAROMPREM!B:B,I262,BAROMPREM!AC:AC)</f>
        <v>0</v>
      </c>
      <c r="AJ262" s="83"/>
      <c r="AK262" s="48"/>
      <c r="AL262" s="48"/>
      <c r="AM262" s="223">
        <f>SUMIF(BAROMPREM!B:B,I262,BAROMPREM!Y:Y)</f>
        <v>2</v>
      </c>
      <c r="AN262" s="63"/>
      <c r="AO262" s="48"/>
      <c r="AP262" s="64"/>
      <c r="AQ262" s="223">
        <f>SUMIF(BAROMPREM!B:B,I262,BAROMPREM!AA:AA)</f>
        <v>0</v>
      </c>
      <c r="AR262" s="223"/>
      <c r="AS262" s="48"/>
      <c r="AT262" s="48"/>
      <c r="AU262" s="48">
        <f>SUMIF(BAROMPREM!B:B,I262,BAROMPREM!AF:AF)</f>
        <v>26049.8</v>
      </c>
      <c r="AV262" s="63">
        <f>SUMIF(BAROMPREM!B:B,I262,BAROMPREM!AE:AE)</f>
        <v>62563.6</v>
      </c>
      <c r="AW262" s="48"/>
      <c r="AX262" s="48"/>
    </row>
    <row r="263" spans="1:50" ht="15.75" thickBot="1" x14ac:dyDescent="0.3">
      <c r="A263" s="41">
        <v>160</v>
      </c>
      <c r="B263" s="42" t="s">
        <v>7</v>
      </c>
      <c r="C263" s="41">
        <v>42</v>
      </c>
      <c r="D263" s="43" t="s">
        <v>518</v>
      </c>
      <c r="E263" s="41">
        <v>557523</v>
      </c>
      <c r="F263" s="43" t="s">
        <v>287</v>
      </c>
      <c r="G263" s="41">
        <v>57523</v>
      </c>
      <c r="H263" s="43" t="s">
        <v>287</v>
      </c>
      <c r="I263" s="41">
        <v>57523</v>
      </c>
      <c r="K263" s="48">
        <f>SUMIF(BAROMPREM!B:B,I263,BAROMPREM!AD:AD)</f>
        <v>0</v>
      </c>
      <c r="L263" s="63"/>
      <c r="M263" s="48"/>
      <c r="N263" s="48"/>
      <c r="O263" s="48">
        <f>SUMIF(BAROMPREM!B:B,I263,BAROMPREM!AM:AM)</f>
        <v>3</v>
      </c>
      <c r="P263" s="48"/>
      <c r="Q263" s="48"/>
      <c r="R263" s="48"/>
      <c r="S263" s="48">
        <f>SUMIF(BAROMPREM!B:B,I263,BAROMPREM!Z:Z)</f>
        <v>1</v>
      </c>
      <c r="T263" s="63"/>
      <c r="U263" s="48"/>
      <c r="V263" s="48"/>
      <c r="W263" s="48">
        <f>SUMIF(BAROMPREM!B:B,I263,BAROMPREM!AN:AN)</f>
        <v>-13.6</v>
      </c>
      <c r="X263" s="48"/>
      <c r="Y263" s="48"/>
      <c r="Z263" s="48"/>
      <c r="AA263" s="83">
        <f>SUMIF(BAROMPREM!B:B,I263,BAROMPREM!AB:AB)</f>
        <v>0</v>
      </c>
      <c r="AB263" s="83"/>
      <c r="AC263" s="48"/>
      <c r="AD263" s="48"/>
      <c r="AE263" s="54">
        <f>SUMIF(PNBCREDIT!G:G,I263,PNBCREDIT!Q:Q)+SUMIF(PNBCREDIT!G:G,I263,PNBCREDIT!AF:AF)</f>
        <v>4.8171087634034926</v>
      </c>
      <c r="AF263" s="54"/>
      <c r="AG263" s="48"/>
      <c r="AH263" s="48"/>
      <c r="AI263" s="221">
        <f>SUMIF(BAROMPREM!B:B,I263,BAROMPREM!AC:AC)</f>
        <v>2</v>
      </c>
      <c r="AJ263" s="83"/>
      <c r="AK263" s="48"/>
      <c r="AL263" s="48"/>
      <c r="AM263" s="223">
        <f>SUMIF(BAROMPREM!B:B,I263,BAROMPREM!Y:Y)</f>
        <v>1</v>
      </c>
      <c r="AN263" s="63"/>
      <c r="AO263" s="48"/>
      <c r="AP263" s="64"/>
      <c r="AQ263" s="223">
        <f>SUMIF(BAROMPREM!B:B,I263,BAROMPREM!AA:AA)</f>
        <v>0</v>
      </c>
      <c r="AR263" s="223"/>
      <c r="AS263" s="48"/>
      <c r="AT263" s="48"/>
      <c r="AU263" s="48">
        <f>SUMIF(BAROMPREM!B:B,I263,BAROMPREM!AF:AF)</f>
        <v>4145.8</v>
      </c>
      <c r="AV263" s="63">
        <f>SUMIF(BAROMPREM!B:B,I263,BAROMPREM!AE:AE)</f>
        <v>23594.3</v>
      </c>
      <c r="AW263" s="48"/>
      <c r="AX263" s="48"/>
    </row>
    <row r="264" spans="1:50" ht="15.75" thickBot="1" x14ac:dyDescent="0.3">
      <c r="A264" s="41">
        <v>160</v>
      </c>
      <c r="B264" s="42" t="s">
        <v>7</v>
      </c>
      <c r="C264" s="41">
        <v>42</v>
      </c>
      <c r="D264" s="43" t="s">
        <v>518</v>
      </c>
      <c r="E264" s="41">
        <v>457543</v>
      </c>
      <c r="F264" s="43" t="s">
        <v>284</v>
      </c>
      <c r="G264" s="41">
        <v>57543</v>
      </c>
      <c r="H264" s="43" t="s">
        <v>284</v>
      </c>
      <c r="I264" s="41">
        <v>57543</v>
      </c>
      <c r="K264" s="48">
        <f>SUMIF(BAROMPREM!B:B,I264,BAROMPREM!AD:AD)</f>
        <v>0</v>
      </c>
      <c r="L264" s="63"/>
      <c r="M264" s="48"/>
      <c r="N264" s="48"/>
      <c r="O264" s="48">
        <f>SUMIF(BAROMPREM!B:B,I264,BAROMPREM!AM:AM)</f>
        <v>3</v>
      </c>
      <c r="P264" s="48"/>
      <c r="Q264" s="48"/>
      <c r="R264" s="48"/>
      <c r="S264" s="48">
        <f>SUMIF(BAROMPREM!B:B,I264,BAROMPREM!Z:Z)</f>
        <v>0</v>
      </c>
      <c r="T264" s="63"/>
      <c r="U264" s="48"/>
      <c r="V264" s="48"/>
      <c r="W264" s="48">
        <f>SUMIF(BAROMPREM!B:B,I264,BAROMPREM!AN:AN)</f>
        <v>6.8</v>
      </c>
      <c r="X264" s="48"/>
      <c r="Y264" s="48"/>
      <c r="Z264" s="48"/>
      <c r="AA264" s="83">
        <f>SUMIF(BAROMPREM!B:B,I264,BAROMPREM!AB:AB)</f>
        <v>1</v>
      </c>
      <c r="AB264" s="83"/>
      <c r="AC264" s="48"/>
      <c r="AD264" s="48"/>
      <c r="AE264" s="54">
        <f>SUMIF(PNBCREDIT!G:G,I264,PNBCREDIT!Q:Q)+SUMIF(PNBCREDIT!G:G,I264,PNBCREDIT!AF:AF)</f>
        <v>6.9606572892067344</v>
      </c>
      <c r="AF264" s="54"/>
      <c r="AG264" s="48"/>
      <c r="AH264" s="48"/>
      <c r="AI264" s="221">
        <f>SUMIF(BAROMPREM!B:B,I264,BAROMPREM!AC:AC)</f>
        <v>2</v>
      </c>
      <c r="AJ264" s="83"/>
      <c r="AK264" s="48"/>
      <c r="AL264" s="48"/>
      <c r="AM264" s="223">
        <f>SUMIF(BAROMPREM!B:B,I264,BAROMPREM!Y:Y)</f>
        <v>-1</v>
      </c>
      <c r="AN264" s="63"/>
      <c r="AO264" s="48"/>
      <c r="AP264" s="64"/>
      <c r="AQ264" s="223">
        <f>SUMIF(BAROMPREM!B:B,I264,BAROMPREM!AA:AA)</f>
        <v>0</v>
      </c>
      <c r="AR264" s="223"/>
      <c r="AS264" s="48"/>
      <c r="AT264" s="48"/>
      <c r="AU264" s="48">
        <f>SUMIF(BAROMPREM!B:B,I264,BAROMPREM!AF:AF)</f>
        <v>31507.5</v>
      </c>
      <c r="AV264" s="63">
        <f>SUMIF(BAROMPREM!B:B,I264,BAROMPREM!AE:AE)</f>
        <v>107728.1</v>
      </c>
      <c r="AW264" s="48"/>
      <c r="AX264" s="48"/>
    </row>
    <row r="265" spans="1:50" ht="15.75" thickBot="1" x14ac:dyDescent="0.3">
      <c r="A265" s="41">
        <v>160</v>
      </c>
      <c r="B265" s="42" t="s">
        <v>7</v>
      </c>
      <c r="C265" s="41">
        <v>42</v>
      </c>
      <c r="D265" s="43" t="s">
        <v>518</v>
      </c>
      <c r="E265" s="41">
        <v>457583</v>
      </c>
      <c r="F265" s="43" t="s">
        <v>285</v>
      </c>
      <c r="G265" s="41">
        <v>57583</v>
      </c>
      <c r="H265" s="43" t="s">
        <v>285</v>
      </c>
      <c r="I265" s="41">
        <v>57583</v>
      </c>
      <c r="K265" s="48">
        <f>SUMIF(BAROMPREM!B:B,I265,BAROMPREM!AD:AD)</f>
        <v>0</v>
      </c>
      <c r="L265" s="63"/>
      <c r="M265" s="48"/>
      <c r="N265" s="48"/>
      <c r="O265" s="48">
        <f>SUMIF(BAROMPREM!B:B,I265,BAROMPREM!AM:AM)</f>
        <v>36</v>
      </c>
      <c r="P265" s="48"/>
      <c r="Q265" s="48"/>
      <c r="R265" s="48"/>
      <c r="S265" s="48">
        <f>SUMIF(BAROMPREM!B:B,I265,BAROMPREM!Z:Z)</f>
        <v>1</v>
      </c>
      <c r="T265" s="63"/>
      <c r="U265" s="48"/>
      <c r="V265" s="48"/>
      <c r="W265" s="48">
        <f>SUMIF(BAROMPREM!B:B,I265,BAROMPREM!AN:AN)</f>
        <v>32</v>
      </c>
      <c r="X265" s="48"/>
      <c r="Y265" s="48"/>
      <c r="Z265" s="48"/>
      <c r="AA265" s="83">
        <f>SUMIF(BAROMPREM!B:B,I265,BAROMPREM!AB:AB)</f>
        <v>3</v>
      </c>
      <c r="AB265" s="83"/>
      <c r="AC265" s="48"/>
      <c r="AD265" s="48"/>
      <c r="AE265" s="54">
        <f>SUMIF(PNBCREDIT!G:G,I265,PNBCREDIT!Q:Q)+SUMIF(PNBCREDIT!G:G,I265,PNBCREDIT!AF:AF)</f>
        <v>6.1138160285520851</v>
      </c>
      <c r="AF265" s="54"/>
      <c r="AG265" s="48"/>
      <c r="AH265" s="48"/>
      <c r="AI265" s="221">
        <f>SUMIF(BAROMPREM!B:B,I265,BAROMPREM!AC:AC)</f>
        <v>0</v>
      </c>
      <c r="AJ265" s="83"/>
      <c r="AK265" s="48"/>
      <c r="AL265" s="48"/>
      <c r="AM265" s="223">
        <f>SUMIF(BAROMPREM!B:B,I265,BAROMPREM!Y:Y)</f>
        <v>-4</v>
      </c>
      <c r="AN265" s="63"/>
      <c r="AO265" s="48"/>
      <c r="AP265" s="64"/>
      <c r="AQ265" s="223">
        <f>SUMIF(BAROMPREM!B:B,I265,BAROMPREM!AA:AA)</f>
        <v>0</v>
      </c>
      <c r="AR265" s="223"/>
      <c r="AS265" s="48"/>
      <c r="AT265" s="48"/>
      <c r="AU265" s="48">
        <f>SUMIF(BAROMPREM!B:B,I265,BAROMPREM!AF:AF)</f>
        <v>12332.2</v>
      </c>
      <c r="AV265" s="63">
        <f>SUMIF(BAROMPREM!B:B,I265,BAROMPREM!AE:AE)</f>
        <v>45285.3</v>
      </c>
      <c r="AW265" s="48"/>
      <c r="AX265" s="48"/>
    </row>
    <row r="266" spans="1:50" ht="15.75" thickBot="1" x14ac:dyDescent="0.3">
      <c r="A266" s="41">
        <v>160</v>
      </c>
      <c r="B266" s="42" t="s">
        <v>7</v>
      </c>
      <c r="C266" s="41">
        <v>42</v>
      </c>
      <c r="D266" s="43" t="s">
        <v>518</v>
      </c>
      <c r="E266" s="41">
        <v>457614</v>
      </c>
      <c r="F266" s="43" t="s">
        <v>288</v>
      </c>
      <c r="G266" s="41">
        <v>57614</v>
      </c>
      <c r="H266" s="43" t="s">
        <v>288</v>
      </c>
      <c r="I266" s="41">
        <v>57614</v>
      </c>
      <c r="K266" s="48">
        <f>SUMIF(BAROMPREM!B:B,I266,BAROMPREM!AD:AD)</f>
        <v>0</v>
      </c>
      <c r="L266" s="63"/>
      <c r="M266" s="48"/>
      <c r="N266" s="48"/>
      <c r="O266" s="48">
        <f>SUMIF(BAROMPREM!B:B,I266,BAROMPREM!AM:AM)</f>
        <v>24</v>
      </c>
      <c r="P266" s="48"/>
      <c r="Q266" s="48"/>
      <c r="R266" s="48"/>
      <c r="S266" s="48">
        <f>SUMIF(BAROMPREM!B:B,I266,BAROMPREM!Z:Z)</f>
        <v>3</v>
      </c>
      <c r="T266" s="63"/>
      <c r="U266" s="48"/>
      <c r="V266" s="48"/>
      <c r="W266" s="48">
        <f>SUMIF(BAROMPREM!B:B,I266,BAROMPREM!AN:AN)</f>
        <v>94</v>
      </c>
      <c r="X266" s="48"/>
      <c r="Y266" s="48"/>
      <c r="Z266" s="48"/>
      <c r="AA266" s="83">
        <f>SUMIF(BAROMPREM!B:B,I266,BAROMPREM!AB:AB)</f>
        <v>4</v>
      </c>
      <c r="AB266" s="83"/>
      <c r="AC266" s="48"/>
      <c r="AD266" s="48"/>
      <c r="AE266" s="54">
        <f>SUMIF(PNBCREDIT!G:G,I266,PNBCREDIT!Q:Q)+SUMIF(PNBCREDIT!G:G,I266,PNBCREDIT!AF:AF)</f>
        <v>37.337489463137857</v>
      </c>
      <c r="AF266" s="54"/>
      <c r="AG266" s="48"/>
      <c r="AH266" s="48"/>
      <c r="AI266" s="221">
        <f>SUMIF(BAROMPREM!B:B,I266,BAROMPREM!AC:AC)</f>
        <v>3</v>
      </c>
      <c r="AJ266" s="83"/>
      <c r="AK266" s="48"/>
      <c r="AL266" s="48"/>
      <c r="AM266" s="223">
        <f>SUMIF(BAROMPREM!B:B,I266,BAROMPREM!Y:Y)</f>
        <v>5</v>
      </c>
      <c r="AN266" s="63"/>
      <c r="AO266" s="48"/>
      <c r="AP266" s="64"/>
      <c r="AQ266" s="223">
        <f>SUMIF(BAROMPREM!B:B,I266,BAROMPREM!AA:AA)</f>
        <v>3</v>
      </c>
      <c r="AR266" s="223"/>
      <c r="AS266" s="48"/>
      <c r="AT266" s="48"/>
      <c r="AU266" s="48">
        <f>SUMIF(BAROMPREM!B:B,I266,BAROMPREM!AF:AF)</f>
        <v>214450.9</v>
      </c>
      <c r="AV266" s="63">
        <f>SUMIF(BAROMPREM!B:B,I266,BAROMPREM!AE:AE)</f>
        <v>1044986.5</v>
      </c>
      <c r="AW266" s="48"/>
      <c r="AX266" s="48"/>
    </row>
    <row r="267" spans="1:50" ht="15.75" thickBot="1" x14ac:dyDescent="0.3">
      <c r="A267" s="41">
        <v>160</v>
      </c>
      <c r="B267" s="42" t="s">
        <v>7</v>
      </c>
      <c r="C267" s="41">
        <v>42</v>
      </c>
      <c r="D267" s="43" t="s">
        <v>518</v>
      </c>
      <c r="E267" s="41">
        <v>457617</v>
      </c>
      <c r="F267" s="43" t="s">
        <v>292</v>
      </c>
      <c r="G267" s="41">
        <v>57618</v>
      </c>
      <c r="H267" s="43" t="s">
        <v>292</v>
      </c>
      <c r="I267" s="41">
        <v>57618</v>
      </c>
      <c r="K267" s="48">
        <f>SUMIF(BAROMPREM!B:B,I267,BAROMPREM!AD:AD)</f>
        <v>0</v>
      </c>
      <c r="L267" s="63"/>
      <c r="M267" s="48"/>
      <c r="N267" s="48"/>
      <c r="O267" s="48">
        <f>SUMIF(BAROMPREM!B:B,I267,BAROMPREM!AM:AM)</f>
        <v>51</v>
      </c>
      <c r="P267" s="48"/>
      <c r="Q267" s="48"/>
      <c r="R267" s="48"/>
      <c r="S267" s="48">
        <f>SUMIF(BAROMPREM!B:B,I267,BAROMPREM!Z:Z)</f>
        <v>3</v>
      </c>
      <c r="T267" s="63"/>
      <c r="U267" s="48"/>
      <c r="V267" s="48"/>
      <c r="W267" s="48">
        <f>SUMIF(BAROMPREM!B:B,I267,BAROMPREM!AN:AN)</f>
        <v>10.8</v>
      </c>
      <c r="X267" s="48"/>
      <c r="Y267" s="48"/>
      <c r="Z267" s="48"/>
      <c r="AA267" s="83">
        <f>SUMIF(BAROMPREM!B:B,I267,BAROMPREM!AB:AB)</f>
        <v>1</v>
      </c>
      <c r="AB267" s="83"/>
      <c r="AC267" s="48"/>
      <c r="AD267" s="48"/>
      <c r="AE267" s="54">
        <f>SUMIF(PNBCREDIT!G:G,I267,PNBCREDIT!Q:Q)+SUMIF(PNBCREDIT!G:G,I267,PNBCREDIT!AF:AF)</f>
        <v>19.706245192103452</v>
      </c>
      <c r="AF267" s="54"/>
      <c r="AG267" s="48"/>
      <c r="AH267" s="48"/>
      <c r="AI267" s="221">
        <f>SUMIF(BAROMPREM!B:B,I267,BAROMPREM!AC:AC)</f>
        <v>1</v>
      </c>
      <c r="AJ267" s="83"/>
      <c r="AK267" s="48"/>
      <c r="AL267" s="48"/>
      <c r="AM267" s="223">
        <f>SUMIF(BAROMPREM!B:B,I267,BAROMPREM!Y:Y)</f>
        <v>-2</v>
      </c>
      <c r="AN267" s="63"/>
      <c r="AO267" s="48"/>
      <c r="AP267" s="64"/>
      <c r="AQ267" s="223">
        <f>SUMIF(BAROMPREM!B:B,I267,BAROMPREM!AA:AA)</f>
        <v>0</v>
      </c>
      <c r="AR267" s="223"/>
      <c r="AS267" s="48"/>
      <c r="AT267" s="48"/>
      <c r="AU267" s="48">
        <f>SUMIF(BAROMPREM!B:B,I267,BAROMPREM!AF:AF)</f>
        <v>17750.3</v>
      </c>
      <c r="AV267" s="63">
        <f>SUMIF(BAROMPREM!B:B,I267,BAROMPREM!AE:AE)</f>
        <v>254323.4</v>
      </c>
      <c r="AW267" s="48"/>
      <c r="AX267" s="48"/>
    </row>
    <row r="268" spans="1:50" ht="15.75" thickBot="1" x14ac:dyDescent="0.3">
      <c r="A268" s="41">
        <v>160</v>
      </c>
      <c r="B268" s="42" t="s">
        <v>7</v>
      </c>
      <c r="C268" s="41">
        <v>42</v>
      </c>
      <c r="D268" s="43" t="s">
        <v>518</v>
      </c>
      <c r="E268" s="217">
        <v>457308</v>
      </c>
      <c r="F268" s="218" t="s">
        <v>248</v>
      </c>
      <c r="G268" s="41">
        <v>57626</v>
      </c>
      <c r="H268" s="43" t="s">
        <v>249</v>
      </c>
      <c r="I268" s="41">
        <v>57626</v>
      </c>
      <c r="K268" s="48">
        <f>SUMIF(BAROMPREM!B:B,I268,BAROMPREM!AD:AD)</f>
        <v>0</v>
      </c>
      <c r="L268" s="63"/>
      <c r="M268" s="48"/>
      <c r="N268" s="48"/>
      <c r="O268" s="48">
        <f>SUMIF(BAROMPREM!B:B,I268,BAROMPREM!AM:AM)</f>
        <v>13</v>
      </c>
      <c r="P268" s="48"/>
      <c r="Q268" s="48"/>
      <c r="R268" s="48"/>
      <c r="S268" s="48">
        <f>SUMIF(BAROMPREM!B:B,I268,BAROMPREM!Z:Z)</f>
        <v>0</v>
      </c>
      <c r="T268" s="63"/>
      <c r="U268" s="48"/>
      <c r="V268" s="48"/>
      <c r="W268" s="48">
        <f>SUMIF(BAROMPREM!B:B,I268,BAROMPREM!AN:AN)</f>
        <v>39.6</v>
      </c>
      <c r="X268" s="48"/>
      <c r="Y268" s="48"/>
      <c r="Z268" s="48"/>
      <c r="AA268" s="83">
        <f>SUMIF(BAROMPREM!B:B,I268,BAROMPREM!AB:AB)</f>
        <v>1</v>
      </c>
      <c r="AB268" s="83"/>
      <c r="AC268" s="48"/>
      <c r="AD268" s="48"/>
      <c r="AE268" s="54">
        <f>SUMIF(PNBCREDIT!G:G,I268,PNBCREDIT!Q:Q)+SUMIF(PNBCREDIT!G:G,I268,PNBCREDIT!AF:AF)</f>
        <v>35.464418283204537</v>
      </c>
      <c r="AF268" s="54"/>
      <c r="AG268" s="48"/>
      <c r="AH268" s="48"/>
      <c r="AI268" s="221">
        <f>SUMIF(BAROMPREM!B:B,I268,BAROMPREM!AC:AC)</f>
        <v>4</v>
      </c>
      <c r="AJ268" s="83"/>
      <c r="AK268" s="48"/>
      <c r="AL268" s="48"/>
      <c r="AM268" s="223">
        <f>SUMIF(BAROMPREM!B:B,I268,BAROMPREM!Y:Y)</f>
        <v>-5</v>
      </c>
      <c r="AN268" s="63"/>
      <c r="AO268" s="48"/>
      <c r="AP268" s="64"/>
      <c r="AQ268" s="223">
        <f>SUMIF(BAROMPREM!B:B,I268,BAROMPREM!AA:AA)</f>
        <v>0</v>
      </c>
      <c r="AR268" s="223"/>
      <c r="AS268" s="48"/>
      <c r="AT268" s="48"/>
      <c r="AU268" s="48">
        <f>SUMIF(BAROMPREM!B:B,I268,BAROMPREM!AF:AF)</f>
        <v>22755.1</v>
      </c>
      <c r="AV268" s="63">
        <f>SUMIF(BAROMPREM!B:B,I268,BAROMPREM!AE:AE)</f>
        <v>77460.5</v>
      </c>
      <c r="AW268" s="48"/>
      <c r="AX268" s="48"/>
    </row>
    <row r="269" spans="1:50" ht="15.75" thickBot="1" x14ac:dyDescent="0.3">
      <c r="A269" s="41">
        <v>160</v>
      </c>
      <c r="B269" s="42" t="s">
        <v>7</v>
      </c>
      <c r="C269" s="41">
        <v>42</v>
      </c>
      <c r="D269" s="43" t="s">
        <v>518</v>
      </c>
      <c r="E269" s="41">
        <v>557668</v>
      </c>
      <c r="F269" s="43" t="s">
        <v>286</v>
      </c>
      <c r="G269" s="41">
        <v>57668</v>
      </c>
      <c r="H269" s="43" t="s">
        <v>286</v>
      </c>
      <c r="I269" s="41">
        <v>57668</v>
      </c>
      <c r="K269" s="48">
        <f>SUMIF(BAROMPREM!B:B,I269,BAROMPREM!AD:AD)</f>
        <v>0</v>
      </c>
      <c r="L269" s="63"/>
      <c r="M269" s="48"/>
      <c r="N269" s="48"/>
      <c r="O269" s="48">
        <f>SUMIF(BAROMPREM!B:B,I269,BAROMPREM!AM:AM)</f>
        <v>1</v>
      </c>
      <c r="P269" s="48"/>
      <c r="Q269" s="48"/>
      <c r="R269" s="48"/>
      <c r="S269" s="48">
        <f>SUMIF(BAROMPREM!B:B,I269,BAROMPREM!Z:Z)</f>
        <v>1</v>
      </c>
      <c r="T269" s="63"/>
      <c r="U269" s="48"/>
      <c r="V269" s="48"/>
      <c r="W269" s="48">
        <f>SUMIF(BAROMPREM!B:B,I269,BAROMPREM!AN:AN)</f>
        <v>52.800000000000004</v>
      </c>
      <c r="X269" s="48"/>
      <c r="Y269" s="48"/>
      <c r="Z269" s="48"/>
      <c r="AA269" s="83">
        <f>SUMIF(BAROMPREM!B:B,I269,BAROMPREM!AB:AB)</f>
        <v>3</v>
      </c>
      <c r="AB269" s="83"/>
      <c r="AC269" s="48"/>
      <c r="AD269" s="48"/>
      <c r="AE269" s="54">
        <f>SUMIF(PNBCREDIT!G:G,I269,PNBCREDIT!Q:Q)+SUMIF(PNBCREDIT!G:G,I269,PNBCREDIT!AF:AF)</f>
        <v>26.651540460531315</v>
      </c>
      <c r="AF269" s="54"/>
      <c r="AG269" s="48"/>
      <c r="AH269" s="48"/>
      <c r="AI269" s="221">
        <f>SUMIF(BAROMPREM!B:B,I269,BAROMPREM!AC:AC)</f>
        <v>4</v>
      </c>
      <c r="AJ269" s="83"/>
      <c r="AK269" s="48"/>
      <c r="AL269" s="48"/>
      <c r="AM269" s="223">
        <f>SUMIF(BAROMPREM!B:B,I269,BAROMPREM!Y:Y)</f>
        <v>-1</v>
      </c>
      <c r="AN269" s="63"/>
      <c r="AO269" s="48"/>
      <c r="AP269" s="64"/>
      <c r="AQ269" s="223">
        <f>SUMIF(BAROMPREM!B:B,I269,BAROMPREM!AA:AA)</f>
        <v>0</v>
      </c>
      <c r="AR269" s="223"/>
      <c r="AS269" s="48"/>
      <c r="AT269" s="48"/>
      <c r="AU269" s="48">
        <f>SUMIF(BAROMPREM!B:B,I269,BAROMPREM!AF:AF)</f>
        <v>61129.1</v>
      </c>
      <c r="AV269" s="63">
        <f>SUMIF(BAROMPREM!B:B,I269,BAROMPREM!AE:AE)</f>
        <v>193589.4</v>
      </c>
      <c r="AW269" s="48"/>
      <c r="AX269" s="48"/>
    </row>
    <row r="270" spans="1:50" ht="15.75" thickBot="1" x14ac:dyDescent="0.3">
      <c r="A270" s="41">
        <v>160</v>
      </c>
      <c r="B270" s="42" t="s">
        <v>7</v>
      </c>
      <c r="C270" s="41">
        <v>44</v>
      </c>
      <c r="D270" s="43" t="s">
        <v>519</v>
      </c>
      <c r="E270" s="41">
        <v>557113</v>
      </c>
      <c r="F270" s="43" t="s">
        <v>255</v>
      </c>
      <c r="G270" s="41">
        <v>57113</v>
      </c>
      <c r="H270" s="43" t="s">
        <v>255</v>
      </c>
      <c r="I270" s="41">
        <v>57113</v>
      </c>
      <c r="K270" s="48">
        <f>SUMIF(BAROMPREM!B:B,I270,BAROMPREM!AD:AD)</f>
        <v>0</v>
      </c>
      <c r="L270" s="63"/>
      <c r="M270" s="48"/>
      <c r="N270" s="48"/>
      <c r="O270" s="48">
        <f>SUMIF(BAROMPREM!B:B,I270,BAROMPREM!AM:AM)</f>
        <v>16</v>
      </c>
      <c r="P270" s="48"/>
      <c r="Q270" s="48"/>
      <c r="R270" s="48"/>
      <c r="S270" s="48">
        <f>SUMIF(BAROMPREM!B:B,I270,BAROMPREM!Z:Z)</f>
        <v>1</v>
      </c>
      <c r="T270" s="63"/>
      <c r="U270" s="48"/>
      <c r="V270" s="48"/>
      <c r="W270" s="48">
        <f>SUMIF(BAROMPREM!B:B,I270,BAROMPREM!AN:AN)</f>
        <v>23.2</v>
      </c>
      <c r="X270" s="48"/>
      <c r="Y270" s="48"/>
      <c r="Z270" s="48"/>
      <c r="AA270" s="83">
        <f>SUMIF(BAROMPREM!B:B,I270,BAROMPREM!AB:AB)</f>
        <v>1</v>
      </c>
      <c r="AB270" s="83"/>
      <c r="AC270" s="48"/>
      <c r="AD270" s="48"/>
      <c r="AE270" s="54">
        <f>SUMIF(PNBCREDIT!G:G,I270,PNBCREDIT!Q:Q)+SUMIF(PNBCREDIT!G:G,I270,PNBCREDIT!AF:AF)</f>
        <v>7.2094658995783281</v>
      </c>
      <c r="AF270" s="54"/>
      <c r="AG270" s="48"/>
      <c r="AH270" s="48"/>
      <c r="AI270" s="221">
        <f>SUMIF(BAROMPREM!B:B,I270,BAROMPREM!AC:AC)</f>
        <v>2</v>
      </c>
      <c r="AJ270" s="83"/>
      <c r="AK270" s="48"/>
      <c r="AL270" s="48"/>
      <c r="AM270" s="223">
        <f>SUMIF(BAROMPREM!B:B,I270,BAROMPREM!Y:Y)</f>
        <v>1</v>
      </c>
      <c r="AN270" s="63"/>
      <c r="AO270" s="48"/>
      <c r="AP270" s="64"/>
      <c r="AQ270" s="223">
        <f>SUMIF(BAROMPREM!B:B,I270,BAROMPREM!AA:AA)</f>
        <v>0</v>
      </c>
      <c r="AR270" s="223"/>
      <c r="AS270" s="48"/>
      <c r="AT270" s="48"/>
      <c r="AU270" s="48">
        <f>SUMIF(BAROMPREM!B:B,I270,BAROMPREM!AF:AF)</f>
        <v>31047.599999999999</v>
      </c>
      <c r="AV270" s="63">
        <f>SUMIF(BAROMPREM!B:B,I270,BAROMPREM!AE:AE)</f>
        <v>100349.7</v>
      </c>
      <c r="AW270" s="48"/>
      <c r="AX270" s="48"/>
    </row>
    <row r="271" spans="1:50" ht="15.75" thickBot="1" x14ac:dyDescent="0.3">
      <c r="A271" s="41">
        <v>160</v>
      </c>
      <c r="B271" s="42" t="s">
        <v>7</v>
      </c>
      <c r="C271" s="41">
        <v>44</v>
      </c>
      <c r="D271" s="43" t="s">
        <v>519</v>
      </c>
      <c r="E271" s="41">
        <v>457180</v>
      </c>
      <c r="F271" s="43" t="s">
        <v>250</v>
      </c>
      <c r="G271" s="41">
        <v>57180</v>
      </c>
      <c r="H271" s="43" t="s">
        <v>250</v>
      </c>
      <c r="I271" s="41">
        <v>57180</v>
      </c>
      <c r="K271" s="48">
        <f>SUMIF(BAROMPREM!B:B,I271,BAROMPREM!AD:AD)</f>
        <v>0</v>
      </c>
      <c r="L271" s="63"/>
      <c r="M271" s="48"/>
      <c r="N271" s="48"/>
      <c r="O271" s="48">
        <f>SUMIF(BAROMPREM!B:B,I271,BAROMPREM!AM:AM)</f>
        <v>11</v>
      </c>
      <c r="P271" s="48"/>
      <c r="Q271" s="48"/>
      <c r="R271" s="48"/>
      <c r="S271" s="48">
        <f>SUMIF(BAROMPREM!B:B,I271,BAROMPREM!Z:Z)</f>
        <v>0</v>
      </c>
      <c r="T271" s="63"/>
      <c r="U271" s="48"/>
      <c r="V271" s="48"/>
      <c r="W271" s="48">
        <f>SUMIF(BAROMPREM!B:B,I271,BAROMPREM!AN:AN)</f>
        <v>23.6</v>
      </c>
      <c r="X271" s="48"/>
      <c r="Y271" s="48"/>
      <c r="Z271" s="48"/>
      <c r="AA271" s="83">
        <f>SUMIF(BAROMPREM!B:B,I271,BAROMPREM!AB:AB)</f>
        <v>1</v>
      </c>
      <c r="AB271" s="83"/>
      <c r="AC271" s="48"/>
      <c r="AD271" s="48"/>
      <c r="AE271" s="54">
        <f>SUMIF(PNBCREDIT!G:G,I271,PNBCREDIT!Q:Q)+SUMIF(PNBCREDIT!G:G,I271,PNBCREDIT!AF:AF)</f>
        <v>14.037046401788922</v>
      </c>
      <c r="AF271" s="54"/>
      <c r="AG271" s="48"/>
      <c r="AH271" s="48"/>
      <c r="AI271" s="221">
        <f>SUMIF(BAROMPREM!B:B,I271,BAROMPREM!AC:AC)</f>
        <v>0</v>
      </c>
      <c r="AJ271" s="83"/>
      <c r="AK271" s="48"/>
      <c r="AL271" s="48"/>
      <c r="AM271" s="223">
        <f>SUMIF(BAROMPREM!B:B,I271,BAROMPREM!Y:Y)</f>
        <v>-1</v>
      </c>
      <c r="AN271" s="63"/>
      <c r="AO271" s="48"/>
      <c r="AP271" s="64"/>
      <c r="AQ271" s="223">
        <f>SUMIF(BAROMPREM!B:B,I271,BAROMPREM!AA:AA)</f>
        <v>0</v>
      </c>
      <c r="AR271" s="223"/>
      <c r="AS271" s="48"/>
      <c r="AT271" s="48"/>
      <c r="AU271" s="48">
        <f>SUMIF(BAROMPREM!B:B,I271,BAROMPREM!AF:AF)</f>
        <v>144</v>
      </c>
      <c r="AV271" s="63">
        <f>SUMIF(BAROMPREM!B:B,I271,BAROMPREM!AE:AE)</f>
        <v>1961.5</v>
      </c>
      <c r="AW271" s="48"/>
      <c r="AX271" s="48"/>
    </row>
    <row r="272" spans="1:50" ht="15.75" thickBot="1" x14ac:dyDescent="0.3">
      <c r="A272" s="41">
        <v>160</v>
      </c>
      <c r="B272" s="42" t="s">
        <v>7</v>
      </c>
      <c r="C272" s="41">
        <v>44</v>
      </c>
      <c r="D272" s="43" t="s">
        <v>519</v>
      </c>
      <c r="E272" s="41">
        <v>557182</v>
      </c>
      <c r="F272" s="43" t="s">
        <v>251</v>
      </c>
      <c r="G272" s="41">
        <v>57182</v>
      </c>
      <c r="H272" s="43" t="s">
        <v>251</v>
      </c>
      <c r="I272" s="41">
        <v>57182</v>
      </c>
      <c r="K272" s="48">
        <f>SUMIF(BAROMPREM!B:B,I272,BAROMPREM!AD:AD)</f>
        <v>0</v>
      </c>
      <c r="L272" s="63"/>
      <c r="M272" s="48"/>
      <c r="N272" s="48"/>
      <c r="O272" s="48">
        <f>SUMIF(BAROMPREM!B:B,I272,BAROMPREM!AM:AM)</f>
        <v>-2</v>
      </c>
      <c r="P272" s="48"/>
      <c r="Q272" s="48"/>
      <c r="R272" s="48"/>
      <c r="S272" s="48">
        <f>SUMIF(BAROMPREM!B:B,I272,BAROMPREM!Z:Z)</f>
        <v>0</v>
      </c>
      <c r="T272" s="63"/>
      <c r="U272" s="48"/>
      <c r="V272" s="48"/>
      <c r="W272" s="48">
        <f>SUMIF(BAROMPREM!B:B,I272,BAROMPREM!AN:AN)</f>
        <v>12.399999999999999</v>
      </c>
      <c r="X272" s="48"/>
      <c r="Y272" s="48"/>
      <c r="Z272" s="48"/>
      <c r="AA272" s="83">
        <f>SUMIF(BAROMPREM!B:B,I272,BAROMPREM!AB:AB)</f>
        <v>3</v>
      </c>
      <c r="AB272" s="83"/>
      <c r="AC272" s="48"/>
      <c r="AD272" s="48"/>
      <c r="AE272" s="54">
        <f>SUMIF(PNBCREDIT!G:G,I272,PNBCREDIT!Q:Q)+SUMIF(PNBCREDIT!G:G,I272,PNBCREDIT!AF:AF)</f>
        <v>22.389989904725354</v>
      </c>
      <c r="AF272" s="54"/>
      <c r="AG272" s="48"/>
      <c r="AH272" s="48"/>
      <c r="AI272" s="221">
        <f>SUMIF(BAROMPREM!B:B,I272,BAROMPREM!AC:AC)</f>
        <v>0</v>
      </c>
      <c r="AJ272" s="83"/>
      <c r="AK272" s="48"/>
      <c r="AL272" s="48"/>
      <c r="AM272" s="223">
        <f>SUMIF(BAROMPREM!B:B,I272,BAROMPREM!Y:Y)</f>
        <v>-1</v>
      </c>
      <c r="AN272" s="63"/>
      <c r="AO272" s="48"/>
      <c r="AP272" s="64"/>
      <c r="AQ272" s="223">
        <f>SUMIF(BAROMPREM!B:B,I272,BAROMPREM!AA:AA)</f>
        <v>0</v>
      </c>
      <c r="AR272" s="223"/>
      <c r="AS272" s="48"/>
      <c r="AT272" s="48"/>
      <c r="AU272" s="48">
        <f>SUMIF(BAROMPREM!B:B,I272,BAROMPREM!AF:AF)</f>
        <v>0</v>
      </c>
      <c r="AV272" s="63">
        <f>SUMIF(BAROMPREM!B:B,I272,BAROMPREM!AE:AE)</f>
        <v>1018.5</v>
      </c>
      <c r="AW272" s="48"/>
      <c r="AX272" s="48"/>
    </row>
    <row r="273" spans="1:50" ht="15.75" thickBot="1" x14ac:dyDescent="0.3">
      <c r="A273" s="41">
        <v>160</v>
      </c>
      <c r="B273" s="42" t="s">
        <v>7</v>
      </c>
      <c r="C273" s="41">
        <v>44</v>
      </c>
      <c r="D273" s="43" t="s">
        <v>519</v>
      </c>
      <c r="E273" s="41">
        <v>457192</v>
      </c>
      <c r="F273" s="43" t="s">
        <v>235</v>
      </c>
      <c r="G273" s="41">
        <v>57192</v>
      </c>
      <c r="H273" s="43" t="s">
        <v>235</v>
      </c>
      <c r="I273" s="41">
        <v>57192</v>
      </c>
      <c r="K273" s="48">
        <f>SUMIF(BAROMPREM!B:B,I273,BAROMPREM!AD:AD)</f>
        <v>0</v>
      </c>
      <c r="L273" s="63"/>
      <c r="M273" s="48"/>
      <c r="N273" s="48"/>
      <c r="O273" s="48">
        <f>SUMIF(BAROMPREM!B:B,I273,BAROMPREM!AM:AM)</f>
        <v>12</v>
      </c>
      <c r="P273" s="48"/>
      <c r="Q273" s="48"/>
      <c r="R273" s="48"/>
      <c r="S273" s="48">
        <f>SUMIF(BAROMPREM!B:B,I273,BAROMPREM!Z:Z)</f>
        <v>0</v>
      </c>
      <c r="T273" s="63"/>
      <c r="U273" s="48"/>
      <c r="V273" s="48"/>
      <c r="W273" s="48">
        <f>SUMIF(BAROMPREM!B:B,I273,BAROMPREM!AN:AN)</f>
        <v>-7.6</v>
      </c>
      <c r="X273" s="48"/>
      <c r="Y273" s="48"/>
      <c r="Z273" s="48"/>
      <c r="AA273" s="83">
        <f>SUMIF(BAROMPREM!B:B,I273,BAROMPREM!AB:AB)</f>
        <v>2</v>
      </c>
      <c r="AB273" s="83"/>
      <c r="AC273" s="48"/>
      <c r="AD273" s="48"/>
      <c r="AE273" s="54">
        <f>SUMIF(PNBCREDIT!G:G,I273,PNBCREDIT!Q:Q)+SUMIF(PNBCREDIT!G:G,I273,PNBCREDIT!AF:AF)</f>
        <v>15.368435796452875</v>
      </c>
      <c r="AF273" s="54"/>
      <c r="AG273" s="48"/>
      <c r="AH273" s="48"/>
      <c r="AI273" s="221">
        <f>SUMIF(BAROMPREM!B:B,I273,BAROMPREM!AC:AC)</f>
        <v>1</v>
      </c>
      <c r="AJ273" s="83"/>
      <c r="AK273" s="48"/>
      <c r="AL273" s="48"/>
      <c r="AM273" s="223">
        <f>SUMIF(BAROMPREM!B:B,I273,BAROMPREM!Y:Y)</f>
        <v>-1</v>
      </c>
      <c r="AN273" s="63"/>
      <c r="AO273" s="48"/>
      <c r="AP273" s="64"/>
      <c r="AQ273" s="223">
        <f>SUMIF(BAROMPREM!B:B,I273,BAROMPREM!AA:AA)</f>
        <v>0</v>
      </c>
      <c r="AR273" s="223"/>
      <c r="AS273" s="48"/>
      <c r="AT273" s="48"/>
      <c r="AU273" s="48">
        <f>SUMIF(BAROMPREM!B:B,I273,BAROMPREM!AF:AF)</f>
        <v>2892.3</v>
      </c>
      <c r="AV273" s="63">
        <f>SUMIF(BAROMPREM!B:B,I273,BAROMPREM!AE:AE)</f>
        <v>22876.5</v>
      </c>
      <c r="AW273" s="48"/>
      <c r="AX273" s="48"/>
    </row>
    <row r="274" spans="1:50" ht="15.75" thickBot="1" x14ac:dyDescent="0.3">
      <c r="A274" s="41">
        <v>160</v>
      </c>
      <c r="B274" s="42" t="s">
        <v>7</v>
      </c>
      <c r="C274" s="41">
        <v>44</v>
      </c>
      <c r="D274" s="43" t="s">
        <v>519</v>
      </c>
      <c r="E274" s="41">
        <v>557303</v>
      </c>
      <c r="F274" s="43" t="s">
        <v>243</v>
      </c>
      <c r="G274" s="41">
        <v>57303</v>
      </c>
      <c r="H274" s="43" t="s">
        <v>243</v>
      </c>
      <c r="I274" s="41">
        <v>57303</v>
      </c>
      <c r="K274" s="48">
        <f>SUMIF(BAROMPREM!B:B,I274,BAROMPREM!AD:AD)</f>
        <v>0</v>
      </c>
      <c r="L274" s="63"/>
      <c r="M274" s="48"/>
      <c r="N274" s="48"/>
      <c r="O274" s="48">
        <f>SUMIF(BAROMPREM!B:B,I274,BAROMPREM!AM:AM)</f>
        <v>2</v>
      </c>
      <c r="P274" s="48"/>
      <c r="Q274" s="48"/>
      <c r="R274" s="48"/>
      <c r="S274" s="48">
        <f>SUMIF(BAROMPREM!B:B,I274,BAROMPREM!Z:Z)</f>
        <v>0</v>
      </c>
      <c r="T274" s="63"/>
      <c r="U274" s="48"/>
      <c r="V274" s="48"/>
      <c r="W274" s="48">
        <f>SUMIF(BAROMPREM!B:B,I274,BAROMPREM!AN:AN)</f>
        <v>6.8</v>
      </c>
      <c r="X274" s="48"/>
      <c r="Y274" s="48"/>
      <c r="Z274" s="48"/>
      <c r="AA274" s="83">
        <f>SUMIF(BAROMPREM!B:B,I274,BAROMPREM!AB:AB)</f>
        <v>1</v>
      </c>
      <c r="AB274" s="83"/>
      <c r="AC274" s="48"/>
      <c r="AD274" s="48"/>
      <c r="AE274" s="54">
        <f>SUMIF(PNBCREDIT!G:G,I274,PNBCREDIT!Q:Q)+SUMIF(PNBCREDIT!G:G,I274,PNBCREDIT!AF:AF)</f>
        <v>32.140940271672243</v>
      </c>
      <c r="AF274" s="54"/>
      <c r="AG274" s="48"/>
      <c r="AH274" s="48"/>
      <c r="AI274" s="221">
        <f>SUMIF(BAROMPREM!B:B,I274,BAROMPREM!AC:AC)</f>
        <v>4</v>
      </c>
      <c r="AJ274" s="83"/>
      <c r="AK274" s="48"/>
      <c r="AL274" s="48"/>
      <c r="AM274" s="223">
        <f>SUMIF(BAROMPREM!B:B,I274,BAROMPREM!Y:Y)</f>
        <v>-1</v>
      </c>
      <c r="AN274" s="63"/>
      <c r="AO274" s="48"/>
      <c r="AP274" s="64"/>
      <c r="AQ274" s="223">
        <f>SUMIF(BAROMPREM!B:B,I274,BAROMPREM!AA:AA)</f>
        <v>0</v>
      </c>
      <c r="AR274" s="223"/>
      <c r="AS274" s="48"/>
      <c r="AT274" s="48"/>
      <c r="AU274" s="48">
        <f>SUMIF(BAROMPREM!B:B,I274,BAROMPREM!AF:AF)</f>
        <v>29231.5</v>
      </c>
      <c r="AV274" s="63">
        <f>SUMIF(BAROMPREM!B:B,I274,BAROMPREM!AE:AE)</f>
        <v>72456.2</v>
      </c>
      <c r="AW274" s="48"/>
      <c r="AX274" s="48"/>
    </row>
    <row r="275" spans="1:50" ht="15.75" thickBot="1" x14ac:dyDescent="0.3">
      <c r="A275" s="41">
        <v>160</v>
      </c>
      <c r="B275" s="42" t="s">
        <v>7</v>
      </c>
      <c r="C275" s="41">
        <v>44</v>
      </c>
      <c r="D275" s="43" t="s">
        <v>519</v>
      </c>
      <c r="E275" s="41">
        <v>457306</v>
      </c>
      <c r="F275" s="43" t="s">
        <v>244</v>
      </c>
      <c r="G275" s="41">
        <v>57306</v>
      </c>
      <c r="H275" s="43" t="s">
        <v>244</v>
      </c>
      <c r="I275" s="41">
        <v>57306</v>
      </c>
      <c r="K275" s="48">
        <f>SUMIF(BAROMPREM!B:B,I275,BAROMPREM!AD:AD)</f>
        <v>0</v>
      </c>
      <c r="L275" s="63"/>
      <c r="M275" s="48"/>
      <c r="N275" s="48"/>
      <c r="O275" s="48">
        <f>SUMIF(BAROMPREM!B:B,I275,BAROMPREM!AM:AM)</f>
        <v>5</v>
      </c>
      <c r="P275" s="48"/>
      <c r="Q275" s="48"/>
      <c r="R275" s="48"/>
      <c r="S275" s="48">
        <f>SUMIF(BAROMPREM!B:B,I275,BAROMPREM!Z:Z)</f>
        <v>0</v>
      </c>
      <c r="T275" s="63"/>
      <c r="U275" s="48"/>
      <c r="V275" s="48"/>
      <c r="W275" s="48">
        <f>SUMIF(BAROMPREM!B:B,I275,BAROMPREM!AN:AN)</f>
        <v>49.599999999999994</v>
      </c>
      <c r="X275" s="48"/>
      <c r="Y275" s="48"/>
      <c r="Z275" s="48"/>
      <c r="AA275" s="83">
        <f>SUMIF(BAROMPREM!B:B,I275,BAROMPREM!AB:AB)</f>
        <v>4</v>
      </c>
      <c r="AB275" s="83"/>
      <c r="AC275" s="48"/>
      <c r="AD275" s="48"/>
      <c r="AE275" s="54">
        <f>SUMIF(PNBCREDIT!G:G,I275,PNBCREDIT!Q:Q)+SUMIF(PNBCREDIT!G:G,I275,PNBCREDIT!AF:AF)</f>
        <v>22.115818998689264</v>
      </c>
      <c r="AF275" s="54"/>
      <c r="AG275" s="48"/>
      <c r="AH275" s="48"/>
      <c r="AI275" s="221">
        <f>SUMIF(BAROMPREM!B:B,I275,BAROMPREM!AC:AC)</f>
        <v>0</v>
      </c>
      <c r="AJ275" s="83"/>
      <c r="AK275" s="48"/>
      <c r="AL275" s="48"/>
      <c r="AM275" s="223">
        <f>SUMIF(BAROMPREM!B:B,I275,BAROMPREM!Y:Y)</f>
        <v>-3</v>
      </c>
      <c r="AN275" s="63"/>
      <c r="AO275" s="48"/>
      <c r="AP275" s="64"/>
      <c r="AQ275" s="223">
        <f>SUMIF(BAROMPREM!B:B,I275,BAROMPREM!AA:AA)</f>
        <v>0</v>
      </c>
      <c r="AR275" s="223"/>
      <c r="AS275" s="48"/>
      <c r="AT275" s="48"/>
      <c r="AU275" s="48">
        <f>SUMIF(BAROMPREM!B:B,I275,BAROMPREM!AF:AF)</f>
        <v>58112.7</v>
      </c>
      <c r="AV275" s="63">
        <f>SUMIF(BAROMPREM!B:B,I275,BAROMPREM!AE:AE)</f>
        <v>146676</v>
      </c>
      <c r="AW275" s="48"/>
      <c r="AX275" s="48"/>
    </row>
    <row r="276" spans="1:50" ht="15.75" thickBot="1" x14ac:dyDescent="0.3">
      <c r="A276" s="41">
        <v>160</v>
      </c>
      <c r="B276" s="42" t="s">
        <v>7</v>
      </c>
      <c r="C276" s="41">
        <v>44</v>
      </c>
      <c r="D276" s="43" t="s">
        <v>519</v>
      </c>
      <c r="E276" s="41">
        <v>557307</v>
      </c>
      <c r="F276" s="43" t="s">
        <v>256</v>
      </c>
      <c r="G276" s="41">
        <v>57307</v>
      </c>
      <c r="H276" s="43" t="s">
        <v>256</v>
      </c>
      <c r="I276" s="41">
        <v>57307</v>
      </c>
      <c r="K276" s="48">
        <f>SUMIF(BAROMPREM!B:B,I276,BAROMPREM!AD:AD)</f>
        <v>0</v>
      </c>
      <c r="L276" s="63"/>
      <c r="M276" s="48"/>
      <c r="N276" s="48"/>
      <c r="O276" s="48">
        <f>SUMIF(BAROMPREM!B:B,I276,BAROMPREM!AM:AM)</f>
        <v>3</v>
      </c>
      <c r="P276" s="48"/>
      <c r="Q276" s="48"/>
      <c r="R276" s="48"/>
      <c r="S276" s="48">
        <f>SUMIF(BAROMPREM!B:B,I276,BAROMPREM!Z:Z)</f>
        <v>1</v>
      </c>
      <c r="T276" s="63"/>
      <c r="U276" s="48"/>
      <c r="V276" s="48"/>
      <c r="W276" s="48">
        <f>SUMIF(BAROMPREM!B:B,I276,BAROMPREM!AN:AN)</f>
        <v>34.799999999999997</v>
      </c>
      <c r="X276" s="48"/>
      <c r="Y276" s="48"/>
      <c r="Z276" s="48"/>
      <c r="AA276" s="83">
        <f>SUMIF(BAROMPREM!B:B,I276,BAROMPREM!AB:AB)</f>
        <v>2</v>
      </c>
      <c r="AB276" s="83"/>
      <c r="AC276" s="48"/>
      <c r="AD276" s="48"/>
      <c r="AE276" s="54">
        <f>SUMIF(PNBCREDIT!G:G,I276,PNBCREDIT!Q:Q)+SUMIF(PNBCREDIT!G:G,I276,PNBCREDIT!AF:AF)</f>
        <v>23.486576252549398</v>
      </c>
      <c r="AF276" s="54"/>
      <c r="AG276" s="48"/>
      <c r="AH276" s="48"/>
      <c r="AI276" s="221">
        <f>SUMIF(BAROMPREM!B:B,I276,BAROMPREM!AC:AC)</f>
        <v>0</v>
      </c>
      <c r="AJ276" s="83"/>
      <c r="AK276" s="48"/>
      <c r="AL276" s="48"/>
      <c r="AM276" s="223">
        <f>SUMIF(BAROMPREM!B:B,I276,BAROMPREM!Y:Y)</f>
        <v>1</v>
      </c>
      <c r="AN276" s="63"/>
      <c r="AO276" s="48"/>
      <c r="AP276" s="64"/>
      <c r="AQ276" s="223">
        <f>SUMIF(BAROMPREM!B:B,I276,BAROMPREM!AA:AA)</f>
        <v>0</v>
      </c>
      <c r="AR276" s="223"/>
      <c r="AS276" s="48"/>
      <c r="AT276" s="48"/>
      <c r="AU276" s="48">
        <f>SUMIF(BAROMPREM!B:B,I276,BAROMPREM!AF:AF)</f>
        <v>10982.2</v>
      </c>
      <c r="AV276" s="63">
        <f>SUMIF(BAROMPREM!B:B,I276,BAROMPREM!AE:AE)</f>
        <v>12667</v>
      </c>
      <c r="AW276" s="48"/>
      <c r="AX276" s="48"/>
    </row>
    <row r="277" spans="1:50" ht="15.75" thickBot="1" x14ac:dyDescent="0.3">
      <c r="A277" s="41">
        <v>160</v>
      </c>
      <c r="B277" s="42" t="s">
        <v>7</v>
      </c>
      <c r="C277" s="41">
        <v>44</v>
      </c>
      <c r="D277" s="43" t="s">
        <v>519</v>
      </c>
      <c r="E277" s="41">
        <v>557347</v>
      </c>
      <c r="F277" s="43" t="s">
        <v>252</v>
      </c>
      <c r="G277" s="41">
        <v>57347</v>
      </c>
      <c r="H277" s="43" t="s">
        <v>252</v>
      </c>
      <c r="I277" s="41">
        <v>57347</v>
      </c>
      <c r="K277" s="48">
        <f>SUMIF(BAROMPREM!B:B,I277,BAROMPREM!AD:AD)</f>
        <v>0</v>
      </c>
      <c r="L277" s="63"/>
      <c r="M277" s="48"/>
      <c r="N277" s="48"/>
      <c r="O277" s="48">
        <f>SUMIF(BAROMPREM!B:B,I277,BAROMPREM!AM:AM)</f>
        <v>22</v>
      </c>
      <c r="P277" s="48"/>
      <c r="Q277" s="48"/>
      <c r="R277" s="48"/>
      <c r="S277" s="48">
        <f>SUMIF(BAROMPREM!B:B,I277,BAROMPREM!Z:Z)</f>
        <v>1</v>
      </c>
      <c r="T277" s="63"/>
      <c r="U277" s="48"/>
      <c r="V277" s="48"/>
      <c r="W277" s="48">
        <f>SUMIF(BAROMPREM!B:B,I277,BAROMPREM!AN:AN)</f>
        <v>0</v>
      </c>
      <c r="X277" s="48"/>
      <c r="Y277" s="48"/>
      <c r="Z277" s="48"/>
      <c r="AA277" s="83">
        <f>SUMIF(BAROMPREM!B:B,I277,BAROMPREM!AB:AB)</f>
        <v>1</v>
      </c>
      <c r="AB277" s="83"/>
      <c r="AC277" s="48"/>
      <c r="AD277" s="48"/>
      <c r="AE277" s="54">
        <f>SUMIF(PNBCREDIT!G:G,I277,PNBCREDIT!Q:Q)+SUMIF(PNBCREDIT!G:G,I277,PNBCREDIT!AF:AF)</f>
        <v>14.855549043022577</v>
      </c>
      <c r="AF277" s="54"/>
      <c r="AG277" s="48"/>
      <c r="AH277" s="48"/>
      <c r="AI277" s="221">
        <f>SUMIF(BAROMPREM!B:B,I277,BAROMPREM!AC:AC)</f>
        <v>1</v>
      </c>
      <c r="AJ277" s="83"/>
      <c r="AK277" s="48"/>
      <c r="AL277" s="48"/>
      <c r="AM277" s="223">
        <f>SUMIF(BAROMPREM!B:B,I277,BAROMPREM!Y:Y)</f>
        <v>2</v>
      </c>
      <c r="AN277" s="63"/>
      <c r="AO277" s="48"/>
      <c r="AP277" s="64"/>
      <c r="AQ277" s="223">
        <f>SUMIF(BAROMPREM!B:B,I277,BAROMPREM!AA:AA)</f>
        <v>0</v>
      </c>
      <c r="AR277" s="223"/>
      <c r="AS277" s="48"/>
      <c r="AT277" s="48"/>
      <c r="AU277" s="48">
        <f>SUMIF(BAROMPREM!B:B,I277,BAROMPREM!AF:AF)</f>
        <v>43446.3</v>
      </c>
      <c r="AV277" s="63">
        <f>SUMIF(BAROMPREM!B:B,I277,BAROMPREM!AE:AE)</f>
        <v>136096.5</v>
      </c>
      <c r="AW277" s="48"/>
      <c r="AX277" s="48"/>
    </row>
    <row r="278" spans="1:50" ht="15.75" thickBot="1" x14ac:dyDescent="0.3">
      <c r="A278" s="41">
        <v>160</v>
      </c>
      <c r="B278" s="42" t="s">
        <v>7</v>
      </c>
      <c r="C278" s="41">
        <v>44</v>
      </c>
      <c r="D278" s="43" t="s">
        <v>519</v>
      </c>
      <c r="E278" s="41">
        <v>457348</v>
      </c>
      <c r="F278" s="43" t="s">
        <v>253</v>
      </c>
      <c r="G278" s="41">
        <v>57348</v>
      </c>
      <c r="H278" s="43" t="s">
        <v>253</v>
      </c>
      <c r="I278" s="41">
        <v>57348</v>
      </c>
      <c r="K278" s="48">
        <f>SUMIF(BAROMPREM!B:B,I278,BAROMPREM!AD:AD)</f>
        <v>0</v>
      </c>
      <c r="L278" s="63"/>
      <c r="M278" s="48"/>
      <c r="N278" s="48"/>
      <c r="O278" s="48">
        <f>SUMIF(BAROMPREM!B:B,I278,BAROMPREM!AM:AM)</f>
        <v>83</v>
      </c>
      <c r="P278" s="48"/>
      <c r="Q278" s="48"/>
      <c r="R278" s="48"/>
      <c r="S278" s="48">
        <f>SUMIF(BAROMPREM!B:B,I278,BAROMPREM!Z:Z)</f>
        <v>2</v>
      </c>
      <c r="T278" s="63"/>
      <c r="U278" s="48"/>
      <c r="V278" s="48"/>
      <c r="W278" s="48">
        <f>SUMIF(BAROMPREM!B:B,I278,BAROMPREM!AN:AN)</f>
        <v>50.8</v>
      </c>
      <c r="X278" s="48"/>
      <c r="Y278" s="48"/>
      <c r="Z278" s="48"/>
      <c r="AA278" s="83">
        <f>SUMIF(BAROMPREM!B:B,I278,BAROMPREM!AB:AB)</f>
        <v>6</v>
      </c>
      <c r="AB278" s="83"/>
      <c r="AC278" s="48"/>
      <c r="AD278" s="48"/>
      <c r="AE278" s="54">
        <f>SUMIF(PNBCREDIT!G:G,I278,PNBCREDIT!Q:Q)+SUMIF(PNBCREDIT!G:G,I278,PNBCREDIT!AF:AF)</f>
        <v>21.333959642867093</v>
      </c>
      <c r="AF278" s="54"/>
      <c r="AG278" s="48"/>
      <c r="AH278" s="48"/>
      <c r="AI278" s="221">
        <f>SUMIF(BAROMPREM!B:B,I278,BAROMPREM!AC:AC)</f>
        <v>3</v>
      </c>
      <c r="AJ278" s="83"/>
      <c r="AK278" s="48"/>
      <c r="AL278" s="48"/>
      <c r="AM278" s="223">
        <f>SUMIF(BAROMPREM!B:B,I278,BAROMPREM!Y:Y)</f>
        <v>2</v>
      </c>
      <c r="AN278" s="63"/>
      <c r="AO278" s="48"/>
      <c r="AP278" s="64"/>
      <c r="AQ278" s="223">
        <f>SUMIF(BAROMPREM!B:B,I278,BAROMPREM!AA:AA)</f>
        <v>1</v>
      </c>
      <c r="AR278" s="223"/>
      <c r="AS278" s="48"/>
      <c r="AT278" s="48"/>
      <c r="AU278" s="48">
        <f>SUMIF(BAROMPREM!B:B,I278,BAROMPREM!AF:AF)</f>
        <v>197506.5</v>
      </c>
      <c r="AV278" s="63">
        <f>SUMIF(BAROMPREM!B:B,I278,BAROMPREM!AE:AE)</f>
        <v>866984.4</v>
      </c>
      <c r="AW278" s="48"/>
      <c r="AX278" s="48"/>
    </row>
    <row r="279" spans="1:50" ht="15.75" thickBot="1" x14ac:dyDescent="0.3">
      <c r="A279" s="41">
        <v>160</v>
      </c>
      <c r="B279" s="42" t="s">
        <v>7</v>
      </c>
      <c r="C279" s="41">
        <v>44</v>
      </c>
      <c r="D279" s="43" t="s">
        <v>519</v>
      </c>
      <c r="E279" s="41">
        <v>457350</v>
      </c>
      <c r="F279" s="43" t="s">
        <v>257</v>
      </c>
      <c r="G279" s="41">
        <v>57350</v>
      </c>
      <c r="H279" s="43" t="s">
        <v>257</v>
      </c>
      <c r="I279" s="41">
        <v>57350</v>
      </c>
      <c r="K279" s="48">
        <f>SUMIF(BAROMPREM!B:B,I279,BAROMPREM!AD:AD)</f>
        <v>0</v>
      </c>
      <c r="L279" s="63"/>
      <c r="M279" s="48"/>
      <c r="N279" s="48"/>
      <c r="O279" s="48">
        <f>SUMIF(BAROMPREM!B:B,I279,BAROMPREM!AM:AM)</f>
        <v>37</v>
      </c>
      <c r="P279" s="48"/>
      <c r="Q279" s="48"/>
      <c r="R279" s="48"/>
      <c r="S279" s="48">
        <f>SUMIF(BAROMPREM!B:B,I279,BAROMPREM!Z:Z)</f>
        <v>3</v>
      </c>
      <c r="T279" s="63"/>
      <c r="U279" s="48"/>
      <c r="V279" s="48"/>
      <c r="W279" s="48">
        <f>SUMIF(BAROMPREM!B:B,I279,BAROMPREM!AN:AN)</f>
        <v>94.399999999999991</v>
      </c>
      <c r="X279" s="48"/>
      <c r="Y279" s="48"/>
      <c r="Z279" s="48"/>
      <c r="AA279" s="83">
        <f>SUMIF(BAROMPREM!B:B,I279,BAROMPREM!AB:AB)</f>
        <v>6</v>
      </c>
      <c r="AB279" s="83"/>
      <c r="AC279" s="48"/>
      <c r="AD279" s="48"/>
      <c r="AE279" s="54">
        <f>SUMIF(PNBCREDIT!G:G,I279,PNBCREDIT!Q:Q)+SUMIF(PNBCREDIT!G:G,I279,PNBCREDIT!AF:AF)</f>
        <v>54.165933213648671</v>
      </c>
      <c r="AF279" s="54"/>
      <c r="AG279" s="48"/>
      <c r="AH279" s="48"/>
      <c r="AI279" s="221">
        <f>SUMIF(BAROMPREM!B:B,I279,BAROMPREM!AC:AC)</f>
        <v>3</v>
      </c>
      <c r="AJ279" s="83"/>
      <c r="AK279" s="48"/>
      <c r="AL279" s="48"/>
      <c r="AM279" s="223">
        <f>SUMIF(BAROMPREM!B:B,I279,BAROMPREM!Y:Y)</f>
        <v>-1</v>
      </c>
      <c r="AN279" s="63"/>
      <c r="AO279" s="48"/>
      <c r="AP279" s="64"/>
      <c r="AQ279" s="223">
        <f>SUMIF(BAROMPREM!B:B,I279,BAROMPREM!AA:AA)</f>
        <v>2</v>
      </c>
      <c r="AR279" s="223"/>
      <c r="AS279" s="48"/>
      <c r="AT279" s="48"/>
      <c r="AU279" s="48">
        <f>SUMIF(BAROMPREM!B:B,I279,BAROMPREM!AF:AF)</f>
        <v>183966.2</v>
      </c>
      <c r="AV279" s="63">
        <f>SUMIF(BAROMPREM!B:B,I279,BAROMPREM!AE:AE)</f>
        <v>549908.6</v>
      </c>
      <c r="AW279" s="48"/>
      <c r="AX279" s="48"/>
    </row>
    <row r="280" spans="1:50" ht="15.75" thickBot="1" x14ac:dyDescent="0.3">
      <c r="A280" s="41">
        <v>160</v>
      </c>
      <c r="B280" s="42" t="s">
        <v>7</v>
      </c>
      <c r="C280" s="41">
        <v>44</v>
      </c>
      <c r="D280" s="43" t="s">
        <v>519</v>
      </c>
      <c r="E280" s="41">
        <v>557352</v>
      </c>
      <c r="F280" s="43" t="s">
        <v>236</v>
      </c>
      <c r="G280" s="41">
        <v>57352</v>
      </c>
      <c r="H280" s="43" t="s">
        <v>236</v>
      </c>
      <c r="I280" s="41">
        <v>57352</v>
      </c>
      <c r="K280" s="48">
        <f>SUMIF(BAROMPREM!B:B,I280,BAROMPREM!AD:AD)</f>
        <v>0</v>
      </c>
      <c r="L280" s="63"/>
      <c r="M280" s="48"/>
      <c r="N280" s="48"/>
      <c r="O280" s="48">
        <f>SUMIF(BAROMPREM!B:B,I280,BAROMPREM!AM:AM)</f>
        <v>27</v>
      </c>
      <c r="P280" s="48"/>
      <c r="Q280" s="48"/>
      <c r="R280" s="48"/>
      <c r="S280" s="48">
        <f>SUMIF(BAROMPREM!B:B,I280,BAROMPREM!Z:Z)</f>
        <v>2</v>
      </c>
      <c r="T280" s="63"/>
      <c r="U280" s="48"/>
      <c r="V280" s="48"/>
      <c r="W280" s="48">
        <f>SUMIF(BAROMPREM!B:B,I280,BAROMPREM!AN:AN)</f>
        <v>74.199999999999989</v>
      </c>
      <c r="X280" s="48"/>
      <c r="Y280" s="48"/>
      <c r="Z280" s="48"/>
      <c r="AA280" s="83">
        <f>SUMIF(BAROMPREM!B:B,I280,BAROMPREM!AB:AB)</f>
        <v>13</v>
      </c>
      <c r="AB280" s="83"/>
      <c r="AC280" s="48"/>
      <c r="AD280" s="48"/>
      <c r="AE280" s="54">
        <f>SUMIF(PNBCREDIT!G:G,I280,PNBCREDIT!Q:Q)+SUMIF(PNBCREDIT!G:G,I280,PNBCREDIT!AF:AF)</f>
        <v>36.950206986067684</v>
      </c>
      <c r="AF280" s="54"/>
      <c r="AG280" s="48"/>
      <c r="AH280" s="48"/>
      <c r="AI280" s="221">
        <f>SUMIF(BAROMPREM!B:B,I280,BAROMPREM!AC:AC)</f>
        <v>1</v>
      </c>
      <c r="AJ280" s="83"/>
      <c r="AK280" s="48"/>
      <c r="AL280" s="48"/>
      <c r="AM280" s="223">
        <f>SUMIF(BAROMPREM!B:B,I280,BAROMPREM!Y:Y)</f>
        <v>9</v>
      </c>
      <c r="AN280" s="63"/>
      <c r="AO280" s="48"/>
      <c r="AP280" s="64"/>
      <c r="AQ280" s="223">
        <f>SUMIF(BAROMPREM!B:B,I280,BAROMPREM!AA:AA)</f>
        <v>1</v>
      </c>
      <c r="AR280" s="223"/>
      <c r="AS280" s="48"/>
      <c r="AT280" s="48"/>
      <c r="AU280" s="48">
        <f>SUMIF(BAROMPREM!B:B,I280,BAROMPREM!AF:AF)</f>
        <v>54503.4</v>
      </c>
      <c r="AV280" s="63">
        <f>SUMIF(BAROMPREM!B:B,I280,BAROMPREM!AE:AE)</f>
        <v>175747.1</v>
      </c>
      <c r="AW280" s="48"/>
      <c r="AX280" s="48"/>
    </row>
    <row r="281" spans="1:50" ht="15.75" thickBot="1" x14ac:dyDescent="0.3">
      <c r="A281" s="41">
        <v>160</v>
      </c>
      <c r="B281" s="42" t="s">
        <v>7</v>
      </c>
      <c r="C281" s="41">
        <v>44</v>
      </c>
      <c r="D281" s="43" t="s">
        <v>519</v>
      </c>
      <c r="E281" s="41">
        <v>457449</v>
      </c>
      <c r="F281" s="43" t="s">
        <v>254</v>
      </c>
      <c r="G281" s="41">
        <v>57449</v>
      </c>
      <c r="H281" s="43" t="s">
        <v>254</v>
      </c>
      <c r="I281" s="41">
        <v>57449</v>
      </c>
      <c r="K281" s="48">
        <f>SUMIF(BAROMPREM!B:B,I281,BAROMPREM!AD:AD)</f>
        <v>0</v>
      </c>
      <c r="L281" s="63"/>
      <c r="M281" s="48"/>
      <c r="N281" s="48"/>
      <c r="O281" s="48">
        <f>SUMIF(BAROMPREM!B:B,I281,BAROMPREM!AM:AM)</f>
        <v>3</v>
      </c>
      <c r="P281" s="48"/>
      <c r="Q281" s="48"/>
      <c r="R281" s="48"/>
      <c r="S281" s="48">
        <f>SUMIF(BAROMPREM!B:B,I281,BAROMPREM!Z:Z)</f>
        <v>0</v>
      </c>
      <c r="T281" s="63"/>
      <c r="U281" s="48"/>
      <c r="V281" s="48"/>
      <c r="W281" s="48">
        <f>SUMIF(BAROMPREM!B:B,I281,BAROMPREM!AN:AN)</f>
        <v>46</v>
      </c>
      <c r="X281" s="48"/>
      <c r="Y281" s="48"/>
      <c r="Z281" s="48"/>
      <c r="AA281" s="83">
        <f>SUMIF(BAROMPREM!B:B,I281,BAROMPREM!AB:AB)</f>
        <v>3</v>
      </c>
      <c r="AB281" s="83"/>
      <c r="AC281" s="48"/>
      <c r="AD281" s="48"/>
      <c r="AE281" s="54">
        <f>SUMIF(PNBCREDIT!G:G,I281,PNBCREDIT!Q:Q)+SUMIF(PNBCREDIT!G:G,I281,PNBCREDIT!AF:AF)</f>
        <v>4.2061635760519849</v>
      </c>
      <c r="AF281" s="54"/>
      <c r="AG281" s="48"/>
      <c r="AH281" s="48"/>
      <c r="AI281" s="221">
        <f>SUMIF(BAROMPREM!B:B,I281,BAROMPREM!AC:AC)</f>
        <v>1</v>
      </c>
      <c r="AJ281" s="83"/>
      <c r="AK281" s="48"/>
      <c r="AL281" s="48"/>
      <c r="AM281" s="223">
        <f>SUMIF(BAROMPREM!B:B,I281,BAROMPREM!Y:Y)</f>
        <v>4</v>
      </c>
      <c r="AN281" s="63"/>
      <c r="AO281" s="48"/>
      <c r="AP281" s="64"/>
      <c r="AQ281" s="223">
        <f>SUMIF(BAROMPREM!B:B,I281,BAROMPREM!AA:AA)</f>
        <v>0</v>
      </c>
      <c r="AR281" s="223"/>
      <c r="AS281" s="48"/>
      <c r="AT281" s="48"/>
      <c r="AU281" s="48">
        <f>SUMIF(BAROMPREM!B:B,I281,BAROMPREM!AF:AF)</f>
        <v>34689.699999999997</v>
      </c>
      <c r="AV281" s="63">
        <f>SUMIF(BAROMPREM!B:B,I281,BAROMPREM!AE:AE)</f>
        <v>365928</v>
      </c>
      <c r="AW281" s="48"/>
      <c r="AX281" s="48"/>
    </row>
    <row r="282" spans="1:50" ht="15.75" thickBot="1" x14ac:dyDescent="0.3">
      <c r="A282" s="41">
        <v>160</v>
      </c>
      <c r="B282" s="42" t="s">
        <v>7</v>
      </c>
      <c r="C282" s="41">
        <v>44</v>
      </c>
      <c r="D282" s="43" t="s">
        <v>519</v>
      </c>
      <c r="E282" s="41">
        <v>557508</v>
      </c>
      <c r="F282" s="43" t="s">
        <v>258</v>
      </c>
      <c r="G282" s="41">
        <v>57508</v>
      </c>
      <c r="H282" s="43" t="s">
        <v>258</v>
      </c>
      <c r="I282" s="41">
        <v>57508</v>
      </c>
      <c r="K282" s="48">
        <f>SUMIF(BAROMPREM!B:B,I282,BAROMPREM!AD:AD)</f>
        <v>0</v>
      </c>
      <c r="L282" s="63"/>
      <c r="M282" s="48"/>
      <c r="N282" s="48"/>
      <c r="O282" s="48">
        <f>SUMIF(BAROMPREM!B:B,I282,BAROMPREM!AM:AM)</f>
        <v>15</v>
      </c>
      <c r="P282" s="48"/>
      <c r="Q282" s="48"/>
      <c r="R282" s="48"/>
      <c r="S282" s="48">
        <f>SUMIF(BAROMPREM!B:B,I282,BAROMPREM!Z:Z)</f>
        <v>0</v>
      </c>
      <c r="T282" s="63"/>
      <c r="U282" s="48"/>
      <c r="V282" s="48"/>
      <c r="W282" s="48">
        <f>SUMIF(BAROMPREM!B:B,I282,BAROMPREM!AN:AN)</f>
        <v>12</v>
      </c>
      <c r="X282" s="48"/>
      <c r="Y282" s="48"/>
      <c r="Z282" s="48"/>
      <c r="AA282" s="83">
        <f>SUMIF(BAROMPREM!B:B,I282,BAROMPREM!AB:AB)</f>
        <v>3</v>
      </c>
      <c r="AB282" s="83"/>
      <c r="AC282" s="48"/>
      <c r="AD282" s="48"/>
      <c r="AE282" s="54">
        <f>SUMIF(PNBCREDIT!G:G,I282,PNBCREDIT!Q:Q)+SUMIF(PNBCREDIT!G:G,I282,PNBCREDIT!AF:AF)</f>
        <v>4.7129457413814162</v>
      </c>
      <c r="AF282" s="54"/>
      <c r="AG282" s="48"/>
      <c r="AH282" s="48"/>
      <c r="AI282" s="221">
        <f>SUMIF(BAROMPREM!B:B,I282,BAROMPREM!AC:AC)</f>
        <v>0</v>
      </c>
      <c r="AJ282" s="83"/>
      <c r="AK282" s="48"/>
      <c r="AL282" s="48"/>
      <c r="AM282" s="223">
        <f>SUMIF(BAROMPREM!B:B,I282,BAROMPREM!Y:Y)</f>
        <v>5</v>
      </c>
      <c r="AN282" s="63"/>
      <c r="AO282" s="48"/>
      <c r="AP282" s="64"/>
      <c r="AQ282" s="223">
        <f>SUMIF(BAROMPREM!B:B,I282,BAROMPREM!AA:AA)</f>
        <v>0</v>
      </c>
      <c r="AR282" s="223"/>
      <c r="AS282" s="48"/>
      <c r="AT282" s="48"/>
      <c r="AU282" s="48">
        <f>SUMIF(BAROMPREM!B:B,I282,BAROMPREM!AF:AF)</f>
        <v>41500</v>
      </c>
      <c r="AV282" s="63">
        <f>SUMIF(BAROMPREM!B:B,I282,BAROMPREM!AE:AE)</f>
        <v>136049.20000000001</v>
      </c>
      <c r="AW282" s="48"/>
      <c r="AX282" s="48"/>
    </row>
    <row r="283" spans="1:50" ht="15.75" thickBot="1" x14ac:dyDescent="0.3">
      <c r="A283" s="41">
        <v>160</v>
      </c>
      <c r="B283" s="42" t="s">
        <v>7</v>
      </c>
      <c r="C283" s="41">
        <v>44</v>
      </c>
      <c r="D283" s="43" t="s">
        <v>519</v>
      </c>
      <c r="E283" s="41">
        <v>557622</v>
      </c>
      <c r="F283" s="43" t="s">
        <v>237</v>
      </c>
      <c r="G283" s="41">
        <v>57622</v>
      </c>
      <c r="H283" s="43" t="s">
        <v>237</v>
      </c>
      <c r="I283" s="41">
        <v>57622</v>
      </c>
      <c r="K283" s="48">
        <f>SUMIF(BAROMPREM!B:B,I283,BAROMPREM!AD:AD)</f>
        <v>0</v>
      </c>
      <c r="L283" s="63"/>
      <c r="M283" s="48"/>
      <c r="N283" s="48"/>
      <c r="O283" s="48">
        <f>SUMIF(BAROMPREM!B:B,I283,BAROMPREM!AM:AM)</f>
        <v>7</v>
      </c>
      <c r="P283" s="48"/>
      <c r="Q283" s="48"/>
      <c r="R283" s="48"/>
      <c r="S283" s="48">
        <f>SUMIF(BAROMPREM!B:B,I283,BAROMPREM!Z:Z)</f>
        <v>0</v>
      </c>
      <c r="T283" s="63"/>
      <c r="U283" s="48"/>
      <c r="V283" s="48"/>
      <c r="W283" s="48">
        <f>SUMIF(BAROMPREM!B:B,I283,BAROMPREM!AN:AN)</f>
        <v>-14.8</v>
      </c>
      <c r="X283" s="48"/>
      <c r="Y283" s="48"/>
      <c r="Z283" s="48"/>
      <c r="AA283" s="83">
        <f>SUMIF(BAROMPREM!B:B,I283,BAROMPREM!AB:AB)</f>
        <v>0</v>
      </c>
      <c r="AB283" s="83"/>
      <c r="AC283" s="48"/>
      <c r="AD283" s="48"/>
      <c r="AE283" s="54">
        <f>SUMIF(PNBCREDIT!G:G,I283,PNBCREDIT!Q:Q)+SUMIF(PNBCREDIT!G:G,I283,PNBCREDIT!AF:AF)</f>
        <v>4.1701359052824767</v>
      </c>
      <c r="AF283" s="54"/>
      <c r="AG283" s="48"/>
      <c r="AH283" s="48"/>
      <c r="AI283" s="221">
        <f>SUMIF(BAROMPREM!B:B,I283,BAROMPREM!AC:AC)</f>
        <v>1</v>
      </c>
      <c r="AJ283" s="83"/>
      <c r="AK283" s="48"/>
      <c r="AL283" s="48"/>
      <c r="AM283" s="223">
        <f>SUMIF(BAROMPREM!B:B,I283,BAROMPREM!Y:Y)</f>
        <v>0</v>
      </c>
      <c r="AN283" s="63"/>
      <c r="AO283" s="48"/>
      <c r="AP283" s="64"/>
      <c r="AQ283" s="223">
        <f>SUMIF(BAROMPREM!B:B,I283,BAROMPREM!AA:AA)</f>
        <v>0</v>
      </c>
      <c r="AR283" s="223"/>
      <c r="AS283" s="48"/>
      <c r="AT283" s="48"/>
      <c r="AU283" s="48">
        <f>SUMIF(BAROMPREM!B:B,I283,BAROMPREM!AF:AF)</f>
        <v>21285.5</v>
      </c>
      <c r="AV283" s="63">
        <f>SUMIF(BAROMPREM!B:B,I283,BAROMPREM!AE:AE)</f>
        <v>58014.1</v>
      </c>
      <c r="AW283" s="48"/>
      <c r="AX283" s="48"/>
    </row>
    <row r="284" spans="1:50" ht="15.75" thickBot="1" x14ac:dyDescent="0.3">
      <c r="A284" s="41">
        <v>160</v>
      </c>
      <c r="B284" s="42" t="s">
        <v>7</v>
      </c>
      <c r="C284" s="41">
        <v>44</v>
      </c>
      <c r="D284" s="43" t="s">
        <v>519</v>
      </c>
      <c r="E284" s="41">
        <v>557628</v>
      </c>
      <c r="F284" s="43" t="s">
        <v>245</v>
      </c>
      <c r="G284" s="41">
        <v>57628</v>
      </c>
      <c r="H284" s="43" t="s">
        <v>245</v>
      </c>
      <c r="I284" s="41">
        <v>57628</v>
      </c>
      <c r="K284" s="48">
        <f>SUMIF(BAROMPREM!B:B,I284,BAROMPREM!AD:AD)</f>
        <v>0</v>
      </c>
      <c r="L284" s="63"/>
      <c r="M284" s="48"/>
      <c r="N284" s="48"/>
      <c r="O284" s="48">
        <f>SUMIF(BAROMPREM!B:B,I284,BAROMPREM!AM:AM)</f>
        <v>6</v>
      </c>
      <c r="P284" s="48"/>
      <c r="Q284" s="48"/>
      <c r="R284" s="48"/>
      <c r="S284" s="48">
        <f>SUMIF(BAROMPREM!B:B,I284,BAROMPREM!Z:Z)</f>
        <v>0</v>
      </c>
      <c r="T284" s="63"/>
      <c r="U284" s="48"/>
      <c r="V284" s="48"/>
      <c r="W284" s="48">
        <f>SUMIF(BAROMPREM!B:B,I284,BAROMPREM!AN:AN)</f>
        <v>6.8</v>
      </c>
      <c r="X284" s="48"/>
      <c r="Y284" s="48"/>
      <c r="Z284" s="48"/>
      <c r="AA284" s="83">
        <f>SUMIF(BAROMPREM!B:B,I284,BAROMPREM!AB:AB)</f>
        <v>2</v>
      </c>
      <c r="AB284" s="83"/>
      <c r="AC284" s="48"/>
      <c r="AD284" s="48"/>
      <c r="AE284" s="54">
        <f>SUMIF(PNBCREDIT!G:G,I284,PNBCREDIT!Q:Q)+SUMIF(PNBCREDIT!G:G,I284,PNBCREDIT!AF:AF)</f>
        <v>6.6783579840000024E-2</v>
      </c>
      <c r="AF284" s="54"/>
      <c r="AG284" s="48"/>
      <c r="AH284" s="48"/>
      <c r="AI284" s="221">
        <f>SUMIF(BAROMPREM!B:B,I284,BAROMPREM!AC:AC)</f>
        <v>0</v>
      </c>
      <c r="AJ284" s="83"/>
      <c r="AK284" s="48"/>
      <c r="AL284" s="48"/>
      <c r="AM284" s="223">
        <f>SUMIF(BAROMPREM!B:B,I284,BAROMPREM!Y:Y)</f>
        <v>-2</v>
      </c>
      <c r="AN284" s="63"/>
      <c r="AO284" s="48"/>
      <c r="AP284" s="64"/>
      <c r="AQ284" s="223">
        <f>SUMIF(BAROMPREM!B:B,I284,BAROMPREM!AA:AA)</f>
        <v>0</v>
      </c>
      <c r="AR284" s="223"/>
      <c r="AS284" s="48"/>
      <c r="AT284" s="48"/>
      <c r="AU284" s="48">
        <f>SUMIF(BAROMPREM!B:B,I284,BAROMPREM!AF:AF)</f>
        <v>127464.4</v>
      </c>
      <c r="AV284" s="63">
        <f>SUMIF(BAROMPREM!B:B,I284,BAROMPREM!AE:AE)</f>
        <v>323194.09999999998</v>
      </c>
      <c r="AW284" s="48"/>
      <c r="AX284" s="48"/>
    </row>
    <row r="285" spans="1:50" ht="15.75" thickBot="1" x14ac:dyDescent="0.3">
      <c r="A285" s="41">
        <v>160</v>
      </c>
      <c r="B285" s="42" t="s">
        <v>7</v>
      </c>
      <c r="C285" s="41">
        <v>44</v>
      </c>
      <c r="D285" s="43" t="s">
        <v>519</v>
      </c>
      <c r="E285" s="41">
        <v>457632</v>
      </c>
      <c r="F285" s="43" t="s">
        <v>293</v>
      </c>
      <c r="G285" s="41">
        <v>57632</v>
      </c>
      <c r="H285" s="43" t="s">
        <v>293</v>
      </c>
      <c r="I285" s="41">
        <v>57632</v>
      </c>
      <c r="K285" s="48">
        <f>SUMIF(BAROMPREM!B:B,I285,BAROMPREM!AD:AD)</f>
        <v>0</v>
      </c>
      <c r="L285" s="63"/>
      <c r="M285" s="48"/>
      <c r="N285" s="48"/>
      <c r="O285" s="48">
        <f>SUMIF(BAROMPREM!B:B,I285,BAROMPREM!AM:AM)</f>
        <v>45</v>
      </c>
      <c r="P285" s="48"/>
      <c r="Q285" s="48"/>
      <c r="R285" s="48"/>
      <c r="S285" s="48">
        <f>SUMIF(BAROMPREM!B:B,I285,BAROMPREM!Z:Z)</f>
        <v>2</v>
      </c>
      <c r="T285" s="63"/>
      <c r="U285" s="48"/>
      <c r="V285" s="48"/>
      <c r="W285" s="48">
        <f>SUMIF(BAROMPREM!B:B,I285,BAROMPREM!AN:AN)</f>
        <v>76.8</v>
      </c>
      <c r="X285" s="48"/>
      <c r="Y285" s="48"/>
      <c r="Z285" s="48"/>
      <c r="AA285" s="83">
        <f>SUMIF(BAROMPREM!B:B,I285,BAROMPREM!AB:AB)</f>
        <v>6</v>
      </c>
      <c r="AB285" s="83"/>
      <c r="AC285" s="48"/>
      <c r="AD285" s="48"/>
      <c r="AE285" s="54">
        <f>SUMIF(PNBCREDIT!G:G,I285,PNBCREDIT!Q:Q)+SUMIF(PNBCREDIT!G:G,I285,PNBCREDIT!AF:AF)</f>
        <v>65.721609820416376</v>
      </c>
      <c r="AF285" s="54"/>
      <c r="AG285" s="48"/>
      <c r="AH285" s="48"/>
      <c r="AI285" s="221">
        <f>SUMIF(BAROMPREM!B:B,I285,BAROMPREM!AC:AC)</f>
        <v>5</v>
      </c>
      <c r="AJ285" s="83"/>
      <c r="AK285" s="48"/>
      <c r="AL285" s="48"/>
      <c r="AM285" s="223">
        <f>SUMIF(BAROMPREM!B:B,I285,BAROMPREM!Y:Y)</f>
        <v>7</v>
      </c>
      <c r="AN285" s="63"/>
      <c r="AO285" s="48"/>
      <c r="AP285" s="64"/>
      <c r="AQ285" s="223">
        <f>SUMIF(BAROMPREM!B:B,I285,BAROMPREM!AA:AA)</f>
        <v>2</v>
      </c>
      <c r="AR285" s="223"/>
      <c r="AS285" s="48"/>
      <c r="AT285" s="48"/>
      <c r="AU285" s="48">
        <f>SUMIF(BAROMPREM!B:B,I285,BAROMPREM!AF:AF)</f>
        <v>175224.5</v>
      </c>
      <c r="AV285" s="63">
        <f>SUMIF(BAROMPREM!B:B,I285,BAROMPREM!AE:AE)</f>
        <v>737158.5</v>
      </c>
      <c r="AW285" s="48"/>
      <c r="AX285" s="48"/>
    </row>
    <row r="286" spans="1:50" ht="15.75" thickBot="1" x14ac:dyDescent="0.3">
      <c r="A286" s="41">
        <v>160</v>
      </c>
      <c r="B286" s="42" t="s">
        <v>7</v>
      </c>
      <c r="C286" s="41">
        <v>44</v>
      </c>
      <c r="D286" s="43" t="s">
        <v>519</v>
      </c>
      <c r="E286" s="217">
        <v>457632</v>
      </c>
      <c r="F286" s="218" t="s">
        <v>293</v>
      </c>
      <c r="G286" s="41">
        <v>57633</v>
      </c>
      <c r="H286" s="43" t="s">
        <v>294</v>
      </c>
      <c r="I286" s="41">
        <v>57633</v>
      </c>
      <c r="K286" s="48">
        <f>SUMIF(BAROMPREM!B:B,I286,BAROMPREM!AD:AD)</f>
        <v>0</v>
      </c>
      <c r="L286" s="63"/>
      <c r="M286" s="48"/>
      <c r="N286" s="48"/>
      <c r="O286" s="48">
        <f>SUMIF(BAROMPREM!B:B,I286,BAROMPREM!AM:AM)</f>
        <v>-2</v>
      </c>
      <c r="P286" s="48"/>
      <c r="Q286" s="48"/>
      <c r="R286" s="48"/>
      <c r="S286" s="48">
        <f>SUMIF(BAROMPREM!B:B,I286,BAROMPREM!Z:Z)</f>
        <v>0</v>
      </c>
      <c r="T286" s="63"/>
      <c r="U286" s="48"/>
      <c r="V286" s="48"/>
      <c r="W286" s="48">
        <f>SUMIF(BAROMPREM!B:B,I286,BAROMPREM!AN:AN)</f>
        <v>-7.6</v>
      </c>
      <c r="X286" s="48"/>
      <c r="Y286" s="48"/>
      <c r="Z286" s="48"/>
      <c r="AA286" s="83">
        <f>SUMIF(BAROMPREM!B:B,I286,BAROMPREM!AB:AB)</f>
        <v>1</v>
      </c>
      <c r="AB286" s="83"/>
      <c r="AC286" s="48"/>
      <c r="AD286" s="48"/>
      <c r="AE286" s="54">
        <f>SUMIF(PNBCREDIT!G:G,I286,PNBCREDIT!Q:Q)+SUMIF(PNBCREDIT!G:G,I286,PNBCREDIT!AF:AF)</f>
        <v>2.8005701295227921</v>
      </c>
      <c r="AF286" s="54"/>
      <c r="AG286" s="48"/>
      <c r="AH286" s="48"/>
      <c r="AI286" s="221">
        <f>SUMIF(BAROMPREM!B:B,I286,BAROMPREM!AC:AC)</f>
        <v>0</v>
      </c>
      <c r="AJ286" s="83"/>
      <c r="AK286" s="48"/>
      <c r="AL286" s="48"/>
      <c r="AM286" s="223">
        <f>SUMIF(BAROMPREM!B:B,I286,BAROMPREM!Y:Y)</f>
        <v>-2</v>
      </c>
      <c r="AN286" s="63"/>
      <c r="AO286" s="48"/>
      <c r="AP286" s="64"/>
      <c r="AQ286" s="223">
        <f>SUMIF(BAROMPREM!B:B,I286,BAROMPREM!AA:AA)</f>
        <v>0</v>
      </c>
      <c r="AR286" s="223"/>
      <c r="AS286" s="48"/>
      <c r="AT286" s="48"/>
      <c r="AU286" s="48">
        <f>SUMIF(BAROMPREM!B:B,I286,BAROMPREM!AF:AF)</f>
        <v>21389.200000000001</v>
      </c>
      <c r="AV286" s="63">
        <f>SUMIF(BAROMPREM!B:B,I286,BAROMPREM!AE:AE)</f>
        <v>54267.1</v>
      </c>
      <c r="AW286" s="48"/>
      <c r="AX286" s="48"/>
    </row>
    <row r="287" spans="1:50" ht="15.75" thickBot="1" x14ac:dyDescent="0.3">
      <c r="A287" s="41">
        <v>160</v>
      </c>
      <c r="B287" s="42" t="s">
        <v>7</v>
      </c>
      <c r="C287" s="41">
        <v>44</v>
      </c>
      <c r="D287" s="43" t="s">
        <v>519</v>
      </c>
      <c r="E287" s="41">
        <v>557660</v>
      </c>
      <c r="F287" s="43" t="s">
        <v>246</v>
      </c>
      <c r="G287" s="41">
        <v>57660</v>
      </c>
      <c r="H287" s="43" t="s">
        <v>246</v>
      </c>
      <c r="I287" s="41">
        <v>57660</v>
      </c>
      <c r="K287" s="48">
        <f>SUMIF(BAROMPREM!B:B,I287,BAROMPREM!AD:AD)</f>
        <v>0</v>
      </c>
      <c r="L287" s="63"/>
      <c r="M287" s="48"/>
      <c r="N287" s="48"/>
      <c r="O287" s="48">
        <f>SUMIF(BAROMPREM!B:B,I287,BAROMPREM!AM:AM)</f>
        <v>0</v>
      </c>
      <c r="P287" s="48"/>
      <c r="Q287" s="48"/>
      <c r="R287" s="48"/>
      <c r="S287" s="48">
        <f>SUMIF(BAROMPREM!B:B,I287,BAROMPREM!Z:Z)</f>
        <v>0</v>
      </c>
      <c r="T287" s="63"/>
      <c r="U287" s="48"/>
      <c r="V287" s="48"/>
      <c r="W287" s="48">
        <f>SUMIF(BAROMPREM!B:B,I287,BAROMPREM!AN:AN)</f>
        <v>-5.6</v>
      </c>
      <c r="X287" s="48"/>
      <c r="Y287" s="48"/>
      <c r="Z287" s="48"/>
      <c r="AA287" s="83">
        <f>SUMIF(BAROMPREM!B:B,I287,BAROMPREM!AB:AB)</f>
        <v>1</v>
      </c>
      <c r="AB287" s="83"/>
      <c r="AC287" s="48"/>
      <c r="AD287" s="48"/>
      <c r="AE287" s="54">
        <f>SUMIF(PNBCREDIT!G:G,I287,PNBCREDIT!Q:Q)+SUMIF(PNBCREDIT!G:G,I287,PNBCREDIT!AF:AF)</f>
        <v>34.845182735515152</v>
      </c>
      <c r="AF287" s="54"/>
      <c r="AG287" s="48"/>
      <c r="AH287" s="48"/>
      <c r="AI287" s="221">
        <f>SUMIF(BAROMPREM!B:B,I287,BAROMPREM!AC:AC)</f>
        <v>1</v>
      </c>
      <c r="AJ287" s="83"/>
      <c r="AK287" s="48"/>
      <c r="AL287" s="48"/>
      <c r="AM287" s="223">
        <f>SUMIF(BAROMPREM!B:B,I287,BAROMPREM!Y:Y)</f>
        <v>3</v>
      </c>
      <c r="AN287" s="63"/>
      <c r="AO287" s="48"/>
      <c r="AP287" s="64"/>
      <c r="AQ287" s="223">
        <f>SUMIF(BAROMPREM!B:B,I287,BAROMPREM!AA:AA)</f>
        <v>0</v>
      </c>
      <c r="AR287" s="223"/>
      <c r="AS287" s="48"/>
      <c r="AT287" s="48"/>
      <c r="AU287" s="48">
        <f>SUMIF(BAROMPREM!B:B,I287,BAROMPREM!AF:AF)</f>
        <v>23166</v>
      </c>
      <c r="AV287" s="63">
        <f>SUMIF(BAROMPREM!B:B,I287,BAROMPREM!AE:AE)</f>
        <v>51196.6</v>
      </c>
      <c r="AW287" s="48"/>
      <c r="AX287" s="48"/>
    </row>
    <row r="288" spans="1:50" ht="15.75" thickBot="1" x14ac:dyDescent="0.3">
      <c r="A288" s="41">
        <v>160</v>
      </c>
      <c r="B288" s="42" t="s">
        <v>7</v>
      </c>
      <c r="C288" s="41">
        <v>44</v>
      </c>
      <c r="D288" s="43" t="s">
        <v>519</v>
      </c>
      <c r="E288" s="41">
        <v>457158</v>
      </c>
      <c r="F288" s="43" t="s">
        <v>238</v>
      </c>
      <c r="G288" s="41">
        <v>57158</v>
      </c>
      <c r="H288" s="43" t="s">
        <v>238</v>
      </c>
      <c r="I288" s="41">
        <v>57158</v>
      </c>
      <c r="K288" s="48">
        <f>SUMIF(BAROMPREM!B:B,I288,BAROMPREM!AD:AD)</f>
        <v>0</v>
      </c>
      <c r="L288" s="63"/>
      <c r="M288" s="48"/>
      <c r="N288" s="48"/>
      <c r="O288" s="48">
        <f>SUMIF(BAROMPREM!B:B,I288,BAROMPREM!AM:AM)</f>
        <v>19</v>
      </c>
      <c r="P288" s="48"/>
      <c r="Q288" s="48"/>
      <c r="R288" s="48"/>
      <c r="S288" s="48">
        <f>SUMIF(BAROMPREM!B:B,I288,BAROMPREM!Z:Z)</f>
        <v>0</v>
      </c>
      <c r="T288" s="63"/>
      <c r="U288" s="48"/>
      <c r="V288" s="48"/>
      <c r="W288" s="48">
        <f>SUMIF(BAROMPREM!B:B,I288,BAROMPREM!AN:AN)</f>
        <v>59.199999999999996</v>
      </c>
      <c r="X288" s="48"/>
      <c r="Y288" s="48"/>
      <c r="Z288" s="48"/>
      <c r="AA288" s="83">
        <f>SUMIF(BAROMPREM!B:B,I288,BAROMPREM!AB:AB)</f>
        <v>4</v>
      </c>
      <c r="AB288" s="83"/>
      <c r="AC288" s="48"/>
      <c r="AD288" s="48"/>
      <c r="AE288" s="54">
        <f>SUMIF(PNBCREDIT!G:G,I288,PNBCREDIT!Q:Q)+SUMIF(PNBCREDIT!G:G,I288,PNBCREDIT!AF:AF)</f>
        <v>31.452677240961286</v>
      </c>
      <c r="AF288" s="54"/>
      <c r="AG288" s="48"/>
      <c r="AH288" s="48"/>
      <c r="AI288" s="221">
        <f>SUMIF(BAROMPREM!B:B,I288,BAROMPREM!AC:AC)</f>
        <v>2</v>
      </c>
      <c r="AJ288" s="83"/>
      <c r="AK288" s="48"/>
      <c r="AL288" s="48"/>
      <c r="AM288" s="223">
        <f>SUMIF(BAROMPREM!B:B,I288,BAROMPREM!Y:Y)</f>
        <v>8</v>
      </c>
      <c r="AN288" s="63"/>
      <c r="AO288" s="48"/>
      <c r="AP288" s="64"/>
      <c r="AQ288" s="223">
        <f>SUMIF(BAROMPREM!B:B,I288,BAROMPREM!AA:AA)</f>
        <v>1</v>
      </c>
      <c r="AR288" s="223"/>
      <c r="AS288" s="48"/>
      <c r="AT288" s="48"/>
      <c r="AU288" s="48">
        <f>SUMIF(BAROMPREM!B:B,I288,BAROMPREM!AF:AF)</f>
        <v>83752.2</v>
      </c>
      <c r="AV288" s="63">
        <f>SUMIF(BAROMPREM!B:B,I288,BAROMPREM!AE:AE)</f>
        <v>181086.8</v>
      </c>
      <c r="AW288" s="48"/>
      <c r="AX288" s="48"/>
    </row>
    <row r="289" spans="1:50" ht="15.75" thickBot="1" x14ac:dyDescent="0.3">
      <c r="A289" s="41">
        <v>80</v>
      </c>
      <c r="B289" s="42" t="s">
        <v>8</v>
      </c>
      <c r="C289" s="41">
        <v>57</v>
      </c>
      <c r="D289" s="43" t="s">
        <v>520</v>
      </c>
      <c r="E289" s="41">
        <v>588201</v>
      </c>
      <c r="F289" s="43" t="s">
        <v>297</v>
      </c>
      <c r="G289" s="41">
        <v>88201</v>
      </c>
      <c r="H289" s="43" t="s">
        <v>297</v>
      </c>
      <c r="I289" s="41">
        <v>88201</v>
      </c>
      <c r="K289" s="48">
        <f>SUMIF(BAROMPREM!B:B,I289,BAROMPREM!AD:AD)</f>
        <v>0</v>
      </c>
      <c r="L289" s="63"/>
      <c r="M289" s="48"/>
      <c r="N289" s="48"/>
      <c r="O289" s="48">
        <f>SUMIF(BAROMPREM!B:B,I289,BAROMPREM!AM:AM)</f>
        <v>3</v>
      </c>
      <c r="P289" s="48"/>
      <c r="Q289" s="48"/>
      <c r="R289" s="48"/>
      <c r="S289" s="48">
        <f>SUMIF(BAROMPREM!B:B,I289,BAROMPREM!Z:Z)</f>
        <v>3</v>
      </c>
      <c r="T289" s="63"/>
      <c r="U289" s="48"/>
      <c r="V289" s="48"/>
      <c r="W289" s="48">
        <f>SUMIF(BAROMPREM!B:B,I289,BAROMPREM!AN:AN)</f>
        <v>-5.6</v>
      </c>
      <c r="X289" s="48"/>
      <c r="Y289" s="48"/>
      <c r="Z289" s="48"/>
      <c r="AA289" s="83">
        <f>SUMIF(BAROMPREM!B:B,I289,BAROMPREM!AB:AB)</f>
        <v>2</v>
      </c>
      <c r="AB289" s="83"/>
      <c r="AC289" s="48"/>
      <c r="AD289" s="48"/>
      <c r="AE289" s="54">
        <f>SUMIF(PNBCREDIT!G:G,I289,PNBCREDIT!Q:Q)+SUMIF(PNBCREDIT!G:G,I289,PNBCREDIT!AF:AF)</f>
        <v>7.2402818000445492</v>
      </c>
      <c r="AF289" s="54"/>
      <c r="AG289" s="48"/>
      <c r="AH289" s="48"/>
      <c r="AI289" s="221">
        <f>SUMIF(BAROMPREM!B:B,I289,BAROMPREM!AC:AC)</f>
        <v>1</v>
      </c>
      <c r="AJ289" s="83"/>
      <c r="AK289" s="48"/>
      <c r="AL289" s="48"/>
      <c r="AM289" s="223">
        <f>SUMIF(BAROMPREM!B:B,I289,BAROMPREM!Y:Y)</f>
        <v>3</v>
      </c>
      <c r="AN289" s="63"/>
      <c r="AO289" s="48"/>
      <c r="AP289" s="64"/>
      <c r="AQ289" s="223">
        <f>SUMIF(BAROMPREM!B:B,I289,BAROMPREM!AA:AA)</f>
        <v>0</v>
      </c>
      <c r="AR289" s="223"/>
      <c r="AS289" s="48"/>
      <c r="AT289" s="48"/>
      <c r="AU289" s="48">
        <f>SUMIF(BAROMPREM!B:B,I289,BAROMPREM!AF:AF)</f>
        <v>31825.599999999999</v>
      </c>
      <c r="AV289" s="63">
        <f>SUMIF(BAROMPREM!B:B,I289,BAROMPREM!AE:AE)</f>
        <v>85432.8</v>
      </c>
      <c r="AW289" s="48"/>
      <c r="AX289" s="48"/>
    </row>
    <row r="290" spans="1:50" ht="15.75" thickBot="1" x14ac:dyDescent="0.3">
      <c r="A290" s="41">
        <v>80</v>
      </c>
      <c r="B290" s="42" t="s">
        <v>8</v>
      </c>
      <c r="C290" s="41">
        <v>57</v>
      </c>
      <c r="D290" s="43" t="s">
        <v>520</v>
      </c>
      <c r="E290" s="41">
        <v>588206</v>
      </c>
      <c r="F290" s="43" t="s">
        <v>308</v>
      </c>
      <c r="G290" s="41">
        <v>88206</v>
      </c>
      <c r="H290" s="43" t="s">
        <v>308</v>
      </c>
      <c r="I290" s="41">
        <v>88206</v>
      </c>
      <c r="K290" s="48">
        <f>SUMIF(BAROMPREM!B:B,I290,BAROMPREM!AD:AD)</f>
        <v>0</v>
      </c>
      <c r="L290" s="63"/>
      <c r="M290" s="48"/>
      <c r="N290" s="48"/>
      <c r="O290" s="48">
        <f>SUMIF(BAROMPREM!B:B,I290,BAROMPREM!AM:AM)</f>
        <v>15</v>
      </c>
      <c r="P290" s="48"/>
      <c r="Q290" s="48"/>
      <c r="R290" s="48"/>
      <c r="S290" s="48">
        <f>SUMIF(BAROMPREM!B:B,I290,BAROMPREM!Z:Z)</f>
        <v>1</v>
      </c>
      <c r="T290" s="63"/>
      <c r="U290" s="48"/>
      <c r="V290" s="48"/>
      <c r="W290" s="48">
        <f>SUMIF(BAROMPREM!B:B,I290,BAROMPREM!AN:AN)</f>
        <v>14.8</v>
      </c>
      <c r="X290" s="48"/>
      <c r="Y290" s="48"/>
      <c r="Z290" s="48"/>
      <c r="AA290" s="83">
        <f>SUMIF(BAROMPREM!B:B,I290,BAROMPREM!AB:AB)</f>
        <v>2</v>
      </c>
      <c r="AB290" s="83"/>
      <c r="AC290" s="48"/>
      <c r="AD290" s="48"/>
      <c r="AE290" s="54">
        <f>SUMIF(PNBCREDIT!G:G,I290,PNBCREDIT!Q:Q)+SUMIF(PNBCREDIT!G:G,I290,PNBCREDIT!AF:AF)</f>
        <v>5.9650644362065988</v>
      </c>
      <c r="AF290" s="54"/>
      <c r="AG290" s="48"/>
      <c r="AH290" s="48"/>
      <c r="AI290" s="221">
        <f>SUMIF(BAROMPREM!B:B,I290,BAROMPREM!AC:AC)</f>
        <v>1</v>
      </c>
      <c r="AJ290" s="83"/>
      <c r="AK290" s="48"/>
      <c r="AL290" s="48"/>
      <c r="AM290" s="223">
        <f>SUMIF(BAROMPREM!B:B,I290,BAROMPREM!Y:Y)</f>
        <v>4</v>
      </c>
      <c r="AN290" s="63"/>
      <c r="AO290" s="48"/>
      <c r="AP290" s="64"/>
      <c r="AQ290" s="223">
        <f>SUMIF(BAROMPREM!B:B,I290,BAROMPREM!AA:AA)</f>
        <v>1</v>
      </c>
      <c r="AR290" s="223"/>
      <c r="AS290" s="48"/>
      <c r="AT290" s="48"/>
      <c r="AU290" s="48">
        <f>SUMIF(BAROMPREM!B:B,I290,BAROMPREM!AF:AF)</f>
        <v>48765.1</v>
      </c>
      <c r="AV290" s="63">
        <f>SUMIF(BAROMPREM!B:B,I290,BAROMPREM!AE:AE)</f>
        <v>122103.6</v>
      </c>
      <c r="AW290" s="48"/>
      <c r="AX290" s="48"/>
    </row>
    <row r="291" spans="1:50" ht="15.75" thickBot="1" x14ac:dyDescent="0.3">
      <c r="A291" s="41">
        <v>80</v>
      </c>
      <c r="B291" s="42" t="s">
        <v>8</v>
      </c>
      <c r="C291" s="41">
        <v>57</v>
      </c>
      <c r="D291" s="43" t="s">
        <v>520</v>
      </c>
      <c r="E291" s="41">
        <v>588216</v>
      </c>
      <c r="F291" s="43" t="s">
        <v>324</v>
      </c>
      <c r="G291" s="41">
        <v>88216</v>
      </c>
      <c r="H291" s="43" t="s">
        <v>324</v>
      </c>
      <c r="I291" s="41">
        <v>88216</v>
      </c>
      <c r="K291" s="48">
        <f>SUMIF(BAROMPREM!B:B,I291,BAROMPREM!AD:AD)</f>
        <v>0</v>
      </c>
      <c r="L291" s="63"/>
      <c r="M291" s="48"/>
      <c r="N291" s="48"/>
      <c r="O291" s="48">
        <f>SUMIF(BAROMPREM!B:B,I291,BAROMPREM!AM:AM)</f>
        <v>0</v>
      </c>
      <c r="P291" s="48"/>
      <c r="Q291" s="48"/>
      <c r="R291" s="48"/>
      <c r="S291" s="48">
        <f>SUMIF(BAROMPREM!B:B,I291,BAROMPREM!Z:Z)</f>
        <v>0</v>
      </c>
      <c r="T291" s="63"/>
      <c r="U291" s="48"/>
      <c r="V291" s="48"/>
      <c r="W291" s="48">
        <f>SUMIF(BAROMPREM!B:B,I291,BAROMPREM!AN:AN)</f>
        <v>6</v>
      </c>
      <c r="X291" s="48"/>
      <c r="Y291" s="48"/>
      <c r="Z291" s="48"/>
      <c r="AA291" s="83">
        <f>SUMIF(BAROMPREM!B:B,I291,BAROMPREM!AB:AB)</f>
        <v>2</v>
      </c>
      <c r="AB291" s="83"/>
      <c r="AC291" s="48"/>
      <c r="AD291" s="48"/>
      <c r="AE291" s="54">
        <f>SUMIF(PNBCREDIT!G:G,I291,PNBCREDIT!Q:Q)+SUMIF(PNBCREDIT!G:G,I291,PNBCREDIT!AF:AF)</f>
        <v>6.1475673600000008E-3</v>
      </c>
      <c r="AF291" s="54"/>
      <c r="AG291" s="48"/>
      <c r="AH291" s="48"/>
      <c r="AI291" s="221">
        <f>SUMIF(BAROMPREM!B:B,I291,BAROMPREM!AC:AC)</f>
        <v>0</v>
      </c>
      <c r="AJ291" s="83"/>
      <c r="AK291" s="48"/>
      <c r="AL291" s="48"/>
      <c r="AM291" s="223">
        <f>SUMIF(BAROMPREM!B:B,I291,BAROMPREM!Y:Y)</f>
        <v>-1</v>
      </c>
      <c r="AN291" s="63"/>
      <c r="AO291" s="48"/>
      <c r="AP291" s="64"/>
      <c r="AQ291" s="223">
        <f>SUMIF(BAROMPREM!B:B,I291,BAROMPREM!AA:AA)</f>
        <v>0</v>
      </c>
      <c r="AR291" s="223"/>
      <c r="AS291" s="48"/>
      <c r="AT291" s="48"/>
      <c r="AU291" s="48">
        <f>SUMIF(BAROMPREM!B:B,I291,BAROMPREM!AF:AF)</f>
        <v>60</v>
      </c>
      <c r="AV291" s="63">
        <f>SUMIF(BAROMPREM!B:B,I291,BAROMPREM!AE:AE)</f>
        <v>180</v>
      </c>
      <c r="AW291" s="48"/>
      <c r="AX291" s="48"/>
    </row>
    <row r="292" spans="1:50" ht="15.75" thickBot="1" x14ac:dyDescent="0.3">
      <c r="A292" s="41">
        <v>80</v>
      </c>
      <c r="B292" s="42" t="s">
        <v>8</v>
      </c>
      <c r="C292" s="41">
        <v>57</v>
      </c>
      <c r="D292" s="43" t="s">
        <v>520</v>
      </c>
      <c r="E292" s="41">
        <v>488256</v>
      </c>
      <c r="F292" s="43" t="s">
        <v>325</v>
      </c>
      <c r="G292" s="41">
        <v>88256</v>
      </c>
      <c r="H292" s="43" t="s">
        <v>325</v>
      </c>
      <c r="I292" s="41">
        <v>88256</v>
      </c>
      <c r="K292" s="48">
        <f>SUMIF(BAROMPREM!B:B,I292,BAROMPREM!AD:AD)</f>
        <v>0</v>
      </c>
      <c r="L292" s="63"/>
      <c r="M292" s="48"/>
      <c r="N292" s="48"/>
      <c r="O292" s="48">
        <f>SUMIF(BAROMPREM!B:B,I292,BAROMPREM!AM:AM)</f>
        <v>7</v>
      </c>
      <c r="P292" s="48"/>
      <c r="Q292" s="48"/>
      <c r="R292" s="48"/>
      <c r="S292" s="48">
        <f>SUMIF(BAROMPREM!B:B,I292,BAROMPREM!Z:Z)</f>
        <v>0</v>
      </c>
      <c r="T292" s="63"/>
      <c r="U292" s="48"/>
      <c r="V292" s="48"/>
      <c r="W292" s="48">
        <f>SUMIF(BAROMPREM!B:B,I292,BAROMPREM!AN:AN)</f>
        <v>4.8</v>
      </c>
      <c r="X292" s="48"/>
      <c r="Y292" s="48"/>
      <c r="Z292" s="48"/>
      <c r="AA292" s="83">
        <f>SUMIF(BAROMPREM!B:B,I292,BAROMPREM!AB:AB)</f>
        <v>0</v>
      </c>
      <c r="AB292" s="83"/>
      <c r="AC292" s="48"/>
      <c r="AD292" s="48"/>
      <c r="AE292" s="54">
        <f>SUMIF(PNBCREDIT!G:G,I292,PNBCREDIT!Q:Q)+SUMIF(PNBCREDIT!G:G,I292,PNBCREDIT!AF:AF)</f>
        <v>3.1542682427788469</v>
      </c>
      <c r="AF292" s="54"/>
      <c r="AG292" s="48"/>
      <c r="AH292" s="48"/>
      <c r="AI292" s="221">
        <f>SUMIF(BAROMPREM!B:B,I292,BAROMPREM!AC:AC)</f>
        <v>1</v>
      </c>
      <c r="AJ292" s="83"/>
      <c r="AK292" s="48"/>
      <c r="AL292" s="48"/>
      <c r="AM292" s="223">
        <f>SUMIF(BAROMPREM!B:B,I292,BAROMPREM!Y:Y)</f>
        <v>5</v>
      </c>
      <c r="AN292" s="63"/>
      <c r="AO292" s="48"/>
      <c r="AP292" s="64"/>
      <c r="AQ292" s="223">
        <f>SUMIF(BAROMPREM!B:B,I292,BAROMPREM!AA:AA)</f>
        <v>0</v>
      </c>
      <c r="AR292" s="223"/>
      <c r="AS292" s="48"/>
      <c r="AT292" s="48"/>
      <c r="AU292" s="48">
        <f>SUMIF(BAROMPREM!B:B,I292,BAROMPREM!AF:AF)</f>
        <v>19528.099999999999</v>
      </c>
      <c r="AV292" s="63">
        <f>SUMIF(BAROMPREM!B:B,I292,BAROMPREM!AE:AE)</f>
        <v>33029.699999999997</v>
      </c>
      <c r="AW292" s="48"/>
      <c r="AX292" s="48"/>
    </row>
    <row r="293" spans="1:50" ht="15.75" thickBot="1" x14ac:dyDescent="0.3">
      <c r="A293" s="41">
        <v>80</v>
      </c>
      <c r="B293" s="42" t="s">
        <v>8</v>
      </c>
      <c r="C293" s="41">
        <v>57</v>
      </c>
      <c r="D293" s="43" t="s">
        <v>520</v>
      </c>
      <c r="E293" s="217">
        <v>488281</v>
      </c>
      <c r="F293" s="218" t="s">
        <v>317</v>
      </c>
      <c r="G293" s="41">
        <v>88261</v>
      </c>
      <c r="H293" s="43" t="s">
        <v>316</v>
      </c>
      <c r="I293" s="41">
        <v>88261</v>
      </c>
      <c r="K293" s="48">
        <f>SUMIF(BAROMPREM!B:B,I293,BAROMPREM!AD:AD)</f>
        <v>0</v>
      </c>
      <c r="L293" s="63"/>
      <c r="M293" s="48"/>
      <c r="N293" s="48"/>
      <c r="O293" s="48">
        <f>SUMIF(BAROMPREM!B:B,I293,BAROMPREM!AM:AM)</f>
        <v>0</v>
      </c>
      <c r="P293" s="48"/>
      <c r="Q293" s="48"/>
      <c r="R293" s="48"/>
      <c r="S293" s="48">
        <f>SUMIF(BAROMPREM!B:B,I293,BAROMPREM!Z:Z)</f>
        <v>0</v>
      </c>
      <c r="T293" s="63"/>
      <c r="U293" s="48"/>
      <c r="V293" s="48"/>
      <c r="W293" s="48">
        <f>SUMIF(BAROMPREM!B:B,I293,BAROMPREM!AN:AN)</f>
        <v>0</v>
      </c>
      <c r="X293" s="48"/>
      <c r="Y293" s="48"/>
      <c r="Z293" s="48"/>
      <c r="AA293" s="83">
        <f>SUMIF(BAROMPREM!B:B,I293,BAROMPREM!AB:AB)</f>
        <v>1</v>
      </c>
      <c r="AB293" s="83"/>
      <c r="AC293" s="48"/>
      <c r="AD293" s="48"/>
      <c r="AE293" s="54">
        <f>SUMIF(PNBCREDIT!G:G,I293,PNBCREDIT!Q:Q)+SUMIF(PNBCREDIT!G:G,I293,PNBCREDIT!AF:AF)</f>
        <v>18.443744799213114</v>
      </c>
      <c r="AF293" s="54"/>
      <c r="AG293" s="48"/>
      <c r="AH293" s="48"/>
      <c r="AI293" s="221">
        <f>SUMIF(BAROMPREM!B:B,I293,BAROMPREM!AC:AC)</f>
        <v>2</v>
      </c>
      <c r="AJ293" s="83"/>
      <c r="AK293" s="48"/>
      <c r="AL293" s="48"/>
      <c r="AM293" s="223">
        <f>SUMIF(BAROMPREM!B:B,I293,BAROMPREM!Y:Y)</f>
        <v>-4</v>
      </c>
      <c r="AN293" s="63"/>
      <c r="AO293" s="48"/>
      <c r="AP293" s="64"/>
      <c r="AQ293" s="223">
        <f>SUMIF(BAROMPREM!B:B,I293,BAROMPREM!AA:AA)</f>
        <v>0</v>
      </c>
      <c r="AR293" s="223"/>
      <c r="AS293" s="48"/>
      <c r="AT293" s="48"/>
      <c r="AU293" s="48">
        <f>SUMIF(BAROMPREM!B:B,I293,BAROMPREM!AF:AF)</f>
        <v>18589.8</v>
      </c>
      <c r="AV293" s="63">
        <f>SUMIF(BAROMPREM!B:B,I293,BAROMPREM!AE:AE)</f>
        <v>45730.8</v>
      </c>
      <c r="AW293" s="48"/>
      <c r="AX293" s="48"/>
    </row>
    <row r="294" spans="1:50" ht="15.75" thickBot="1" x14ac:dyDescent="0.3">
      <c r="A294" s="41">
        <v>80</v>
      </c>
      <c r="B294" s="42" t="s">
        <v>8</v>
      </c>
      <c r="C294" s="41">
        <v>57</v>
      </c>
      <c r="D294" s="43" t="s">
        <v>520</v>
      </c>
      <c r="E294" s="41">
        <v>488281</v>
      </c>
      <c r="F294" s="43" t="s">
        <v>317</v>
      </c>
      <c r="G294" s="41">
        <v>88281</v>
      </c>
      <c r="H294" s="43" t="s">
        <v>317</v>
      </c>
      <c r="I294" s="41">
        <v>88281</v>
      </c>
      <c r="K294" s="48">
        <f>SUMIF(BAROMPREM!B:B,I294,BAROMPREM!AD:AD)</f>
        <v>0</v>
      </c>
      <c r="L294" s="63"/>
      <c r="M294" s="48"/>
      <c r="N294" s="48"/>
      <c r="O294" s="48">
        <f>SUMIF(BAROMPREM!B:B,I294,BAROMPREM!AM:AM)</f>
        <v>8</v>
      </c>
      <c r="P294" s="48"/>
      <c r="Q294" s="48"/>
      <c r="R294" s="48"/>
      <c r="S294" s="48">
        <f>SUMIF(BAROMPREM!B:B,I294,BAROMPREM!Z:Z)</f>
        <v>1</v>
      </c>
      <c r="T294" s="63"/>
      <c r="U294" s="48"/>
      <c r="V294" s="48"/>
      <c r="W294" s="48">
        <f>SUMIF(BAROMPREM!B:B,I294,BAROMPREM!AN:AN)</f>
        <v>18.8</v>
      </c>
      <c r="X294" s="48"/>
      <c r="Y294" s="48"/>
      <c r="Z294" s="48"/>
      <c r="AA294" s="83">
        <f>SUMIF(BAROMPREM!B:B,I294,BAROMPREM!AB:AB)</f>
        <v>1</v>
      </c>
      <c r="AB294" s="83"/>
      <c r="AC294" s="48"/>
      <c r="AD294" s="48"/>
      <c r="AE294" s="54">
        <f>SUMIF(PNBCREDIT!G:G,I294,PNBCREDIT!Q:Q)+SUMIF(PNBCREDIT!G:G,I294,PNBCREDIT!AF:AF)</f>
        <v>33.02318224786508</v>
      </c>
      <c r="AF294" s="54"/>
      <c r="AG294" s="48"/>
      <c r="AH294" s="48"/>
      <c r="AI294" s="221">
        <f>SUMIF(BAROMPREM!B:B,I294,BAROMPREM!AC:AC)</f>
        <v>2</v>
      </c>
      <c r="AJ294" s="83"/>
      <c r="AK294" s="48"/>
      <c r="AL294" s="48"/>
      <c r="AM294" s="223">
        <f>SUMIF(BAROMPREM!B:B,I294,BAROMPREM!Y:Y)</f>
        <v>-1</v>
      </c>
      <c r="AN294" s="63"/>
      <c r="AO294" s="48"/>
      <c r="AP294" s="64"/>
      <c r="AQ294" s="223">
        <f>SUMIF(BAROMPREM!B:B,I294,BAROMPREM!AA:AA)</f>
        <v>0</v>
      </c>
      <c r="AR294" s="223"/>
      <c r="AS294" s="48"/>
      <c r="AT294" s="48"/>
      <c r="AU294" s="48">
        <f>SUMIF(BAROMPREM!B:B,I294,BAROMPREM!AF:AF)</f>
        <v>84270.3</v>
      </c>
      <c r="AV294" s="63">
        <f>SUMIF(BAROMPREM!B:B,I294,BAROMPREM!AE:AE)</f>
        <v>113096.9</v>
      </c>
      <c r="AW294" s="48"/>
      <c r="AX294" s="48"/>
    </row>
    <row r="295" spans="1:50" ht="15.75" thickBot="1" x14ac:dyDescent="0.3">
      <c r="A295" s="41">
        <v>80</v>
      </c>
      <c r="B295" s="42" t="s">
        <v>8</v>
      </c>
      <c r="C295" s="41">
        <v>57</v>
      </c>
      <c r="D295" s="43" t="s">
        <v>520</v>
      </c>
      <c r="E295" s="41">
        <v>488286</v>
      </c>
      <c r="F295" s="43" t="s">
        <v>298</v>
      </c>
      <c r="G295" s="41">
        <v>88286</v>
      </c>
      <c r="H295" s="43" t="s">
        <v>298</v>
      </c>
      <c r="I295" s="41">
        <v>88286</v>
      </c>
      <c r="K295" s="48">
        <f>SUMIF(BAROMPREM!B:B,I295,BAROMPREM!AD:AD)</f>
        <v>0</v>
      </c>
      <c r="L295" s="63"/>
      <c r="M295" s="48"/>
      <c r="N295" s="48"/>
      <c r="O295" s="48">
        <f>SUMIF(BAROMPREM!B:B,I295,BAROMPREM!AM:AM)</f>
        <v>46</v>
      </c>
      <c r="P295" s="48"/>
      <c r="Q295" s="48"/>
      <c r="R295" s="48"/>
      <c r="S295" s="48">
        <f>SUMIF(BAROMPREM!B:B,I295,BAROMPREM!Z:Z)</f>
        <v>6</v>
      </c>
      <c r="T295" s="63"/>
      <c r="U295" s="48"/>
      <c r="V295" s="48"/>
      <c r="W295" s="48">
        <f>SUMIF(BAROMPREM!B:B,I295,BAROMPREM!AN:AN)</f>
        <v>54.6</v>
      </c>
      <c r="X295" s="48"/>
      <c r="Y295" s="48"/>
      <c r="Z295" s="48"/>
      <c r="AA295" s="83">
        <f>SUMIF(BAROMPREM!B:B,I295,BAROMPREM!AB:AB)</f>
        <v>2</v>
      </c>
      <c r="AB295" s="83"/>
      <c r="AC295" s="48"/>
      <c r="AD295" s="48"/>
      <c r="AE295" s="54">
        <f>SUMIF(PNBCREDIT!G:G,I295,PNBCREDIT!Q:Q)+SUMIF(PNBCREDIT!G:G,I295,PNBCREDIT!AF:AF)</f>
        <v>54.45325307400725</v>
      </c>
      <c r="AF295" s="54"/>
      <c r="AG295" s="48"/>
      <c r="AH295" s="48"/>
      <c r="AI295" s="221">
        <f>SUMIF(BAROMPREM!B:B,I295,BAROMPREM!AC:AC)</f>
        <v>4</v>
      </c>
      <c r="AJ295" s="83"/>
      <c r="AK295" s="48"/>
      <c r="AL295" s="48"/>
      <c r="AM295" s="223">
        <f>SUMIF(BAROMPREM!B:B,I295,BAROMPREM!Y:Y)</f>
        <v>4</v>
      </c>
      <c r="AN295" s="63"/>
      <c r="AO295" s="48"/>
      <c r="AP295" s="64"/>
      <c r="AQ295" s="223">
        <f>SUMIF(BAROMPREM!B:B,I295,BAROMPREM!AA:AA)</f>
        <v>1</v>
      </c>
      <c r="AR295" s="223"/>
      <c r="AS295" s="48"/>
      <c r="AT295" s="48"/>
      <c r="AU295" s="48">
        <f>SUMIF(BAROMPREM!B:B,I295,BAROMPREM!AF:AF)</f>
        <v>89603.4</v>
      </c>
      <c r="AV295" s="63">
        <f>SUMIF(BAROMPREM!B:B,I295,BAROMPREM!AE:AE)</f>
        <v>773732.1</v>
      </c>
      <c r="AW295" s="48"/>
      <c r="AX295" s="48"/>
    </row>
    <row r="296" spans="1:50" ht="15.75" thickBot="1" x14ac:dyDescent="0.3">
      <c r="A296" s="41">
        <v>80</v>
      </c>
      <c r="B296" s="42" t="s">
        <v>8</v>
      </c>
      <c r="C296" s="41">
        <v>57</v>
      </c>
      <c r="D296" s="43" t="s">
        <v>520</v>
      </c>
      <c r="E296" s="41">
        <v>488291</v>
      </c>
      <c r="F296" s="43" t="s">
        <v>299</v>
      </c>
      <c r="G296" s="41">
        <v>88291</v>
      </c>
      <c r="H296" s="43" t="s">
        <v>299</v>
      </c>
      <c r="I296" s="41">
        <v>88291</v>
      </c>
      <c r="K296" s="48">
        <f>SUMIF(BAROMPREM!B:B,I296,BAROMPREM!AD:AD)</f>
        <v>0</v>
      </c>
      <c r="L296" s="63"/>
      <c r="M296" s="48"/>
      <c r="N296" s="48"/>
      <c r="O296" s="48">
        <f>SUMIF(BAROMPREM!B:B,I296,BAROMPREM!AM:AM)</f>
        <v>4</v>
      </c>
      <c r="P296" s="48"/>
      <c r="Q296" s="48"/>
      <c r="R296" s="48"/>
      <c r="S296" s="48">
        <f>SUMIF(BAROMPREM!B:B,I296,BAROMPREM!Z:Z)</f>
        <v>0</v>
      </c>
      <c r="T296" s="63"/>
      <c r="U296" s="48"/>
      <c r="V296" s="48"/>
      <c r="W296" s="48">
        <f>SUMIF(BAROMPREM!B:B,I296,BAROMPREM!AN:AN)</f>
        <v>0</v>
      </c>
      <c r="X296" s="48"/>
      <c r="Y296" s="48"/>
      <c r="Z296" s="48"/>
      <c r="AA296" s="83">
        <f>SUMIF(BAROMPREM!B:B,I296,BAROMPREM!AB:AB)</f>
        <v>0</v>
      </c>
      <c r="AB296" s="83"/>
      <c r="AC296" s="48"/>
      <c r="AD296" s="48"/>
      <c r="AE296" s="54">
        <f>SUMIF(PNBCREDIT!G:G,I296,PNBCREDIT!Q:Q)+SUMIF(PNBCREDIT!G:G,I296,PNBCREDIT!AF:AF)</f>
        <v>1.4639545207263194</v>
      </c>
      <c r="AF296" s="54"/>
      <c r="AG296" s="48"/>
      <c r="AH296" s="48"/>
      <c r="AI296" s="221">
        <f>SUMIF(BAROMPREM!B:B,I296,BAROMPREM!AC:AC)</f>
        <v>1</v>
      </c>
      <c r="AJ296" s="83"/>
      <c r="AK296" s="48"/>
      <c r="AL296" s="48"/>
      <c r="AM296" s="223">
        <f>SUMIF(BAROMPREM!B:B,I296,BAROMPREM!Y:Y)</f>
        <v>1</v>
      </c>
      <c r="AN296" s="63"/>
      <c r="AO296" s="48"/>
      <c r="AP296" s="64"/>
      <c r="AQ296" s="223">
        <f>SUMIF(BAROMPREM!B:B,I296,BAROMPREM!AA:AA)</f>
        <v>0</v>
      </c>
      <c r="AR296" s="223"/>
      <c r="AS296" s="48"/>
      <c r="AT296" s="48"/>
      <c r="AU296" s="48">
        <f>SUMIF(BAROMPREM!B:B,I296,BAROMPREM!AF:AF)</f>
        <v>76091.399999999994</v>
      </c>
      <c r="AV296" s="63">
        <f>SUMIF(BAROMPREM!B:B,I296,BAROMPREM!AE:AE)</f>
        <v>141223.20000000001</v>
      </c>
      <c r="AW296" s="48"/>
      <c r="AX296" s="48"/>
    </row>
    <row r="297" spans="1:50" ht="15.75" thickBot="1" x14ac:dyDescent="0.3">
      <c r="A297" s="41">
        <v>80</v>
      </c>
      <c r="B297" s="42" t="s">
        <v>8</v>
      </c>
      <c r="C297" s="41">
        <v>57</v>
      </c>
      <c r="D297" s="43" t="s">
        <v>520</v>
      </c>
      <c r="E297" s="41">
        <v>488288</v>
      </c>
      <c r="F297" s="43" t="s">
        <v>300</v>
      </c>
      <c r="G297" s="41">
        <v>88288</v>
      </c>
      <c r="H297" s="43" t="s">
        <v>300</v>
      </c>
      <c r="I297" s="41">
        <v>88288</v>
      </c>
      <c r="K297" s="48">
        <f>SUMIF(BAROMPREM!B:B,I297,BAROMPREM!AD:AD)</f>
        <v>0</v>
      </c>
      <c r="L297" s="63"/>
      <c r="M297" s="48"/>
      <c r="N297" s="48"/>
      <c r="O297" s="48">
        <f>SUMIF(BAROMPREM!B:B,I297,BAROMPREM!AM:AM)</f>
        <v>28</v>
      </c>
      <c r="P297" s="48"/>
      <c r="Q297" s="48"/>
      <c r="R297" s="48"/>
      <c r="S297" s="48">
        <f>SUMIF(BAROMPREM!B:B,I297,BAROMPREM!Z:Z)</f>
        <v>3</v>
      </c>
      <c r="T297" s="63"/>
      <c r="U297" s="48"/>
      <c r="V297" s="48"/>
      <c r="W297" s="48">
        <f>SUMIF(BAROMPREM!B:B,I297,BAROMPREM!AN:AN)</f>
        <v>5.2</v>
      </c>
      <c r="X297" s="48"/>
      <c r="Y297" s="48"/>
      <c r="Z297" s="48"/>
      <c r="AA297" s="83">
        <f>SUMIF(BAROMPREM!B:B,I297,BAROMPREM!AB:AB)</f>
        <v>0</v>
      </c>
      <c r="AB297" s="83"/>
      <c r="AC297" s="48"/>
      <c r="AD297" s="48"/>
      <c r="AE297" s="54">
        <f>SUMIF(PNBCREDIT!G:G,I297,PNBCREDIT!Q:Q)+SUMIF(PNBCREDIT!G:G,I297,PNBCREDIT!AF:AF)</f>
        <v>26.458864099569503</v>
      </c>
      <c r="AF297" s="54"/>
      <c r="AG297" s="48"/>
      <c r="AH297" s="48"/>
      <c r="AI297" s="221">
        <f>SUMIF(BAROMPREM!B:B,I297,BAROMPREM!AC:AC)</f>
        <v>1</v>
      </c>
      <c r="AJ297" s="83"/>
      <c r="AK297" s="48"/>
      <c r="AL297" s="48"/>
      <c r="AM297" s="223">
        <f>SUMIF(BAROMPREM!B:B,I297,BAROMPREM!Y:Y)</f>
        <v>2</v>
      </c>
      <c r="AN297" s="63"/>
      <c r="AO297" s="48"/>
      <c r="AP297" s="64"/>
      <c r="AQ297" s="223">
        <f>SUMIF(BAROMPREM!B:B,I297,BAROMPREM!AA:AA)</f>
        <v>0</v>
      </c>
      <c r="AR297" s="223"/>
      <c r="AS297" s="48"/>
      <c r="AT297" s="48"/>
      <c r="AU297" s="48">
        <f>SUMIF(BAROMPREM!B:B,I297,BAROMPREM!AF:AF)</f>
        <v>874</v>
      </c>
      <c r="AV297" s="63">
        <f>SUMIF(BAROMPREM!B:B,I297,BAROMPREM!AE:AE)</f>
        <v>1310</v>
      </c>
      <c r="AW297" s="48"/>
      <c r="AX297" s="48"/>
    </row>
    <row r="298" spans="1:50" ht="15.75" thickBot="1" x14ac:dyDescent="0.3">
      <c r="A298" s="41">
        <v>80</v>
      </c>
      <c r="B298" s="42" t="s">
        <v>8</v>
      </c>
      <c r="C298" s="41">
        <v>57</v>
      </c>
      <c r="D298" s="43" t="s">
        <v>520</v>
      </c>
      <c r="E298" s="41">
        <v>588336</v>
      </c>
      <c r="F298" s="43" t="s">
        <v>301</v>
      </c>
      <c r="G298" s="41">
        <v>88336</v>
      </c>
      <c r="H298" s="43" t="s">
        <v>301</v>
      </c>
      <c r="I298" s="41">
        <v>88336</v>
      </c>
      <c r="K298" s="48">
        <f>SUMIF(BAROMPREM!B:B,I298,BAROMPREM!AD:AD)</f>
        <v>0</v>
      </c>
      <c r="L298" s="63"/>
      <c r="M298" s="48"/>
      <c r="N298" s="48"/>
      <c r="O298" s="48">
        <f>SUMIF(BAROMPREM!B:B,I298,BAROMPREM!AM:AM)</f>
        <v>10</v>
      </c>
      <c r="P298" s="48"/>
      <c r="Q298" s="48"/>
      <c r="R298" s="48"/>
      <c r="S298" s="48">
        <f>SUMIF(BAROMPREM!B:B,I298,BAROMPREM!Z:Z)</f>
        <v>0</v>
      </c>
      <c r="T298" s="63"/>
      <c r="U298" s="48"/>
      <c r="V298" s="48"/>
      <c r="W298" s="48">
        <f>SUMIF(BAROMPREM!B:B,I298,BAROMPREM!AN:AN)</f>
        <v>5.2</v>
      </c>
      <c r="X298" s="48"/>
      <c r="Y298" s="48"/>
      <c r="Z298" s="48"/>
      <c r="AA298" s="83">
        <f>SUMIF(BAROMPREM!B:B,I298,BAROMPREM!AB:AB)</f>
        <v>1</v>
      </c>
      <c r="AB298" s="83"/>
      <c r="AC298" s="48"/>
      <c r="AD298" s="48"/>
      <c r="AE298" s="54">
        <f>SUMIF(PNBCREDIT!G:G,I298,PNBCREDIT!Q:Q)+SUMIF(PNBCREDIT!G:G,I298,PNBCREDIT!AF:AF)</f>
        <v>22.821081195146448</v>
      </c>
      <c r="AF298" s="54"/>
      <c r="AG298" s="48"/>
      <c r="AH298" s="48"/>
      <c r="AI298" s="221">
        <f>SUMIF(BAROMPREM!B:B,I298,BAROMPREM!AC:AC)</f>
        <v>1</v>
      </c>
      <c r="AJ298" s="83"/>
      <c r="AK298" s="48"/>
      <c r="AL298" s="48"/>
      <c r="AM298" s="223">
        <f>SUMIF(BAROMPREM!B:B,I298,BAROMPREM!Y:Y)</f>
        <v>-6</v>
      </c>
      <c r="AN298" s="63"/>
      <c r="AO298" s="48"/>
      <c r="AP298" s="64"/>
      <c r="AQ298" s="223">
        <f>SUMIF(BAROMPREM!B:B,I298,BAROMPREM!AA:AA)</f>
        <v>1</v>
      </c>
      <c r="AR298" s="223"/>
      <c r="AS298" s="48"/>
      <c r="AT298" s="48"/>
      <c r="AU298" s="48">
        <f>SUMIF(BAROMPREM!B:B,I298,BAROMPREM!AF:AF)</f>
        <v>29051</v>
      </c>
      <c r="AV298" s="63">
        <f>SUMIF(BAROMPREM!B:B,I298,BAROMPREM!AE:AE)</f>
        <v>85826.5</v>
      </c>
      <c r="AW298" s="48"/>
      <c r="AX298" s="48"/>
    </row>
    <row r="299" spans="1:50" ht="15.75" thickBot="1" x14ac:dyDescent="0.3">
      <c r="A299" s="41">
        <v>80</v>
      </c>
      <c r="B299" s="42" t="s">
        <v>8</v>
      </c>
      <c r="C299" s="41">
        <v>57</v>
      </c>
      <c r="D299" s="43" t="s">
        <v>520</v>
      </c>
      <c r="E299" s="41">
        <v>588396</v>
      </c>
      <c r="F299" s="43" t="s">
        <v>318</v>
      </c>
      <c r="G299" s="41">
        <v>88396</v>
      </c>
      <c r="H299" s="43" t="s">
        <v>318</v>
      </c>
      <c r="I299" s="41">
        <v>88396</v>
      </c>
      <c r="K299" s="48">
        <f>SUMIF(BAROMPREM!B:B,I299,BAROMPREM!AD:AD)</f>
        <v>0</v>
      </c>
      <c r="L299" s="63"/>
      <c r="M299" s="48"/>
      <c r="N299" s="48"/>
      <c r="O299" s="48">
        <f>SUMIF(BAROMPREM!B:B,I299,BAROMPREM!AM:AM)</f>
        <v>9</v>
      </c>
      <c r="P299" s="48"/>
      <c r="Q299" s="48"/>
      <c r="R299" s="48"/>
      <c r="S299" s="48">
        <f>SUMIF(BAROMPREM!B:B,I299,BAROMPREM!Z:Z)</f>
        <v>1</v>
      </c>
      <c r="T299" s="63"/>
      <c r="U299" s="48"/>
      <c r="V299" s="48"/>
      <c r="W299" s="48">
        <f>SUMIF(BAROMPREM!B:B,I299,BAROMPREM!AN:AN)</f>
        <v>-12.8</v>
      </c>
      <c r="X299" s="48"/>
      <c r="Y299" s="48"/>
      <c r="Z299" s="48"/>
      <c r="AA299" s="83">
        <f>SUMIF(BAROMPREM!B:B,I299,BAROMPREM!AB:AB)</f>
        <v>0</v>
      </c>
      <c r="AB299" s="83"/>
      <c r="AC299" s="48"/>
      <c r="AD299" s="48"/>
      <c r="AE299" s="54">
        <f>SUMIF(PNBCREDIT!G:G,I299,PNBCREDIT!Q:Q)+SUMIF(PNBCREDIT!G:G,I299,PNBCREDIT!AF:AF)</f>
        <v>5.5256462597363551</v>
      </c>
      <c r="AF299" s="54"/>
      <c r="AG299" s="48"/>
      <c r="AH299" s="48"/>
      <c r="AI299" s="221">
        <f>SUMIF(BAROMPREM!B:B,I299,BAROMPREM!AC:AC)</f>
        <v>1</v>
      </c>
      <c r="AJ299" s="83"/>
      <c r="AK299" s="48"/>
      <c r="AL299" s="48"/>
      <c r="AM299" s="223">
        <f>SUMIF(BAROMPREM!B:B,I299,BAROMPREM!Y:Y)</f>
        <v>11</v>
      </c>
      <c r="AN299" s="63"/>
      <c r="AO299" s="48"/>
      <c r="AP299" s="64"/>
      <c r="AQ299" s="223">
        <f>SUMIF(BAROMPREM!B:B,I299,BAROMPREM!AA:AA)</f>
        <v>0</v>
      </c>
      <c r="AR299" s="223"/>
      <c r="AS299" s="48"/>
      <c r="AT299" s="48"/>
      <c r="AU299" s="48">
        <f>SUMIF(BAROMPREM!B:B,I299,BAROMPREM!AF:AF)</f>
        <v>129998.2</v>
      </c>
      <c r="AV299" s="63">
        <f>SUMIF(BAROMPREM!B:B,I299,BAROMPREM!AE:AE)</f>
        <v>301021.5</v>
      </c>
      <c r="AW299" s="48"/>
      <c r="AX299" s="48"/>
    </row>
    <row r="300" spans="1:50" ht="15.75" thickBot="1" x14ac:dyDescent="0.3">
      <c r="A300" s="41">
        <v>80</v>
      </c>
      <c r="B300" s="42" t="s">
        <v>8</v>
      </c>
      <c r="C300" s="41">
        <v>57</v>
      </c>
      <c r="D300" s="43" t="s">
        <v>520</v>
      </c>
      <c r="E300" s="41">
        <v>488451</v>
      </c>
      <c r="F300" s="43" t="s">
        <v>309</v>
      </c>
      <c r="G300" s="41">
        <v>88451</v>
      </c>
      <c r="H300" s="43" t="s">
        <v>309</v>
      </c>
      <c r="I300" s="41">
        <v>88451</v>
      </c>
      <c r="K300" s="48">
        <f>SUMIF(BAROMPREM!B:B,I300,BAROMPREM!AD:AD)</f>
        <v>0</v>
      </c>
      <c r="L300" s="63"/>
      <c r="M300" s="48"/>
      <c r="N300" s="48"/>
      <c r="O300" s="48">
        <f>SUMIF(BAROMPREM!B:B,I300,BAROMPREM!AM:AM)</f>
        <v>16</v>
      </c>
      <c r="P300" s="48"/>
      <c r="Q300" s="48"/>
      <c r="R300" s="48"/>
      <c r="S300" s="48">
        <f>SUMIF(BAROMPREM!B:B,I300,BAROMPREM!Z:Z)</f>
        <v>1</v>
      </c>
      <c r="T300" s="63"/>
      <c r="U300" s="48"/>
      <c r="V300" s="48"/>
      <c r="W300" s="48">
        <f>SUMIF(BAROMPREM!B:B,I300,BAROMPREM!AN:AN)</f>
        <v>-12</v>
      </c>
      <c r="X300" s="48"/>
      <c r="Y300" s="48"/>
      <c r="Z300" s="48"/>
      <c r="AA300" s="83">
        <f>SUMIF(BAROMPREM!B:B,I300,BAROMPREM!AB:AB)</f>
        <v>0</v>
      </c>
      <c r="AB300" s="83"/>
      <c r="AC300" s="48"/>
      <c r="AD300" s="48"/>
      <c r="AE300" s="54">
        <f>SUMIF(PNBCREDIT!G:G,I300,PNBCREDIT!Q:Q)+SUMIF(PNBCREDIT!G:G,I300,PNBCREDIT!AF:AF)</f>
        <v>1.3944852009634465</v>
      </c>
      <c r="AF300" s="54"/>
      <c r="AG300" s="48"/>
      <c r="AH300" s="48"/>
      <c r="AI300" s="221">
        <f>SUMIF(BAROMPREM!B:B,I300,BAROMPREM!AC:AC)</f>
        <v>0</v>
      </c>
      <c r="AJ300" s="83"/>
      <c r="AK300" s="48"/>
      <c r="AL300" s="48"/>
      <c r="AM300" s="223">
        <f>SUMIF(BAROMPREM!B:B,I300,BAROMPREM!Y:Y)</f>
        <v>6</v>
      </c>
      <c r="AN300" s="63"/>
      <c r="AO300" s="48"/>
      <c r="AP300" s="64"/>
      <c r="AQ300" s="223">
        <f>SUMIF(BAROMPREM!B:B,I300,BAROMPREM!AA:AA)</f>
        <v>0</v>
      </c>
      <c r="AR300" s="223"/>
      <c r="AS300" s="48"/>
      <c r="AT300" s="48"/>
      <c r="AU300" s="48">
        <f>SUMIF(BAROMPREM!B:B,I300,BAROMPREM!AF:AF)</f>
        <v>82967.3</v>
      </c>
      <c r="AV300" s="63">
        <f>SUMIF(BAROMPREM!B:B,I300,BAROMPREM!AE:AE)</f>
        <v>416649.4</v>
      </c>
      <c r="AW300" s="48"/>
      <c r="AX300" s="48"/>
    </row>
    <row r="301" spans="1:50" ht="15.75" thickBot="1" x14ac:dyDescent="0.3">
      <c r="A301" s="41">
        <v>80</v>
      </c>
      <c r="B301" s="42" t="s">
        <v>8</v>
      </c>
      <c r="C301" s="41">
        <v>57</v>
      </c>
      <c r="D301" s="43" t="s">
        <v>520</v>
      </c>
      <c r="E301" s="41">
        <v>588501</v>
      </c>
      <c r="F301" s="43" t="s">
        <v>326</v>
      </c>
      <c r="G301" s="41">
        <v>88501</v>
      </c>
      <c r="H301" s="43" t="s">
        <v>326</v>
      </c>
      <c r="I301" s="41">
        <v>88501</v>
      </c>
      <c r="K301" s="48">
        <f>SUMIF(BAROMPREM!B:B,I301,BAROMPREM!AD:AD)</f>
        <v>0</v>
      </c>
      <c r="L301" s="63"/>
      <c r="M301" s="48"/>
      <c r="N301" s="48"/>
      <c r="O301" s="48">
        <f>SUMIF(BAROMPREM!B:B,I301,BAROMPREM!AM:AM)</f>
        <v>5</v>
      </c>
      <c r="P301" s="48"/>
      <c r="Q301" s="48"/>
      <c r="R301" s="48"/>
      <c r="S301" s="48">
        <f>SUMIF(BAROMPREM!B:B,I301,BAROMPREM!Z:Z)</f>
        <v>0</v>
      </c>
      <c r="T301" s="63"/>
      <c r="U301" s="48"/>
      <c r="V301" s="48"/>
      <c r="W301" s="48">
        <f>SUMIF(BAROMPREM!B:B,I301,BAROMPREM!AN:AN)</f>
        <v>-4.0000000000000009</v>
      </c>
      <c r="X301" s="48"/>
      <c r="Y301" s="48"/>
      <c r="Z301" s="48"/>
      <c r="AA301" s="83">
        <f>SUMIF(BAROMPREM!B:B,I301,BAROMPREM!AB:AB)</f>
        <v>1</v>
      </c>
      <c r="AB301" s="83"/>
      <c r="AC301" s="48"/>
      <c r="AD301" s="48"/>
      <c r="AE301" s="54">
        <f>SUMIF(PNBCREDIT!G:G,I301,PNBCREDIT!Q:Q)+SUMIF(PNBCREDIT!G:G,I301,PNBCREDIT!AF:AF)</f>
        <v>22.011578123926629</v>
      </c>
      <c r="AF301" s="54"/>
      <c r="AG301" s="48"/>
      <c r="AH301" s="48"/>
      <c r="AI301" s="221">
        <f>SUMIF(BAROMPREM!B:B,I301,BAROMPREM!AC:AC)</f>
        <v>2</v>
      </c>
      <c r="AJ301" s="83"/>
      <c r="AK301" s="48"/>
      <c r="AL301" s="48"/>
      <c r="AM301" s="223">
        <f>SUMIF(BAROMPREM!B:B,I301,BAROMPREM!Y:Y)</f>
        <v>3</v>
      </c>
      <c r="AN301" s="63"/>
      <c r="AO301" s="48"/>
      <c r="AP301" s="64"/>
      <c r="AQ301" s="223">
        <f>SUMIF(BAROMPREM!B:B,I301,BAROMPREM!AA:AA)</f>
        <v>1</v>
      </c>
      <c r="AR301" s="223"/>
      <c r="AS301" s="48"/>
      <c r="AT301" s="48"/>
      <c r="AU301" s="48">
        <f>SUMIF(BAROMPREM!B:B,I301,BAROMPREM!AF:AF)</f>
        <v>90736</v>
      </c>
      <c r="AV301" s="63">
        <f>SUMIF(BAROMPREM!B:B,I301,BAROMPREM!AE:AE)</f>
        <v>203083.7</v>
      </c>
      <c r="AW301" s="48"/>
      <c r="AX301" s="48"/>
    </row>
    <row r="302" spans="1:50" ht="15.75" thickBot="1" x14ac:dyDescent="0.3">
      <c r="A302" s="41">
        <v>80</v>
      </c>
      <c r="B302" s="42" t="s">
        <v>8</v>
      </c>
      <c r="C302" s="41">
        <v>57</v>
      </c>
      <c r="D302" s="43" t="s">
        <v>520</v>
      </c>
      <c r="E302" s="217">
        <v>588631</v>
      </c>
      <c r="F302" s="218" t="s">
        <v>311</v>
      </c>
      <c r="G302" s="41">
        <v>88511</v>
      </c>
      <c r="H302" s="43" t="s">
        <v>310</v>
      </c>
      <c r="I302" s="41">
        <v>88511</v>
      </c>
      <c r="K302" s="48">
        <f>SUMIF(BAROMPREM!B:B,I302,BAROMPREM!AD:AD)</f>
        <v>0</v>
      </c>
      <c r="L302" s="63"/>
      <c r="M302" s="48"/>
      <c r="N302" s="48"/>
      <c r="O302" s="48">
        <f>SUMIF(BAROMPREM!B:B,I302,BAROMPREM!AM:AM)</f>
        <v>1</v>
      </c>
      <c r="P302" s="48"/>
      <c r="Q302" s="48"/>
      <c r="R302" s="48"/>
      <c r="S302" s="48">
        <f>SUMIF(BAROMPREM!B:B,I302,BAROMPREM!Z:Z)</f>
        <v>1</v>
      </c>
      <c r="T302" s="63"/>
      <c r="U302" s="48"/>
      <c r="V302" s="48"/>
      <c r="W302" s="48">
        <f>SUMIF(BAROMPREM!B:B,I302,BAROMPREM!AN:AN)</f>
        <v>6.8</v>
      </c>
      <c r="X302" s="48"/>
      <c r="Y302" s="48"/>
      <c r="Z302" s="48"/>
      <c r="AA302" s="83">
        <f>SUMIF(BAROMPREM!B:B,I302,BAROMPREM!AB:AB)</f>
        <v>1</v>
      </c>
      <c r="AB302" s="83"/>
      <c r="AC302" s="48"/>
      <c r="AD302" s="48"/>
      <c r="AE302" s="54">
        <f>SUMIF(PNBCREDIT!G:G,I302,PNBCREDIT!Q:Q)+SUMIF(PNBCREDIT!G:G,I302,PNBCREDIT!AF:AF)</f>
        <v>0</v>
      </c>
      <c r="AF302" s="54"/>
      <c r="AG302" s="48"/>
      <c r="AH302" s="48"/>
      <c r="AI302" s="221">
        <f>SUMIF(BAROMPREM!B:B,I302,BAROMPREM!AC:AC)</f>
        <v>0</v>
      </c>
      <c r="AJ302" s="83"/>
      <c r="AK302" s="48"/>
      <c r="AL302" s="48"/>
      <c r="AM302" s="223">
        <f>SUMIF(BAROMPREM!B:B,I302,BAROMPREM!Y:Y)</f>
        <v>-3</v>
      </c>
      <c r="AN302" s="63"/>
      <c r="AO302" s="48"/>
      <c r="AP302" s="64"/>
      <c r="AQ302" s="223">
        <f>SUMIF(BAROMPREM!B:B,I302,BAROMPREM!AA:AA)</f>
        <v>0</v>
      </c>
      <c r="AR302" s="223"/>
      <c r="AS302" s="48"/>
      <c r="AT302" s="48"/>
      <c r="AU302" s="48">
        <f>SUMIF(BAROMPREM!B:B,I302,BAROMPREM!AF:AF)</f>
        <v>10503.8</v>
      </c>
      <c r="AV302" s="63">
        <f>SUMIF(BAROMPREM!B:B,I302,BAROMPREM!AE:AE)</f>
        <v>15951.4</v>
      </c>
      <c r="AW302" s="48"/>
      <c r="AX302" s="48"/>
    </row>
    <row r="303" spans="1:50" ht="15.75" thickBot="1" x14ac:dyDescent="0.3">
      <c r="A303" s="41">
        <v>80</v>
      </c>
      <c r="B303" s="42" t="s">
        <v>8</v>
      </c>
      <c r="C303" s="41">
        <v>57</v>
      </c>
      <c r="D303" s="43" t="s">
        <v>520</v>
      </c>
      <c r="E303" s="41">
        <v>488561</v>
      </c>
      <c r="F303" s="43" t="s">
        <v>319</v>
      </c>
      <c r="G303" s="41">
        <v>88561</v>
      </c>
      <c r="H303" s="43" t="s">
        <v>319</v>
      </c>
      <c r="I303" s="41">
        <v>88561</v>
      </c>
      <c r="K303" s="48">
        <f>SUMIF(BAROMPREM!B:B,I303,BAROMPREM!AD:AD)</f>
        <v>0</v>
      </c>
      <c r="L303" s="63"/>
      <c r="M303" s="48"/>
      <c r="N303" s="48"/>
      <c r="O303" s="48">
        <f>SUMIF(BAROMPREM!B:B,I303,BAROMPREM!AM:AM)</f>
        <v>12</v>
      </c>
      <c r="P303" s="48"/>
      <c r="Q303" s="48"/>
      <c r="R303" s="48"/>
      <c r="S303" s="48">
        <f>SUMIF(BAROMPREM!B:B,I303,BAROMPREM!Z:Z)</f>
        <v>3</v>
      </c>
      <c r="T303" s="63"/>
      <c r="U303" s="48"/>
      <c r="V303" s="48"/>
      <c r="W303" s="48">
        <f>SUMIF(BAROMPREM!B:B,I303,BAROMPREM!AN:AN)</f>
        <v>47.599999999999994</v>
      </c>
      <c r="X303" s="48"/>
      <c r="Y303" s="48"/>
      <c r="Z303" s="48"/>
      <c r="AA303" s="83">
        <f>SUMIF(BAROMPREM!B:B,I303,BAROMPREM!AB:AB)</f>
        <v>3</v>
      </c>
      <c r="AB303" s="83"/>
      <c r="AC303" s="48"/>
      <c r="AD303" s="48"/>
      <c r="AE303" s="54">
        <f>SUMIF(PNBCREDIT!G:G,I303,PNBCREDIT!Q:Q)+SUMIF(PNBCREDIT!G:G,I303,PNBCREDIT!AF:AF)</f>
        <v>59.100213227470533</v>
      </c>
      <c r="AF303" s="54"/>
      <c r="AG303" s="48"/>
      <c r="AH303" s="48"/>
      <c r="AI303" s="221">
        <f>SUMIF(BAROMPREM!B:B,I303,BAROMPREM!AC:AC)</f>
        <v>4</v>
      </c>
      <c r="AJ303" s="83"/>
      <c r="AK303" s="48"/>
      <c r="AL303" s="48"/>
      <c r="AM303" s="223">
        <f>SUMIF(BAROMPREM!B:B,I303,BAROMPREM!Y:Y)</f>
        <v>0</v>
      </c>
      <c r="AN303" s="63"/>
      <c r="AO303" s="48"/>
      <c r="AP303" s="64"/>
      <c r="AQ303" s="223">
        <f>SUMIF(BAROMPREM!B:B,I303,BAROMPREM!AA:AA)</f>
        <v>2</v>
      </c>
      <c r="AR303" s="223"/>
      <c r="AS303" s="48"/>
      <c r="AT303" s="48"/>
      <c r="AU303" s="48">
        <f>SUMIF(BAROMPREM!B:B,I303,BAROMPREM!AF:AF)</f>
        <v>197528.3</v>
      </c>
      <c r="AV303" s="63">
        <f>SUMIF(BAROMPREM!B:B,I303,BAROMPREM!AE:AE)</f>
        <v>491210.3</v>
      </c>
      <c r="AW303" s="48"/>
      <c r="AX303" s="48"/>
    </row>
    <row r="304" spans="1:50" ht="15.75" thickBot="1" x14ac:dyDescent="0.3">
      <c r="A304" s="41">
        <v>80</v>
      </c>
      <c r="B304" s="42" t="s">
        <v>8</v>
      </c>
      <c r="C304" s="41">
        <v>57</v>
      </c>
      <c r="D304" s="43" t="s">
        <v>520</v>
      </c>
      <c r="E304" s="41">
        <v>588631</v>
      </c>
      <c r="F304" s="43" t="s">
        <v>311</v>
      </c>
      <c r="G304" s="41">
        <v>88631</v>
      </c>
      <c r="H304" s="43" t="s">
        <v>311</v>
      </c>
      <c r="I304" s="41">
        <v>88631</v>
      </c>
      <c r="K304" s="48">
        <f>SUMIF(BAROMPREM!B:B,I304,BAROMPREM!AD:AD)</f>
        <v>0</v>
      </c>
      <c r="L304" s="63"/>
      <c r="M304" s="48"/>
      <c r="N304" s="48"/>
      <c r="O304" s="48">
        <f>SUMIF(BAROMPREM!B:B,I304,BAROMPREM!AM:AM)</f>
        <v>56</v>
      </c>
      <c r="P304" s="48"/>
      <c r="Q304" s="48"/>
      <c r="R304" s="48"/>
      <c r="S304" s="48">
        <f>SUMIF(BAROMPREM!B:B,I304,BAROMPREM!Z:Z)</f>
        <v>4</v>
      </c>
      <c r="T304" s="63"/>
      <c r="U304" s="48"/>
      <c r="V304" s="48"/>
      <c r="W304" s="48">
        <f>SUMIF(BAROMPREM!B:B,I304,BAROMPREM!AN:AN)</f>
        <v>78.399999999999991</v>
      </c>
      <c r="X304" s="48"/>
      <c r="Y304" s="48"/>
      <c r="Z304" s="48"/>
      <c r="AA304" s="83">
        <f>SUMIF(BAROMPREM!B:B,I304,BAROMPREM!AB:AB)</f>
        <v>2</v>
      </c>
      <c r="AB304" s="83"/>
      <c r="AC304" s="48"/>
      <c r="AD304" s="48"/>
      <c r="AE304" s="54">
        <f>SUMIF(PNBCREDIT!G:G,I304,PNBCREDIT!Q:Q)+SUMIF(PNBCREDIT!G:G,I304,PNBCREDIT!AF:AF)</f>
        <v>17.060324887414357</v>
      </c>
      <c r="AF304" s="54"/>
      <c r="AG304" s="48"/>
      <c r="AH304" s="48"/>
      <c r="AI304" s="221">
        <f>SUMIF(BAROMPREM!B:B,I304,BAROMPREM!AC:AC)</f>
        <v>1</v>
      </c>
      <c r="AJ304" s="83"/>
      <c r="AK304" s="48"/>
      <c r="AL304" s="48"/>
      <c r="AM304" s="223">
        <f>SUMIF(BAROMPREM!B:B,I304,BAROMPREM!Y:Y)</f>
        <v>7</v>
      </c>
      <c r="AN304" s="63"/>
      <c r="AO304" s="48"/>
      <c r="AP304" s="64"/>
      <c r="AQ304" s="223">
        <f>SUMIF(BAROMPREM!B:B,I304,BAROMPREM!AA:AA)</f>
        <v>0</v>
      </c>
      <c r="AR304" s="223"/>
      <c r="AS304" s="48"/>
      <c r="AT304" s="48"/>
      <c r="AU304" s="48">
        <f>SUMIF(BAROMPREM!B:B,I304,BAROMPREM!AF:AF)</f>
        <v>14775.800000000001</v>
      </c>
      <c r="AV304" s="63">
        <f>SUMIF(BAROMPREM!B:B,I304,BAROMPREM!AE:AE)</f>
        <v>108303.7</v>
      </c>
      <c r="AW304" s="48"/>
      <c r="AX304" s="48"/>
    </row>
    <row r="305" spans="1:50" ht="15.75" thickBot="1" x14ac:dyDescent="0.3">
      <c r="A305" s="41">
        <v>80</v>
      </c>
      <c r="B305" s="42" t="s">
        <v>8</v>
      </c>
      <c r="C305" s="41">
        <v>57</v>
      </c>
      <c r="D305" s="43" t="s">
        <v>520</v>
      </c>
      <c r="E305" s="41">
        <v>488706</v>
      </c>
      <c r="F305" s="43" t="s">
        <v>327</v>
      </c>
      <c r="G305" s="41">
        <v>88706</v>
      </c>
      <c r="H305" s="43" t="s">
        <v>327</v>
      </c>
      <c r="I305" s="41">
        <v>88706</v>
      </c>
      <c r="K305" s="48">
        <f>SUMIF(BAROMPREM!B:B,I305,BAROMPREM!AD:AD)</f>
        <v>0</v>
      </c>
      <c r="L305" s="63"/>
      <c r="M305" s="48"/>
      <c r="N305" s="48"/>
      <c r="O305" s="48">
        <f>SUMIF(BAROMPREM!B:B,I305,BAROMPREM!AM:AM)</f>
        <v>8</v>
      </c>
      <c r="P305" s="48"/>
      <c r="Q305" s="48"/>
      <c r="R305" s="48"/>
      <c r="S305" s="48">
        <f>SUMIF(BAROMPREM!B:B,I305,BAROMPREM!Z:Z)</f>
        <v>4</v>
      </c>
      <c r="T305" s="63"/>
      <c r="U305" s="48"/>
      <c r="V305" s="48"/>
      <c r="W305" s="48">
        <f>SUMIF(BAROMPREM!B:B,I305,BAROMPREM!AN:AN)</f>
        <v>24.8</v>
      </c>
      <c r="X305" s="48"/>
      <c r="Y305" s="48"/>
      <c r="Z305" s="48"/>
      <c r="AA305" s="83">
        <f>SUMIF(BAROMPREM!B:B,I305,BAROMPREM!AB:AB)</f>
        <v>1</v>
      </c>
      <c r="AB305" s="83"/>
      <c r="AC305" s="48"/>
      <c r="AD305" s="48"/>
      <c r="AE305" s="54">
        <f>SUMIF(PNBCREDIT!G:G,I305,PNBCREDIT!Q:Q)+SUMIF(PNBCREDIT!G:G,I305,PNBCREDIT!AF:AF)</f>
        <v>6.1063126386142308</v>
      </c>
      <c r="AF305" s="54"/>
      <c r="AG305" s="48"/>
      <c r="AH305" s="48"/>
      <c r="AI305" s="221">
        <f>SUMIF(BAROMPREM!B:B,I305,BAROMPREM!AC:AC)</f>
        <v>1</v>
      </c>
      <c r="AJ305" s="83"/>
      <c r="AK305" s="48"/>
      <c r="AL305" s="48"/>
      <c r="AM305" s="223">
        <f>SUMIF(BAROMPREM!B:B,I305,BAROMPREM!Y:Y)</f>
        <v>3</v>
      </c>
      <c r="AN305" s="63"/>
      <c r="AO305" s="48"/>
      <c r="AP305" s="64"/>
      <c r="AQ305" s="223">
        <f>SUMIF(BAROMPREM!B:B,I305,BAROMPREM!AA:AA)</f>
        <v>0</v>
      </c>
      <c r="AR305" s="223"/>
      <c r="AS305" s="48"/>
      <c r="AT305" s="48"/>
      <c r="AU305" s="48">
        <f>SUMIF(BAROMPREM!B:B,I305,BAROMPREM!AF:AF)</f>
        <v>104925.1</v>
      </c>
      <c r="AV305" s="63">
        <f>SUMIF(BAROMPREM!B:B,I305,BAROMPREM!AE:AE)</f>
        <v>410321.5</v>
      </c>
      <c r="AW305" s="48"/>
      <c r="AX305" s="48"/>
    </row>
    <row r="306" spans="1:50" ht="15.75" thickBot="1" x14ac:dyDescent="0.3">
      <c r="A306" s="41">
        <v>80</v>
      </c>
      <c r="B306" s="42" t="s">
        <v>8</v>
      </c>
      <c r="C306" s="41">
        <v>57</v>
      </c>
      <c r="D306" s="43" t="s">
        <v>520</v>
      </c>
      <c r="E306" s="41">
        <v>588716</v>
      </c>
      <c r="F306" s="43" t="s">
        <v>320</v>
      </c>
      <c r="G306" s="41">
        <v>88716</v>
      </c>
      <c r="H306" s="43" t="s">
        <v>320</v>
      </c>
      <c r="I306" s="41">
        <v>88716</v>
      </c>
      <c r="K306" s="48">
        <f>SUMIF(BAROMPREM!B:B,I306,BAROMPREM!AD:AD)</f>
        <v>0</v>
      </c>
      <c r="L306" s="63"/>
      <c r="M306" s="48"/>
      <c r="N306" s="48"/>
      <c r="O306" s="48">
        <f>SUMIF(BAROMPREM!B:B,I306,BAROMPREM!AM:AM)</f>
        <v>18</v>
      </c>
      <c r="P306" s="48"/>
      <c r="Q306" s="48"/>
      <c r="R306" s="48"/>
      <c r="S306" s="48">
        <f>SUMIF(BAROMPREM!B:B,I306,BAROMPREM!Z:Z)</f>
        <v>0</v>
      </c>
      <c r="T306" s="63"/>
      <c r="U306" s="48"/>
      <c r="V306" s="48"/>
      <c r="W306" s="48">
        <f>SUMIF(BAROMPREM!B:B,I306,BAROMPREM!AN:AN)</f>
        <v>30.8</v>
      </c>
      <c r="X306" s="48"/>
      <c r="Y306" s="48"/>
      <c r="Z306" s="48"/>
      <c r="AA306" s="83">
        <f>SUMIF(BAROMPREM!B:B,I306,BAROMPREM!AB:AB)</f>
        <v>1</v>
      </c>
      <c r="AB306" s="83"/>
      <c r="AC306" s="48"/>
      <c r="AD306" s="48"/>
      <c r="AE306" s="54">
        <f>SUMIF(PNBCREDIT!G:G,I306,PNBCREDIT!Q:Q)+SUMIF(PNBCREDIT!G:G,I306,PNBCREDIT!AF:AF)</f>
        <v>3.6041167895290691</v>
      </c>
      <c r="AF306" s="54"/>
      <c r="AG306" s="48"/>
      <c r="AH306" s="48"/>
      <c r="AI306" s="221">
        <f>SUMIF(BAROMPREM!B:B,I306,BAROMPREM!AC:AC)</f>
        <v>1</v>
      </c>
      <c r="AJ306" s="83"/>
      <c r="AK306" s="48"/>
      <c r="AL306" s="48"/>
      <c r="AM306" s="223">
        <f>SUMIF(BAROMPREM!B:B,I306,BAROMPREM!Y:Y)</f>
        <v>5</v>
      </c>
      <c r="AN306" s="63"/>
      <c r="AO306" s="48"/>
      <c r="AP306" s="64"/>
      <c r="AQ306" s="223">
        <f>SUMIF(BAROMPREM!B:B,I306,BAROMPREM!AA:AA)</f>
        <v>0</v>
      </c>
      <c r="AR306" s="223"/>
      <c r="AS306" s="48"/>
      <c r="AT306" s="48"/>
      <c r="AU306" s="48">
        <f>SUMIF(BAROMPREM!B:B,I306,BAROMPREM!AF:AF)</f>
        <v>49901.1</v>
      </c>
      <c r="AV306" s="63">
        <f>SUMIF(BAROMPREM!B:B,I306,BAROMPREM!AE:AE)</f>
        <v>122851.3</v>
      </c>
      <c r="AW306" s="48"/>
      <c r="AX306" s="48"/>
    </row>
    <row r="307" spans="1:50" ht="15.75" thickBot="1" x14ac:dyDescent="0.3">
      <c r="A307" s="41">
        <v>80</v>
      </c>
      <c r="B307" s="42" t="s">
        <v>8</v>
      </c>
      <c r="C307" s="41">
        <v>55</v>
      </c>
      <c r="D307" s="43" t="s">
        <v>322</v>
      </c>
      <c r="E307" s="41">
        <v>588186</v>
      </c>
      <c r="F307" s="43" t="s">
        <v>302</v>
      </c>
      <c r="G307" s="41">
        <v>88186</v>
      </c>
      <c r="H307" s="43" t="s">
        <v>302</v>
      </c>
      <c r="I307" s="41">
        <v>88186</v>
      </c>
      <c r="K307" s="48">
        <f>SUMIF(BAROMPREM!B:B,I307,BAROMPREM!AD:AD)</f>
        <v>0</v>
      </c>
      <c r="L307" s="63"/>
      <c r="M307" s="48"/>
      <c r="N307" s="48"/>
      <c r="O307" s="48">
        <f>SUMIF(BAROMPREM!B:B,I307,BAROMPREM!AM:AM)</f>
        <v>22</v>
      </c>
      <c r="P307" s="48"/>
      <c r="Q307" s="48"/>
      <c r="R307" s="48"/>
      <c r="S307" s="48">
        <f>SUMIF(BAROMPREM!B:B,I307,BAROMPREM!Z:Z)</f>
        <v>1</v>
      </c>
      <c r="T307" s="63"/>
      <c r="U307" s="48"/>
      <c r="V307" s="48"/>
      <c r="W307" s="48">
        <f>SUMIF(BAROMPREM!B:B,I307,BAROMPREM!AN:AN)</f>
        <v>74.399999999999991</v>
      </c>
      <c r="X307" s="48"/>
      <c r="Y307" s="48"/>
      <c r="Z307" s="48"/>
      <c r="AA307" s="83">
        <f>SUMIF(BAROMPREM!B:B,I307,BAROMPREM!AB:AB)</f>
        <v>2</v>
      </c>
      <c r="AB307" s="83"/>
      <c r="AC307" s="48"/>
      <c r="AD307" s="48"/>
      <c r="AE307" s="54">
        <f>SUMIF(PNBCREDIT!G:G,I307,PNBCREDIT!Q:Q)+SUMIF(PNBCREDIT!G:G,I307,PNBCREDIT!AF:AF)</f>
        <v>3.3369624742400337</v>
      </c>
      <c r="AF307" s="54"/>
      <c r="AG307" s="48"/>
      <c r="AH307" s="48"/>
      <c r="AI307" s="221">
        <f>SUMIF(BAROMPREM!B:B,I307,BAROMPREM!AC:AC)</f>
        <v>2</v>
      </c>
      <c r="AJ307" s="83"/>
      <c r="AK307" s="48"/>
      <c r="AL307" s="48"/>
      <c r="AM307" s="223">
        <f>SUMIF(BAROMPREM!B:B,I307,BAROMPREM!Y:Y)</f>
        <v>-6</v>
      </c>
      <c r="AN307" s="63"/>
      <c r="AO307" s="48"/>
      <c r="AP307" s="64"/>
      <c r="AQ307" s="223">
        <f>SUMIF(BAROMPREM!B:B,I307,BAROMPREM!AA:AA)</f>
        <v>0</v>
      </c>
      <c r="AR307" s="223"/>
      <c r="AS307" s="48"/>
      <c r="AT307" s="48"/>
      <c r="AU307" s="48">
        <f>SUMIF(BAROMPREM!B:B,I307,BAROMPREM!AF:AF)</f>
        <v>125582.1</v>
      </c>
      <c r="AV307" s="63">
        <f>SUMIF(BAROMPREM!B:B,I307,BAROMPREM!AE:AE)</f>
        <v>344475.39999999997</v>
      </c>
      <c r="AW307" s="48"/>
      <c r="AX307" s="48"/>
    </row>
    <row r="308" spans="1:50" ht="15.75" thickBot="1" x14ac:dyDescent="0.3">
      <c r="A308" s="41">
        <v>80</v>
      </c>
      <c r="B308" s="42" t="s">
        <v>8</v>
      </c>
      <c r="C308" s="41">
        <v>55</v>
      </c>
      <c r="D308" s="43" t="s">
        <v>322</v>
      </c>
      <c r="E308" s="41">
        <v>488246</v>
      </c>
      <c r="F308" s="43" t="s">
        <v>303</v>
      </c>
      <c r="G308" s="41">
        <v>88246</v>
      </c>
      <c r="H308" s="43" t="s">
        <v>303</v>
      </c>
      <c r="I308" s="41">
        <v>88246</v>
      </c>
      <c r="K308" s="48">
        <f>SUMIF(BAROMPREM!B:B,I308,BAROMPREM!AD:AD)</f>
        <v>0</v>
      </c>
      <c r="L308" s="63"/>
      <c r="M308" s="48"/>
      <c r="N308" s="48"/>
      <c r="O308" s="48">
        <f>SUMIF(BAROMPREM!B:B,I308,BAROMPREM!AM:AM)</f>
        <v>21</v>
      </c>
      <c r="P308" s="48"/>
      <c r="Q308" s="48"/>
      <c r="R308" s="48"/>
      <c r="S308" s="48">
        <f>SUMIF(BAROMPREM!B:B,I308,BAROMPREM!Z:Z)</f>
        <v>2</v>
      </c>
      <c r="T308" s="63"/>
      <c r="U308" s="48"/>
      <c r="V308" s="48"/>
      <c r="W308" s="48">
        <f>SUMIF(BAROMPREM!B:B,I308,BAROMPREM!AN:AN)</f>
        <v>35.6</v>
      </c>
      <c r="X308" s="48"/>
      <c r="Y308" s="48"/>
      <c r="Z308" s="48"/>
      <c r="AA308" s="83">
        <f>SUMIF(BAROMPREM!B:B,I308,BAROMPREM!AB:AB)</f>
        <v>1</v>
      </c>
      <c r="AB308" s="83"/>
      <c r="AC308" s="48"/>
      <c r="AD308" s="48"/>
      <c r="AE308" s="54">
        <f>SUMIF(PNBCREDIT!G:G,I308,PNBCREDIT!Q:Q)+SUMIF(PNBCREDIT!G:G,I308,PNBCREDIT!AF:AF)</f>
        <v>11.06422783612002</v>
      </c>
      <c r="AF308" s="54"/>
      <c r="AG308" s="48"/>
      <c r="AH308" s="48"/>
      <c r="AI308" s="221">
        <f>SUMIF(BAROMPREM!B:B,I308,BAROMPREM!AC:AC)</f>
        <v>1</v>
      </c>
      <c r="AJ308" s="83"/>
      <c r="AK308" s="48"/>
      <c r="AL308" s="48"/>
      <c r="AM308" s="223">
        <f>SUMIF(BAROMPREM!B:B,I308,BAROMPREM!Y:Y)</f>
        <v>-1</v>
      </c>
      <c r="AN308" s="63"/>
      <c r="AO308" s="48"/>
      <c r="AP308" s="64"/>
      <c r="AQ308" s="223">
        <f>SUMIF(BAROMPREM!B:B,I308,BAROMPREM!AA:AA)</f>
        <v>0</v>
      </c>
      <c r="AR308" s="223"/>
      <c r="AS308" s="48"/>
      <c r="AT308" s="48"/>
      <c r="AU308" s="48">
        <f>SUMIF(BAROMPREM!B:B,I308,BAROMPREM!AF:AF)</f>
        <v>13464.5</v>
      </c>
      <c r="AV308" s="63">
        <f>SUMIF(BAROMPREM!B:B,I308,BAROMPREM!AE:AE)</f>
        <v>118848.1</v>
      </c>
      <c r="AW308" s="48"/>
      <c r="AX308" s="48"/>
    </row>
    <row r="309" spans="1:50" ht="15.75" thickBot="1" x14ac:dyDescent="0.3">
      <c r="A309" s="41">
        <v>80</v>
      </c>
      <c r="B309" s="42" t="s">
        <v>8</v>
      </c>
      <c r="C309" s="41">
        <v>55</v>
      </c>
      <c r="D309" s="43" t="s">
        <v>322</v>
      </c>
      <c r="E309" s="41">
        <v>588316</v>
      </c>
      <c r="F309" s="43" t="s">
        <v>321</v>
      </c>
      <c r="G309" s="41">
        <v>88316</v>
      </c>
      <c r="H309" s="43" t="s">
        <v>321</v>
      </c>
      <c r="I309" s="41">
        <v>88316</v>
      </c>
      <c r="K309" s="48">
        <f>SUMIF(BAROMPREM!B:B,I309,BAROMPREM!AD:AD)</f>
        <v>0</v>
      </c>
      <c r="L309" s="63"/>
      <c r="M309" s="48"/>
      <c r="N309" s="48"/>
      <c r="O309" s="48">
        <f>SUMIF(BAROMPREM!B:B,I309,BAROMPREM!AM:AM)</f>
        <v>5</v>
      </c>
      <c r="P309" s="48"/>
      <c r="Q309" s="48"/>
      <c r="R309" s="48"/>
      <c r="S309" s="48">
        <f>SUMIF(BAROMPREM!B:B,I309,BAROMPREM!Z:Z)</f>
        <v>2</v>
      </c>
      <c r="T309" s="63"/>
      <c r="U309" s="48"/>
      <c r="V309" s="48"/>
      <c r="W309" s="48">
        <f>SUMIF(BAROMPREM!B:B,I309,BAROMPREM!AN:AN)</f>
        <v>6.8</v>
      </c>
      <c r="X309" s="48"/>
      <c r="Y309" s="48"/>
      <c r="Z309" s="48"/>
      <c r="AA309" s="83">
        <f>SUMIF(BAROMPREM!B:B,I309,BAROMPREM!AB:AB)</f>
        <v>0</v>
      </c>
      <c r="AB309" s="83"/>
      <c r="AC309" s="48"/>
      <c r="AD309" s="48"/>
      <c r="AE309" s="54">
        <f>SUMIF(PNBCREDIT!G:G,I309,PNBCREDIT!Q:Q)+SUMIF(PNBCREDIT!G:G,I309,PNBCREDIT!AF:AF)</f>
        <v>13.82635428436447</v>
      </c>
      <c r="AF309" s="54"/>
      <c r="AG309" s="48"/>
      <c r="AH309" s="48"/>
      <c r="AI309" s="221">
        <f>SUMIF(BAROMPREM!B:B,I309,BAROMPREM!AC:AC)</f>
        <v>2</v>
      </c>
      <c r="AJ309" s="83"/>
      <c r="AK309" s="48"/>
      <c r="AL309" s="48"/>
      <c r="AM309" s="223">
        <f>SUMIF(BAROMPREM!B:B,I309,BAROMPREM!Y:Y)</f>
        <v>4</v>
      </c>
      <c r="AN309" s="63"/>
      <c r="AO309" s="48"/>
      <c r="AP309" s="64"/>
      <c r="AQ309" s="223">
        <f>SUMIF(BAROMPREM!B:B,I309,BAROMPREM!AA:AA)</f>
        <v>0</v>
      </c>
      <c r="AR309" s="223"/>
      <c r="AS309" s="48"/>
      <c r="AT309" s="48"/>
      <c r="AU309" s="48">
        <f>SUMIF(BAROMPREM!B:B,I309,BAROMPREM!AF:AF)</f>
        <v>40197.1</v>
      </c>
      <c r="AV309" s="63">
        <f>SUMIF(BAROMPREM!B:B,I309,BAROMPREM!AE:AE)</f>
        <v>78432.600000000006</v>
      </c>
      <c r="AW309" s="48"/>
      <c r="AX309" s="48"/>
    </row>
    <row r="310" spans="1:50" ht="15.75" thickBot="1" x14ac:dyDescent="0.3">
      <c r="A310" s="41">
        <v>80</v>
      </c>
      <c r="B310" s="42" t="s">
        <v>8</v>
      </c>
      <c r="C310" s="41">
        <v>55</v>
      </c>
      <c r="D310" s="43" t="s">
        <v>322</v>
      </c>
      <c r="E310" s="41">
        <v>488326</v>
      </c>
      <c r="F310" s="43" t="s">
        <v>304</v>
      </c>
      <c r="G310" s="41">
        <v>88326</v>
      </c>
      <c r="H310" s="43" t="s">
        <v>304</v>
      </c>
      <c r="I310" s="41">
        <v>88326</v>
      </c>
      <c r="K310" s="48">
        <f>SUMIF(BAROMPREM!B:B,I310,BAROMPREM!AD:AD)</f>
        <v>0</v>
      </c>
      <c r="L310" s="63"/>
      <c r="M310" s="48"/>
      <c r="N310" s="48"/>
      <c r="O310" s="48">
        <f>SUMIF(BAROMPREM!B:B,I310,BAROMPREM!AM:AM)</f>
        <v>27</v>
      </c>
      <c r="P310" s="48"/>
      <c r="Q310" s="48"/>
      <c r="R310" s="48"/>
      <c r="S310" s="48">
        <f>SUMIF(BAROMPREM!B:B,I310,BAROMPREM!Z:Z)</f>
        <v>1</v>
      </c>
      <c r="T310" s="63"/>
      <c r="U310" s="48"/>
      <c r="V310" s="48"/>
      <c r="W310" s="48">
        <f>SUMIF(BAROMPREM!B:B,I310,BAROMPREM!AN:AN)</f>
        <v>26.8</v>
      </c>
      <c r="X310" s="48"/>
      <c r="Y310" s="48"/>
      <c r="Z310" s="48"/>
      <c r="AA310" s="83">
        <f>SUMIF(BAROMPREM!B:B,I310,BAROMPREM!AB:AB)</f>
        <v>1</v>
      </c>
      <c r="AB310" s="83"/>
      <c r="AC310" s="48"/>
      <c r="AD310" s="48"/>
      <c r="AE310" s="54">
        <f>SUMIF(PNBCREDIT!G:G,I310,PNBCREDIT!Q:Q)+SUMIF(PNBCREDIT!G:G,I310,PNBCREDIT!AF:AF)</f>
        <v>43.191662133059985</v>
      </c>
      <c r="AF310" s="54"/>
      <c r="AG310" s="48"/>
      <c r="AH310" s="48"/>
      <c r="AI310" s="221">
        <f>SUMIF(BAROMPREM!B:B,I310,BAROMPREM!AC:AC)</f>
        <v>3</v>
      </c>
      <c r="AJ310" s="83"/>
      <c r="AK310" s="48"/>
      <c r="AL310" s="48"/>
      <c r="AM310" s="223">
        <f>SUMIF(BAROMPREM!B:B,I310,BAROMPREM!Y:Y)</f>
        <v>4</v>
      </c>
      <c r="AN310" s="63"/>
      <c r="AO310" s="48"/>
      <c r="AP310" s="64"/>
      <c r="AQ310" s="223">
        <f>SUMIF(BAROMPREM!B:B,I310,BAROMPREM!AA:AA)</f>
        <v>0</v>
      </c>
      <c r="AR310" s="223"/>
      <c r="AS310" s="48"/>
      <c r="AT310" s="48"/>
      <c r="AU310" s="48">
        <f>SUMIF(BAROMPREM!B:B,I310,BAROMPREM!AF:AF)</f>
        <v>226084.1</v>
      </c>
      <c r="AV310" s="63">
        <f>SUMIF(BAROMPREM!B:B,I310,BAROMPREM!AE:AE)</f>
        <v>587507.5</v>
      </c>
      <c r="AW310" s="48"/>
      <c r="AX310" s="48"/>
    </row>
    <row r="311" spans="1:50" ht="15.75" thickBot="1" x14ac:dyDescent="0.3">
      <c r="A311" s="41">
        <v>80</v>
      </c>
      <c r="B311" s="42" t="s">
        <v>8</v>
      </c>
      <c r="C311" s="41">
        <v>55</v>
      </c>
      <c r="D311" s="43" t="s">
        <v>322</v>
      </c>
      <c r="E311" s="41">
        <v>588386</v>
      </c>
      <c r="F311" s="43" t="s">
        <v>306</v>
      </c>
      <c r="G311" s="41">
        <v>88386</v>
      </c>
      <c r="H311" s="43" t="s">
        <v>306</v>
      </c>
      <c r="I311" s="41">
        <v>88386</v>
      </c>
      <c r="K311" s="48">
        <f>SUMIF(BAROMPREM!B:B,I311,BAROMPREM!AD:AD)</f>
        <v>0</v>
      </c>
      <c r="L311" s="63"/>
      <c r="M311" s="48"/>
      <c r="N311" s="48"/>
      <c r="O311" s="48">
        <f>SUMIF(BAROMPREM!B:B,I311,BAROMPREM!AM:AM)</f>
        <v>12</v>
      </c>
      <c r="P311" s="48"/>
      <c r="Q311" s="48"/>
      <c r="R311" s="48"/>
      <c r="S311" s="48">
        <f>SUMIF(BAROMPREM!B:B,I311,BAROMPREM!Z:Z)</f>
        <v>0</v>
      </c>
      <c r="T311" s="63"/>
      <c r="U311" s="48"/>
      <c r="V311" s="48"/>
      <c r="W311" s="48">
        <f>SUMIF(BAROMPREM!B:B,I311,BAROMPREM!AN:AN)</f>
        <v>32</v>
      </c>
      <c r="X311" s="48"/>
      <c r="Y311" s="48"/>
      <c r="Z311" s="48"/>
      <c r="AA311" s="83">
        <f>SUMIF(BAROMPREM!B:B,I311,BAROMPREM!AB:AB)</f>
        <v>0</v>
      </c>
      <c r="AB311" s="83"/>
      <c r="AC311" s="48"/>
      <c r="AD311" s="48"/>
      <c r="AE311" s="54">
        <f>SUMIF(PNBCREDIT!G:G,I311,PNBCREDIT!Q:Q)+SUMIF(PNBCREDIT!G:G,I311,PNBCREDIT!AF:AF)</f>
        <v>4.2508604754226864</v>
      </c>
      <c r="AF311" s="54"/>
      <c r="AG311" s="48"/>
      <c r="AH311" s="48"/>
      <c r="AI311" s="221">
        <f>SUMIF(BAROMPREM!B:B,I311,BAROMPREM!AC:AC)</f>
        <v>1</v>
      </c>
      <c r="AJ311" s="83"/>
      <c r="AK311" s="48"/>
      <c r="AL311" s="48"/>
      <c r="AM311" s="223">
        <f>SUMIF(BAROMPREM!B:B,I311,BAROMPREM!Y:Y)</f>
        <v>4</v>
      </c>
      <c r="AN311" s="63"/>
      <c r="AO311" s="48"/>
      <c r="AP311" s="64"/>
      <c r="AQ311" s="223">
        <f>SUMIF(BAROMPREM!B:B,I311,BAROMPREM!AA:AA)</f>
        <v>0</v>
      </c>
      <c r="AR311" s="223"/>
      <c r="AS311" s="48"/>
      <c r="AT311" s="48"/>
      <c r="AU311" s="48">
        <f>SUMIF(BAROMPREM!B:B,I311,BAROMPREM!AF:AF)</f>
        <v>13743.4</v>
      </c>
      <c r="AV311" s="63">
        <f>SUMIF(BAROMPREM!B:B,I311,BAROMPREM!AE:AE)</f>
        <v>83268.800000000003</v>
      </c>
      <c r="AW311" s="48"/>
      <c r="AX311" s="48"/>
    </row>
    <row r="312" spans="1:50" ht="15.75" thickBot="1" x14ac:dyDescent="0.3">
      <c r="A312" s="41">
        <v>80</v>
      </c>
      <c r="B312" s="42" t="s">
        <v>8</v>
      </c>
      <c r="C312" s="41">
        <v>55</v>
      </c>
      <c r="D312" s="43" t="s">
        <v>322</v>
      </c>
      <c r="E312" s="41">
        <v>588461</v>
      </c>
      <c r="F312" s="43" t="s">
        <v>312</v>
      </c>
      <c r="G312" s="41">
        <v>88461</v>
      </c>
      <c r="H312" s="43" t="s">
        <v>312</v>
      </c>
      <c r="I312" s="41">
        <v>88461</v>
      </c>
      <c r="K312" s="48">
        <f>SUMIF(BAROMPREM!B:B,I312,BAROMPREM!AD:AD)</f>
        <v>0</v>
      </c>
      <c r="L312" s="63"/>
      <c r="M312" s="48"/>
      <c r="N312" s="48"/>
      <c r="O312" s="48">
        <f>SUMIF(BAROMPREM!B:B,I312,BAROMPREM!AM:AM)</f>
        <v>11</v>
      </c>
      <c r="P312" s="48"/>
      <c r="Q312" s="48"/>
      <c r="R312" s="48"/>
      <c r="S312" s="48">
        <f>SUMIF(BAROMPREM!B:B,I312,BAROMPREM!Z:Z)</f>
        <v>1</v>
      </c>
      <c r="T312" s="63"/>
      <c r="U312" s="48"/>
      <c r="V312" s="48"/>
      <c r="W312" s="48">
        <f>SUMIF(BAROMPREM!B:B,I312,BAROMPREM!AN:AN)</f>
        <v>31.6</v>
      </c>
      <c r="X312" s="48"/>
      <c r="Y312" s="48"/>
      <c r="Z312" s="48"/>
      <c r="AA312" s="83">
        <f>SUMIF(BAROMPREM!B:B,I312,BAROMPREM!AB:AB)</f>
        <v>2</v>
      </c>
      <c r="AB312" s="83"/>
      <c r="AC312" s="48"/>
      <c r="AD312" s="48"/>
      <c r="AE312" s="54">
        <f>SUMIF(PNBCREDIT!G:G,I312,PNBCREDIT!Q:Q)+SUMIF(PNBCREDIT!G:G,I312,PNBCREDIT!AF:AF)</f>
        <v>3.3074918449667043</v>
      </c>
      <c r="AF312" s="54"/>
      <c r="AG312" s="48"/>
      <c r="AH312" s="48"/>
      <c r="AI312" s="221">
        <f>SUMIF(BAROMPREM!B:B,I312,BAROMPREM!AC:AC)</f>
        <v>1</v>
      </c>
      <c r="AJ312" s="83"/>
      <c r="AK312" s="48"/>
      <c r="AL312" s="48"/>
      <c r="AM312" s="223">
        <f>SUMIF(BAROMPREM!B:B,I312,BAROMPREM!Y:Y)</f>
        <v>-2</v>
      </c>
      <c r="AN312" s="63"/>
      <c r="AO312" s="48"/>
      <c r="AP312" s="64"/>
      <c r="AQ312" s="223">
        <f>SUMIF(BAROMPREM!B:B,I312,BAROMPREM!AA:AA)</f>
        <v>0</v>
      </c>
      <c r="AR312" s="223"/>
      <c r="AS312" s="48"/>
      <c r="AT312" s="48"/>
      <c r="AU312" s="48">
        <f>SUMIF(BAROMPREM!B:B,I312,BAROMPREM!AF:AF)</f>
        <v>54869</v>
      </c>
      <c r="AV312" s="63">
        <f>SUMIF(BAROMPREM!B:B,I312,BAROMPREM!AE:AE)</f>
        <v>161740.9</v>
      </c>
      <c r="AW312" s="48"/>
      <c r="AX312" s="48"/>
    </row>
    <row r="313" spans="1:50" ht="15.75" thickBot="1" x14ac:dyDescent="0.3">
      <c r="A313" s="41">
        <v>80</v>
      </c>
      <c r="B313" s="42" t="s">
        <v>8</v>
      </c>
      <c r="C313" s="41">
        <v>55</v>
      </c>
      <c r="D313" s="43" t="s">
        <v>322</v>
      </c>
      <c r="E313" s="41">
        <v>588551</v>
      </c>
      <c r="F313" s="43" t="s">
        <v>313</v>
      </c>
      <c r="G313" s="41">
        <v>88551</v>
      </c>
      <c r="H313" s="43" t="s">
        <v>313</v>
      </c>
      <c r="I313" s="41">
        <v>88551</v>
      </c>
      <c r="K313" s="48">
        <f>SUMIF(BAROMPREM!B:B,I313,BAROMPREM!AD:AD)</f>
        <v>0</v>
      </c>
      <c r="L313" s="63"/>
      <c r="M313" s="48"/>
      <c r="N313" s="48"/>
      <c r="O313" s="48">
        <f>SUMIF(BAROMPREM!B:B,I313,BAROMPREM!AM:AM)</f>
        <v>5</v>
      </c>
      <c r="P313" s="48"/>
      <c r="Q313" s="48"/>
      <c r="R313" s="48"/>
      <c r="S313" s="48">
        <f>SUMIF(BAROMPREM!B:B,I313,BAROMPREM!Z:Z)</f>
        <v>0</v>
      </c>
      <c r="T313" s="63"/>
      <c r="U313" s="48"/>
      <c r="V313" s="48"/>
      <c r="W313" s="48">
        <f>SUMIF(BAROMPREM!B:B,I313,BAROMPREM!AN:AN)</f>
        <v>39.6</v>
      </c>
      <c r="X313" s="48"/>
      <c r="Y313" s="48"/>
      <c r="Z313" s="48"/>
      <c r="AA313" s="83">
        <f>SUMIF(BAROMPREM!B:B,I313,BAROMPREM!AB:AB)</f>
        <v>3</v>
      </c>
      <c r="AB313" s="83"/>
      <c r="AC313" s="48"/>
      <c r="AD313" s="48"/>
      <c r="AE313" s="54">
        <f>SUMIF(PNBCREDIT!G:G,I313,PNBCREDIT!Q:Q)+SUMIF(PNBCREDIT!G:G,I313,PNBCREDIT!AF:AF)</f>
        <v>7.4132918188609693</v>
      </c>
      <c r="AF313" s="54"/>
      <c r="AG313" s="48"/>
      <c r="AH313" s="48"/>
      <c r="AI313" s="221">
        <f>SUMIF(BAROMPREM!B:B,I313,BAROMPREM!AC:AC)</f>
        <v>1</v>
      </c>
      <c r="AJ313" s="83"/>
      <c r="AK313" s="48"/>
      <c r="AL313" s="48"/>
      <c r="AM313" s="223">
        <f>SUMIF(BAROMPREM!B:B,I313,BAROMPREM!Y:Y)</f>
        <v>1</v>
      </c>
      <c r="AN313" s="63"/>
      <c r="AO313" s="48"/>
      <c r="AP313" s="64"/>
      <c r="AQ313" s="223">
        <f>SUMIF(BAROMPREM!B:B,I313,BAROMPREM!AA:AA)</f>
        <v>0</v>
      </c>
      <c r="AR313" s="223"/>
      <c r="AS313" s="48"/>
      <c r="AT313" s="48"/>
      <c r="AU313" s="48">
        <f>SUMIF(BAROMPREM!B:B,I313,BAROMPREM!AF:AF)</f>
        <v>23991</v>
      </c>
      <c r="AV313" s="63">
        <f>SUMIF(BAROMPREM!B:B,I313,BAROMPREM!AE:AE)</f>
        <v>66253.5</v>
      </c>
      <c r="AW313" s="48"/>
      <c r="AX313" s="48"/>
    </row>
    <row r="314" spans="1:50" ht="15.75" thickBot="1" x14ac:dyDescent="0.3">
      <c r="A314" s="41">
        <v>80</v>
      </c>
      <c r="B314" s="42" t="s">
        <v>8</v>
      </c>
      <c r="C314" s="41">
        <v>55</v>
      </c>
      <c r="D314" s="43" t="s">
        <v>322</v>
      </c>
      <c r="E314" s="41">
        <v>488556</v>
      </c>
      <c r="F314" s="43" t="s">
        <v>314</v>
      </c>
      <c r="G314" s="41">
        <v>88556</v>
      </c>
      <c r="H314" s="43" t="s">
        <v>314</v>
      </c>
      <c r="I314" s="41">
        <v>88556</v>
      </c>
      <c r="K314" s="48">
        <f>SUMIF(BAROMPREM!B:B,I314,BAROMPREM!AD:AD)</f>
        <v>0</v>
      </c>
      <c r="L314" s="63"/>
      <c r="M314" s="48"/>
      <c r="N314" s="48"/>
      <c r="O314" s="48">
        <f>SUMIF(BAROMPREM!B:B,I314,BAROMPREM!AM:AM)</f>
        <v>23</v>
      </c>
      <c r="P314" s="48"/>
      <c r="Q314" s="48"/>
      <c r="R314" s="48"/>
      <c r="S314" s="48">
        <f>SUMIF(BAROMPREM!B:B,I314,BAROMPREM!Z:Z)</f>
        <v>1</v>
      </c>
      <c r="T314" s="63"/>
      <c r="U314" s="48"/>
      <c r="V314" s="48"/>
      <c r="W314" s="48">
        <f>SUMIF(BAROMPREM!B:B,I314,BAROMPREM!AN:AN)</f>
        <v>12.8</v>
      </c>
      <c r="X314" s="48"/>
      <c r="Y314" s="48"/>
      <c r="Z314" s="48"/>
      <c r="AA314" s="83">
        <f>SUMIF(BAROMPREM!B:B,I314,BAROMPREM!AB:AB)</f>
        <v>0</v>
      </c>
      <c r="AB314" s="83"/>
      <c r="AC314" s="48"/>
      <c r="AD314" s="48"/>
      <c r="AE314" s="54">
        <f>SUMIF(PNBCREDIT!G:G,I314,PNBCREDIT!Q:Q)+SUMIF(PNBCREDIT!G:G,I314,PNBCREDIT!AF:AF)</f>
        <v>9.4170621003862642</v>
      </c>
      <c r="AF314" s="54"/>
      <c r="AG314" s="48"/>
      <c r="AH314" s="48"/>
      <c r="AI314" s="221">
        <f>SUMIF(BAROMPREM!B:B,I314,BAROMPREM!AC:AC)</f>
        <v>1</v>
      </c>
      <c r="AJ314" s="83"/>
      <c r="AK314" s="48"/>
      <c r="AL314" s="48"/>
      <c r="AM314" s="223">
        <f>SUMIF(BAROMPREM!B:B,I314,BAROMPREM!Y:Y)</f>
        <v>0</v>
      </c>
      <c r="AN314" s="63"/>
      <c r="AO314" s="48"/>
      <c r="AP314" s="64"/>
      <c r="AQ314" s="223">
        <f>SUMIF(BAROMPREM!B:B,I314,BAROMPREM!AA:AA)</f>
        <v>0</v>
      </c>
      <c r="AR314" s="223"/>
      <c r="AS314" s="48"/>
      <c r="AT314" s="48"/>
      <c r="AU314" s="48">
        <f>SUMIF(BAROMPREM!B:B,I314,BAROMPREM!AF:AF)</f>
        <v>72734.399999999994</v>
      </c>
      <c r="AV314" s="63">
        <f>SUMIF(BAROMPREM!B:B,I314,BAROMPREM!AE:AE)</f>
        <v>277543.5</v>
      </c>
      <c r="AW314" s="48"/>
      <c r="AX314" s="48"/>
    </row>
    <row r="315" spans="1:50" ht="15.75" thickBot="1" x14ac:dyDescent="0.3">
      <c r="A315" s="41">
        <v>80</v>
      </c>
      <c r="B315" s="42" t="s">
        <v>8</v>
      </c>
      <c r="C315" s="41">
        <v>55</v>
      </c>
      <c r="D315" s="43" t="s">
        <v>322</v>
      </c>
      <c r="E315" s="41">
        <v>488586</v>
      </c>
      <c r="F315" s="43" t="s">
        <v>322</v>
      </c>
      <c r="G315" s="41">
        <v>88586</v>
      </c>
      <c r="H315" s="43" t="s">
        <v>322</v>
      </c>
      <c r="I315" s="41">
        <v>88586</v>
      </c>
      <c r="K315" s="48">
        <f>SUMIF(BAROMPREM!B:B,I315,BAROMPREM!AD:AD)</f>
        <v>0</v>
      </c>
      <c r="L315" s="63"/>
      <c r="M315" s="48"/>
      <c r="N315" s="48"/>
      <c r="O315" s="48">
        <f>SUMIF(BAROMPREM!B:B,I315,BAROMPREM!AM:AM)</f>
        <v>66</v>
      </c>
      <c r="P315" s="48"/>
      <c r="Q315" s="48"/>
      <c r="R315" s="48"/>
      <c r="S315" s="48">
        <f>SUMIF(BAROMPREM!B:B,I315,BAROMPREM!Z:Z)</f>
        <v>6</v>
      </c>
      <c r="T315" s="63"/>
      <c r="U315" s="48"/>
      <c r="V315" s="48"/>
      <c r="W315" s="48">
        <f>SUMIF(BAROMPREM!B:B,I315,BAROMPREM!AN:AN)</f>
        <v>146</v>
      </c>
      <c r="X315" s="48"/>
      <c r="Y315" s="48"/>
      <c r="Z315" s="48"/>
      <c r="AA315" s="83">
        <f>SUMIF(BAROMPREM!B:B,I315,BAROMPREM!AB:AB)</f>
        <v>5</v>
      </c>
      <c r="AB315" s="83"/>
      <c r="AC315" s="48"/>
      <c r="AD315" s="48"/>
      <c r="AE315" s="54">
        <f>SUMIF(PNBCREDIT!G:G,I315,PNBCREDIT!Q:Q)+SUMIF(PNBCREDIT!G:G,I315,PNBCREDIT!AF:AF)</f>
        <v>55.548083801585676</v>
      </c>
      <c r="AF315" s="54"/>
      <c r="AG315" s="48"/>
      <c r="AH315" s="48"/>
      <c r="AI315" s="221">
        <f>SUMIF(BAROMPREM!B:B,I315,BAROMPREM!AC:AC)</f>
        <v>4</v>
      </c>
      <c r="AJ315" s="83"/>
      <c r="AK315" s="48"/>
      <c r="AL315" s="48"/>
      <c r="AM315" s="223">
        <f>SUMIF(BAROMPREM!B:B,I315,BAROMPREM!Y:Y)</f>
        <v>8</v>
      </c>
      <c r="AN315" s="63"/>
      <c r="AO315" s="48"/>
      <c r="AP315" s="64"/>
      <c r="AQ315" s="223">
        <f>SUMIF(BAROMPREM!B:B,I315,BAROMPREM!AA:AA)</f>
        <v>7</v>
      </c>
      <c r="AR315" s="223"/>
      <c r="AS315" s="48"/>
      <c r="AT315" s="48"/>
      <c r="AU315" s="48">
        <f>SUMIF(BAROMPREM!B:B,I315,BAROMPREM!AF:AF)</f>
        <v>405848.2</v>
      </c>
      <c r="AV315" s="63">
        <f>SUMIF(BAROMPREM!B:B,I315,BAROMPREM!AE:AE)</f>
        <v>1253989.3</v>
      </c>
      <c r="AW315" s="48"/>
      <c r="AX315" s="48"/>
    </row>
    <row r="316" spans="1:50" ht="15.75" thickBot="1" x14ac:dyDescent="0.3">
      <c r="A316" s="41">
        <v>80</v>
      </c>
      <c r="B316" s="42" t="s">
        <v>8</v>
      </c>
      <c r="C316" s="41">
        <v>55</v>
      </c>
      <c r="D316" s="43" t="s">
        <v>322</v>
      </c>
      <c r="E316" s="41">
        <v>588587</v>
      </c>
      <c r="F316" s="43" t="s">
        <v>323</v>
      </c>
      <c r="G316" s="41">
        <v>88587</v>
      </c>
      <c r="H316" s="43" t="s">
        <v>323</v>
      </c>
      <c r="I316" s="41">
        <v>88587</v>
      </c>
      <c r="K316" s="48">
        <f>SUMIF(BAROMPREM!B:B,I316,BAROMPREM!AD:AD)</f>
        <v>0</v>
      </c>
      <c r="L316" s="63"/>
      <c r="M316" s="48"/>
      <c r="N316" s="48"/>
      <c r="O316" s="48">
        <f>SUMIF(BAROMPREM!B:B,I316,BAROMPREM!AM:AM)</f>
        <v>20</v>
      </c>
      <c r="P316" s="48"/>
      <c r="Q316" s="48"/>
      <c r="R316" s="48"/>
      <c r="S316" s="48">
        <f>SUMIF(BAROMPREM!B:B,I316,BAROMPREM!Z:Z)</f>
        <v>3</v>
      </c>
      <c r="T316" s="63"/>
      <c r="U316" s="48"/>
      <c r="V316" s="48"/>
      <c r="W316" s="48">
        <f>SUMIF(BAROMPREM!B:B,I316,BAROMPREM!AN:AN)</f>
        <v>51.2</v>
      </c>
      <c r="X316" s="48"/>
      <c r="Y316" s="48"/>
      <c r="Z316" s="48"/>
      <c r="AA316" s="83">
        <f>SUMIF(BAROMPREM!B:B,I316,BAROMPREM!AB:AB)</f>
        <v>3</v>
      </c>
      <c r="AB316" s="83"/>
      <c r="AC316" s="48"/>
      <c r="AD316" s="48"/>
      <c r="AE316" s="54">
        <f>SUMIF(PNBCREDIT!G:G,I316,PNBCREDIT!Q:Q)+SUMIF(PNBCREDIT!G:G,I316,PNBCREDIT!AF:AF)</f>
        <v>13.243828013388661</v>
      </c>
      <c r="AF316" s="54"/>
      <c r="AG316" s="48"/>
      <c r="AH316" s="48"/>
      <c r="AI316" s="221">
        <f>SUMIF(BAROMPREM!B:B,I316,BAROMPREM!AC:AC)</f>
        <v>2</v>
      </c>
      <c r="AJ316" s="83"/>
      <c r="AK316" s="48"/>
      <c r="AL316" s="48"/>
      <c r="AM316" s="223">
        <f>SUMIF(BAROMPREM!B:B,I316,BAROMPREM!Y:Y)</f>
        <v>3</v>
      </c>
      <c r="AN316" s="63"/>
      <c r="AO316" s="48"/>
      <c r="AP316" s="64"/>
      <c r="AQ316" s="223">
        <f>SUMIF(BAROMPREM!B:B,I316,BAROMPREM!AA:AA)</f>
        <v>0</v>
      </c>
      <c r="AR316" s="223"/>
      <c r="AS316" s="48"/>
      <c r="AT316" s="48"/>
      <c r="AU316" s="48">
        <f>SUMIF(BAROMPREM!B:B,I316,BAROMPREM!AF:AF)</f>
        <v>1179.0999999999999</v>
      </c>
      <c r="AV316" s="63">
        <f>SUMIF(BAROMPREM!B:B,I316,BAROMPREM!AE:AE)</f>
        <v>3239.2</v>
      </c>
      <c r="AW316" s="48"/>
      <c r="AX316" s="48"/>
    </row>
    <row r="317" spans="1:50" ht="15.75" thickBot="1" x14ac:dyDescent="0.3">
      <c r="A317" s="41">
        <v>80</v>
      </c>
      <c r="B317" s="42" t="s">
        <v>8</v>
      </c>
      <c r="C317" s="41">
        <v>55</v>
      </c>
      <c r="D317" s="43" t="s">
        <v>322</v>
      </c>
      <c r="E317" s="41">
        <v>488616</v>
      </c>
      <c r="F317" s="43" t="s">
        <v>315</v>
      </c>
      <c r="G317" s="41">
        <v>88616</v>
      </c>
      <c r="H317" s="43" t="s">
        <v>315</v>
      </c>
      <c r="I317" s="41">
        <v>88616</v>
      </c>
      <c r="K317" s="48">
        <f>SUMIF(BAROMPREM!B:B,I317,BAROMPREM!AD:AD)</f>
        <v>0</v>
      </c>
      <c r="L317" s="63"/>
      <c r="M317" s="48"/>
      <c r="N317" s="48"/>
      <c r="O317" s="48">
        <f>SUMIF(BAROMPREM!B:B,I317,BAROMPREM!AM:AM)</f>
        <v>-1</v>
      </c>
      <c r="P317" s="48"/>
      <c r="Q317" s="48"/>
      <c r="R317" s="48"/>
      <c r="S317" s="48">
        <f>SUMIF(BAROMPREM!B:B,I317,BAROMPREM!Z:Z)</f>
        <v>0</v>
      </c>
      <c r="T317" s="63"/>
      <c r="U317" s="48"/>
      <c r="V317" s="48"/>
      <c r="W317" s="48">
        <f>SUMIF(BAROMPREM!B:B,I317,BAROMPREM!AN:AN)</f>
        <v>2</v>
      </c>
      <c r="X317" s="48"/>
      <c r="Y317" s="48"/>
      <c r="Z317" s="48"/>
      <c r="AA317" s="83">
        <f>SUMIF(BAROMPREM!B:B,I317,BAROMPREM!AB:AB)</f>
        <v>1</v>
      </c>
      <c r="AB317" s="83"/>
      <c r="AC317" s="48"/>
      <c r="AD317" s="48"/>
      <c r="AE317" s="54">
        <f>SUMIF(PNBCREDIT!G:G,I317,PNBCREDIT!Q:Q)+SUMIF(PNBCREDIT!G:G,I317,PNBCREDIT!AF:AF)</f>
        <v>5.4435542400000023E-3</v>
      </c>
      <c r="AF317" s="54"/>
      <c r="AG317" s="48"/>
      <c r="AH317" s="48"/>
      <c r="AI317" s="221">
        <f>SUMIF(BAROMPREM!B:B,I317,BAROMPREM!AC:AC)</f>
        <v>0</v>
      </c>
      <c r="AJ317" s="83"/>
      <c r="AK317" s="48"/>
      <c r="AL317" s="48"/>
      <c r="AM317" s="223">
        <f>SUMIF(BAROMPREM!B:B,I317,BAROMPREM!Y:Y)</f>
        <v>-4</v>
      </c>
      <c r="AN317" s="63"/>
      <c r="AO317" s="48"/>
      <c r="AP317" s="64"/>
      <c r="AQ317" s="223">
        <f>SUMIF(BAROMPREM!B:B,I317,BAROMPREM!AA:AA)</f>
        <v>0</v>
      </c>
      <c r="AR317" s="223"/>
      <c r="AS317" s="48"/>
      <c r="AT317" s="48"/>
      <c r="AU317" s="48">
        <f>SUMIF(BAROMPREM!B:B,I317,BAROMPREM!AF:AF)</f>
        <v>479.2</v>
      </c>
      <c r="AV317" s="63">
        <f>SUMIF(BAROMPREM!B:B,I317,BAROMPREM!AE:AE)</f>
        <v>1657.5</v>
      </c>
      <c r="AW317" s="48"/>
      <c r="AX317" s="48"/>
    </row>
    <row r="318" spans="1:50" ht="15.75" thickBot="1" x14ac:dyDescent="0.3">
      <c r="A318" s="41">
        <v>80</v>
      </c>
      <c r="B318" s="42" t="s">
        <v>8</v>
      </c>
      <c r="C318" s="41">
        <v>55</v>
      </c>
      <c r="D318" s="43" t="s">
        <v>322</v>
      </c>
      <c r="E318" s="41">
        <v>588666</v>
      </c>
      <c r="F318" s="43" t="s">
        <v>307</v>
      </c>
      <c r="G318" s="41">
        <v>88666</v>
      </c>
      <c r="H318" s="43" t="s">
        <v>307</v>
      </c>
      <c r="I318" s="41">
        <v>88666</v>
      </c>
      <c r="K318" s="48">
        <f>SUMIF(BAROMPREM!B:B,I318,BAROMPREM!AD:AD)</f>
        <v>0</v>
      </c>
      <c r="L318" s="63"/>
      <c r="M318" s="48"/>
      <c r="N318" s="48"/>
      <c r="O318" s="48">
        <f>SUMIF(BAROMPREM!B:B,I318,BAROMPREM!AM:AM)</f>
        <v>19</v>
      </c>
      <c r="P318" s="48"/>
      <c r="Q318" s="48"/>
      <c r="R318" s="48"/>
      <c r="S318" s="48">
        <f>SUMIF(BAROMPREM!B:B,I318,BAROMPREM!Z:Z)</f>
        <v>3</v>
      </c>
      <c r="T318" s="63"/>
      <c r="U318" s="48"/>
      <c r="V318" s="48"/>
      <c r="W318" s="48">
        <f>SUMIF(BAROMPREM!B:B,I318,BAROMPREM!AN:AN)</f>
        <v>27.2</v>
      </c>
      <c r="X318" s="48"/>
      <c r="Y318" s="48"/>
      <c r="Z318" s="48"/>
      <c r="AA318" s="83">
        <f>SUMIF(BAROMPREM!B:B,I318,BAROMPREM!AB:AB)</f>
        <v>3</v>
      </c>
      <c r="AB318" s="83"/>
      <c r="AC318" s="48"/>
      <c r="AD318" s="48"/>
      <c r="AE318" s="54">
        <f>SUMIF(PNBCREDIT!G:G,I318,PNBCREDIT!Q:Q)+SUMIF(PNBCREDIT!G:G,I318,PNBCREDIT!AF:AF)</f>
        <v>27.75167389654597</v>
      </c>
      <c r="AF318" s="54"/>
      <c r="AG318" s="48"/>
      <c r="AH318" s="48"/>
      <c r="AI318" s="221">
        <f>SUMIF(BAROMPREM!B:B,I318,BAROMPREM!AC:AC)</f>
        <v>3</v>
      </c>
      <c r="AJ318" s="83"/>
      <c r="AK318" s="48"/>
      <c r="AL318" s="48"/>
      <c r="AM318" s="223">
        <f>SUMIF(BAROMPREM!B:B,I318,BAROMPREM!Y:Y)</f>
        <v>3</v>
      </c>
      <c r="AN318" s="63"/>
      <c r="AO318" s="48"/>
      <c r="AP318" s="64"/>
      <c r="AQ318" s="223">
        <f>SUMIF(BAROMPREM!B:B,I318,BAROMPREM!AA:AA)</f>
        <v>0</v>
      </c>
      <c r="AR318" s="223"/>
      <c r="AS318" s="48"/>
      <c r="AT318" s="48"/>
      <c r="AU318" s="48">
        <f>SUMIF(BAROMPREM!B:B,I318,BAROMPREM!AF:AF)</f>
        <v>57331.1</v>
      </c>
      <c r="AV318" s="63">
        <f>SUMIF(BAROMPREM!B:B,I318,BAROMPREM!AE:AE)</f>
        <v>120152.9</v>
      </c>
      <c r="AW318" s="48"/>
      <c r="AX318" s="48"/>
    </row>
    <row r="319" spans="1:50" ht="15.75" thickBot="1" x14ac:dyDescent="0.3">
      <c r="A319" s="41">
        <v>269</v>
      </c>
      <c r="B319" s="42" t="s">
        <v>390</v>
      </c>
      <c r="C319" s="41">
        <v>5022</v>
      </c>
      <c r="D319" s="43" t="s">
        <v>478</v>
      </c>
      <c r="E319" s="41">
        <v>4022</v>
      </c>
      <c r="F319" s="43" t="s">
        <v>337</v>
      </c>
      <c r="G319" s="41">
        <v>57880</v>
      </c>
      <c r="H319" s="43" t="s">
        <v>337</v>
      </c>
      <c r="I319" s="41">
        <v>57880</v>
      </c>
      <c r="K319" s="48">
        <f>SUMIF(BAROMPREM!B:B,I319,BAROMPREM!AD:AD)</f>
        <v>0</v>
      </c>
      <c r="L319" s="63"/>
      <c r="M319" s="48"/>
      <c r="N319" s="48"/>
      <c r="O319" s="48">
        <f>SUMIF(BAROMPREM!B:B,I319,BAROMPREM!AM:AM)</f>
        <v>5</v>
      </c>
      <c r="P319" s="48"/>
      <c r="Q319" s="48"/>
      <c r="R319" s="48"/>
      <c r="S319" s="48">
        <f>SUMIF(BAROMPREM!B:B,I319,BAROMPREM!Z:Z)</f>
        <v>0</v>
      </c>
      <c r="T319" s="63"/>
      <c r="U319" s="48"/>
      <c r="V319" s="48"/>
      <c r="W319" s="48">
        <f>SUMIF(BAROMPREM!B:B,I319,BAROMPREM!AN:AN)</f>
        <v>-12.000000000000002</v>
      </c>
      <c r="X319" s="48"/>
      <c r="Y319" s="48"/>
      <c r="Z319" s="48"/>
      <c r="AA319" s="83">
        <f>SUMIF(BAROMPREM!B:B,I319,BAROMPREM!AB:AB)</f>
        <v>2</v>
      </c>
      <c r="AB319" s="83"/>
      <c r="AC319" s="48"/>
      <c r="AD319" s="48"/>
      <c r="AE319" s="54">
        <f>SUMIF(PNBCREDIT!G:G,I319,PNBCREDIT!Q:Q)+SUMIF(PNBCREDIT!G:G,I319,PNBCREDIT!AF:AF)</f>
        <v>26.770197001805656</v>
      </c>
      <c r="AF319" s="54"/>
      <c r="AG319" s="48"/>
      <c r="AH319" s="48"/>
      <c r="AI319" s="221">
        <f>SUMIF(BAROMPREM!B:B,I319,BAROMPREM!AC:AC)</f>
        <v>0</v>
      </c>
      <c r="AJ319" s="83"/>
      <c r="AK319" s="48"/>
      <c r="AL319" s="48"/>
      <c r="AM319" s="223">
        <f>SUMIF(BAROMPREM!B:B,I319,BAROMPREM!Y:Y)</f>
        <v>0</v>
      </c>
      <c r="AN319" s="63"/>
      <c r="AO319" s="48"/>
      <c r="AP319" s="64"/>
      <c r="AQ319" s="223">
        <f>SUMIF(BAROMPREM!B:B,I319,BAROMPREM!AA:AA)</f>
        <v>0</v>
      </c>
      <c r="AR319" s="223"/>
      <c r="AS319" s="48"/>
      <c r="AT319" s="48"/>
      <c r="AU319" s="48">
        <f>SUMIF(BAROMPREM!B:B,I319,BAROMPREM!AF:AF)</f>
        <v>43536.3</v>
      </c>
      <c r="AV319" s="63">
        <f>SUMIF(BAROMPREM!B:B,I319,BAROMPREM!AE:AE)</f>
        <v>128055.7</v>
      </c>
      <c r="AW319" s="48"/>
      <c r="AX319" s="48"/>
    </row>
    <row r="320" spans="1:50" ht="15.75" thickBot="1" x14ac:dyDescent="0.3">
      <c r="A320" s="41">
        <v>269</v>
      </c>
      <c r="B320" s="42" t="s">
        <v>390</v>
      </c>
      <c r="C320" s="41">
        <v>5017</v>
      </c>
      <c r="D320" s="43" t="s">
        <v>503</v>
      </c>
      <c r="E320" s="41">
        <v>4017</v>
      </c>
      <c r="F320" s="43" t="s">
        <v>336</v>
      </c>
      <c r="G320" s="41">
        <v>17</v>
      </c>
      <c r="H320" s="43" t="s">
        <v>336</v>
      </c>
      <c r="I320" s="41">
        <v>17</v>
      </c>
      <c r="K320" s="48">
        <f>SUMIF(BAROMPREM!B:B,I320,BAROMPREM!AD:AD)</f>
        <v>0</v>
      </c>
      <c r="L320" s="63"/>
      <c r="M320" s="48"/>
      <c r="N320" s="48"/>
      <c r="O320" s="48">
        <f>SUMIF(BAROMPREM!B:B,I320,BAROMPREM!AM:AM)</f>
        <v>16</v>
      </c>
      <c r="P320" s="48"/>
      <c r="Q320" s="48"/>
      <c r="R320" s="48"/>
      <c r="S320" s="48">
        <f>SUMIF(BAROMPREM!B:B,I320,BAROMPREM!Z:Z)</f>
        <v>2</v>
      </c>
      <c r="T320" s="63"/>
      <c r="U320" s="48"/>
      <c r="V320" s="48"/>
      <c r="W320" s="48">
        <f>SUMIF(BAROMPREM!B:B,I320,BAROMPREM!AN:AN)</f>
        <v>152.20000000000002</v>
      </c>
      <c r="X320" s="48"/>
      <c r="Y320" s="48"/>
      <c r="Z320" s="48"/>
      <c r="AA320" s="83">
        <f>SUMIF(BAROMPREM!B:B,I320,BAROMPREM!AB:AB)</f>
        <v>19</v>
      </c>
      <c r="AB320" s="83"/>
      <c r="AC320" s="48"/>
      <c r="AD320" s="48"/>
      <c r="AE320" s="54">
        <f>SUMIF(PNBCREDIT!G:G,I320,PNBCREDIT!Q:Q)+SUMIF(PNBCREDIT!G:G,I320,PNBCREDIT!AF:AF)</f>
        <v>57.524721214044824</v>
      </c>
      <c r="AF320" s="54"/>
      <c r="AG320" s="48"/>
      <c r="AH320" s="48"/>
      <c r="AI320" s="221">
        <f>SUMIF(BAROMPREM!B:B,I320,BAROMPREM!AC:AC)</f>
        <v>3</v>
      </c>
      <c r="AJ320" s="83"/>
      <c r="AK320" s="48"/>
      <c r="AL320" s="48"/>
      <c r="AM320" s="223">
        <f>SUMIF(BAROMPREM!B:B,I320,BAROMPREM!Y:Y)</f>
        <v>0</v>
      </c>
      <c r="AN320" s="63"/>
      <c r="AO320" s="48"/>
      <c r="AP320" s="64"/>
      <c r="AQ320" s="223">
        <f>SUMIF(BAROMPREM!B:B,I320,BAROMPREM!AA:AA)</f>
        <v>0</v>
      </c>
      <c r="AR320" s="223"/>
      <c r="AS320" s="48"/>
      <c r="AT320" s="48"/>
      <c r="AU320" s="48">
        <f>SUMIF(BAROMPREM!B:B,I320,BAROMPREM!AF:AF)</f>
        <v>6028.1</v>
      </c>
      <c r="AV320" s="63">
        <f>SUMIF(BAROMPREM!B:B,I320,BAROMPREM!AE:AE)</f>
        <v>18708.400000000001</v>
      </c>
      <c r="AW320" s="48"/>
      <c r="AX320" s="48"/>
    </row>
    <row r="322" spans="29:29" x14ac:dyDescent="0.25">
      <c r="AC322" s="28"/>
    </row>
  </sheetData>
  <autoFilter ref="J5:J320"/>
  <sortState ref="A6:I337">
    <sortCondition ref="B6:B337"/>
    <sortCondition ref="D6:D337"/>
    <sortCondition ref="F6:F337"/>
    <sortCondition ref="H6:H337"/>
  </sortState>
  <mergeCells count="15">
    <mergeCell ref="AE3:AH3"/>
    <mergeCell ref="AI3:AL3"/>
    <mergeCell ref="AM3:AP3"/>
    <mergeCell ref="AU3:AX3"/>
    <mergeCell ref="AQ3:AT3"/>
    <mergeCell ref="K3:N3"/>
    <mergeCell ref="O3:R3"/>
    <mergeCell ref="S3:V3"/>
    <mergeCell ref="W3:Z3"/>
    <mergeCell ref="AA3:AD3"/>
    <mergeCell ref="K2:N2"/>
    <mergeCell ref="O2:V2"/>
    <mergeCell ref="W2:AD2"/>
    <mergeCell ref="AE2:AL2"/>
    <mergeCell ref="AM2:AX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N288"/>
  <sheetViews>
    <sheetView topLeftCell="AN1" workbookViewId="0">
      <selection activeCell="AV6" sqref="AV6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32" bestFit="1" customWidth="1"/>
    <col min="9" max="9" width="13.5703125" bestFit="1" customWidth="1"/>
    <col min="10" max="10" width="9" customWidth="1"/>
    <col min="51" max="66" width="4" customWidth="1"/>
  </cols>
  <sheetData>
    <row r="1" spans="1:66" ht="15.75" thickBot="1" x14ac:dyDescent="0.3">
      <c r="G1" s="49">
        <v>1</v>
      </c>
      <c r="H1" s="49">
        <v>2</v>
      </c>
      <c r="I1" s="49">
        <v>3</v>
      </c>
      <c r="J1" s="49">
        <v>4</v>
      </c>
      <c r="K1" s="49">
        <v>5</v>
      </c>
      <c r="L1" s="49">
        <v>6</v>
      </c>
      <c r="M1" s="49">
        <v>7</v>
      </c>
      <c r="N1" s="49">
        <v>8</v>
      </c>
      <c r="O1" s="49">
        <v>9</v>
      </c>
      <c r="P1" s="49">
        <v>10</v>
      </c>
      <c r="Q1" s="49">
        <v>11</v>
      </c>
      <c r="R1" s="49">
        <v>12</v>
      </c>
      <c r="S1" s="49">
        <v>13</v>
      </c>
      <c r="T1" s="49">
        <v>14</v>
      </c>
      <c r="U1" s="49">
        <v>15</v>
      </c>
      <c r="V1" s="49">
        <v>16</v>
      </c>
      <c r="W1" s="49">
        <v>17</v>
      </c>
      <c r="X1" s="49">
        <v>18</v>
      </c>
      <c r="Y1" s="49">
        <v>19</v>
      </c>
      <c r="Z1" s="49">
        <v>20</v>
      </c>
      <c r="AA1" s="49">
        <v>21</v>
      </c>
      <c r="AB1" s="49">
        <v>22</v>
      </c>
      <c r="AC1" s="49">
        <v>23</v>
      </c>
      <c r="AD1" s="49">
        <v>24</v>
      </c>
      <c r="AE1" s="49">
        <v>25</v>
      </c>
      <c r="AF1" s="49">
        <v>26</v>
      </c>
      <c r="AG1" s="49">
        <v>27</v>
      </c>
      <c r="AH1" s="49">
        <v>28</v>
      </c>
      <c r="AI1" s="49">
        <v>29</v>
      </c>
      <c r="AJ1" s="49">
        <v>30</v>
      </c>
      <c r="AK1" s="49">
        <v>31</v>
      </c>
      <c r="AL1" s="49">
        <v>32</v>
      </c>
      <c r="AM1" s="49">
        <v>33</v>
      </c>
      <c r="AN1" s="49">
        <v>34</v>
      </c>
      <c r="AO1" s="49">
        <v>35</v>
      </c>
      <c r="AP1" s="49">
        <v>36</v>
      </c>
      <c r="AQ1" s="49">
        <v>37</v>
      </c>
      <c r="AR1" s="49">
        <v>38</v>
      </c>
      <c r="AS1" s="49">
        <v>39</v>
      </c>
      <c r="AT1" s="49">
        <v>40</v>
      </c>
      <c r="AU1" s="49">
        <v>41</v>
      </c>
      <c r="AV1" s="49">
        <v>42</v>
      </c>
      <c r="AW1" s="49">
        <v>43</v>
      </c>
      <c r="AX1" s="49">
        <v>44</v>
      </c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</row>
    <row r="2" spans="1:66" ht="16.5" customHeight="1" thickBot="1" x14ac:dyDescent="0.3">
      <c r="K2" s="291" t="s">
        <v>651</v>
      </c>
      <c r="L2" s="292"/>
      <c r="M2" s="292"/>
      <c r="N2" s="293"/>
      <c r="O2" s="294" t="s">
        <v>552</v>
      </c>
      <c r="P2" s="295"/>
      <c r="Q2" s="295"/>
      <c r="R2" s="295"/>
      <c r="S2" s="295"/>
      <c r="T2" s="295"/>
      <c r="U2" s="295"/>
      <c r="V2" s="296"/>
      <c r="W2" s="291" t="s">
        <v>644</v>
      </c>
      <c r="X2" s="292"/>
      <c r="Y2" s="292"/>
      <c r="Z2" s="292"/>
      <c r="AA2" s="292"/>
      <c r="AB2" s="292"/>
      <c r="AC2" s="292"/>
      <c r="AD2" s="293"/>
      <c r="AE2" s="294" t="s">
        <v>643</v>
      </c>
      <c r="AF2" s="295"/>
      <c r="AG2" s="295"/>
      <c r="AH2" s="295"/>
      <c r="AI2" s="295"/>
      <c r="AJ2" s="295"/>
      <c r="AK2" s="295"/>
      <c r="AL2" s="296"/>
      <c r="AM2" s="291" t="s">
        <v>652</v>
      </c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3"/>
    </row>
    <row r="3" spans="1:66" ht="32.25" customHeight="1" thickBot="1" x14ac:dyDescent="0.3">
      <c r="K3" s="297" t="s">
        <v>645</v>
      </c>
      <c r="L3" s="298"/>
      <c r="M3" s="298"/>
      <c r="N3" s="299"/>
      <c r="O3" s="297" t="s">
        <v>646</v>
      </c>
      <c r="P3" s="298"/>
      <c r="Q3" s="298"/>
      <c r="R3" s="299"/>
      <c r="S3" s="297" t="s">
        <v>647</v>
      </c>
      <c r="T3" s="298"/>
      <c r="U3" s="298"/>
      <c r="V3" s="299"/>
      <c r="W3" s="297" t="s">
        <v>648</v>
      </c>
      <c r="X3" s="298"/>
      <c r="Y3" s="298"/>
      <c r="Z3" s="299"/>
      <c r="AA3" s="297" t="s">
        <v>647</v>
      </c>
      <c r="AB3" s="298"/>
      <c r="AC3" s="298"/>
      <c r="AD3" s="299"/>
      <c r="AE3" s="297" t="s">
        <v>649</v>
      </c>
      <c r="AF3" s="298"/>
      <c r="AG3" s="298"/>
      <c r="AH3" s="299"/>
      <c r="AI3" s="297" t="s">
        <v>647</v>
      </c>
      <c r="AJ3" s="298"/>
      <c r="AK3" s="298"/>
      <c r="AL3" s="299"/>
      <c r="AM3" s="297" t="s">
        <v>649</v>
      </c>
      <c r="AN3" s="298"/>
      <c r="AO3" s="298"/>
      <c r="AP3" s="299"/>
      <c r="AQ3" s="297" t="s">
        <v>622</v>
      </c>
      <c r="AR3" s="298"/>
      <c r="AS3" s="298"/>
      <c r="AT3" s="299"/>
      <c r="AU3" s="297" t="s">
        <v>650</v>
      </c>
      <c r="AV3" s="298"/>
      <c r="AW3" s="298"/>
      <c r="AX3" s="299"/>
    </row>
    <row r="4" spans="1:66" ht="15" customHeight="1" thickBot="1" x14ac:dyDescent="0.3">
      <c r="K4" s="72">
        <f>MAX(L6:L278)</f>
        <v>0</v>
      </c>
      <c r="L4" s="72"/>
      <c r="M4" s="24" t="s">
        <v>11</v>
      </c>
      <c r="N4" s="25">
        <f>COEF!C7</f>
        <v>0.3</v>
      </c>
      <c r="O4" s="72">
        <f>MAX(P6:P278)</f>
        <v>15.333333333333334</v>
      </c>
      <c r="P4" s="72"/>
      <c r="Q4" s="24" t="s">
        <v>11</v>
      </c>
      <c r="R4" s="25">
        <f>COEF!C8</f>
        <v>0.1</v>
      </c>
      <c r="S4" s="72">
        <f>MAX(T6:T278)</f>
        <v>2.3576697241526436</v>
      </c>
      <c r="T4" s="72"/>
      <c r="U4" s="24" t="s">
        <v>11</v>
      </c>
      <c r="V4" s="25">
        <f>COEF!C9</f>
        <v>0.05</v>
      </c>
      <c r="W4" s="72">
        <f>MAX(X6:X278)</f>
        <v>67.633954072889296</v>
      </c>
      <c r="X4" s="72"/>
      <c r="Y4" s="24" t="s">
        <v>11</v>
      </c>
      <c r="Z4" s="25">
        <f>COEF!C10</f>
        <v>0.1</v>
      </c>
      <c r="AA4" s="72">
        <f>MAX(AB6:AB278)</f>
        <v>2.7282674471217776</v>
      </c>
      <c r="AB4" s="72"/>
      <c r="AC4" s="24" t="s">
        <v>11</v>
      </c>
      <c r="AD4" s="25">
        <f>'RECAP PDV'!AD4</f>
        <v>0.05</v>
      </c>
      <c r="AE4" s="72">
        <f>MAX(AF6:AF278)</f>
        <v>25.762272629185222</v>
      </c>
      <c r="AF4" s="72"/>
      <c r="AG4" s="24" t="s">
        <v>11</v>
      </c>
      <c r="AH4" s="25">
        <f>'RECAP PDV'!AH4</f>
        <v>0.1</v>
      </c>
      <c r="AI4" s="72">
        <f>MAX(AJ6:AJ278)</f>
        <v>1.7428687619822227</v>
      </c>
      <c r="AJ4" s="72"/>
      <c r="AK4" s="24" t="s">
        <v>11</v>
      </c>
      <c r="AL4" s="25">
        <f>'RECAP PDV'!AL4</f>
        <v>0.05</v>
      </c>
      <c r="AM4" s="247">
        <f>MAX(AN6:AN278)</f>
        <v>6.8917729460456698</v>
      </c>
      <c r="AN4" s="73"/>
      <c r="AO4" s="24" t="s">
        <v>11</v>
      </c>
      <c r="AP4" s="25">
        <f>'RECAP PDV'!AP4</f>
        <v>0.1</v>
      </c>
      <c r="AQ4" s="72">
        <f>MAX(AR6:AR278)</f>
        <v>1.1424654404204273</v>
      </c>
      <c r="AR4" s="73"/>
      <c r="AS4" s="24" t="s">
        <v>11</v>
      </c>
      <c r="AT4" s="25">
        <f>'RECAP PDV'!AT4</f>
        <v>0.05</v>
      </c>
      <c r="AU4" s="72">
        <f>MAX(AV6:AV278)</f>
        <v>178995.68</v>
      </c>
      <c r="AV4" s="72"/>
      <c r="AW4" s="24" t="s">
        <v>11</v>
      </c>
      <c r="AX4" s="25">
        <f>'RECAP PDV'!AX4</f>
        <v>0.1</v>
      </c>
    </row>
    <row r="5" spans="1:66" ht="30.75" thickBot="1" x14ac:dyDescent="0.3">
      <c r="A5" s="50" t="s">
        <v>333</v>
      </c>
      <c r="C5" s="38" t="s">
        <v>363</v>
      </c>
      <c r="D5" s="38" t="s">
        <v>364</v>
      </c>
      <c r="E5" s="38" t="s">
        <v>365</v>
      </c>
      <c r="F5" s="38" t="s">
        <v>366</v>
      </c>
      <c r="G5" s="39" t="s">
        <v>367</v>
      </c>
      <c r="H5" s="40" t="s">
        <v>362</v>
      </c>
      <c r="I5" s="61" t="s">
        <v>9</v>
      </c>
      <c r="K5" s="14" t="s">
        <v>488</v>
      </c>
      <c r="L5" s="15" t="s">
        <v>554</v>
      </c>
      <c r="M5" s="15" t="s">
        <v>12</v>
      </c>
      <c r="N5" s="16" t="s">
        <v>10</v>
      </c>
      <c r="O5" s="14" t="s">
        <v>488</v>
      </c>
      <c r="P5" s="15" t="s">
        <v>554</v>
      </c>
      <c r="Q5" s="15" t="s">
        <v>12</v>
      </c>
      <c r="R5" s="16" t="s">
        <v>10</v>
      </c>
      <c r="S5" s="14" t="s">
        <v>488</v>
      </c>
      <c r="T5" s="15" t="s">
        <v>554</v>
      </c>
      <c r="U5" s="15" t="s">
        <v>12</v>
      </c>
      <c r="V5" s="16" t="s">
        <v>10</v>
      </c>
      <c r="W5" s="14" t="s">
        <v>488</v>
      </c>
      <c r="X5" s="15" t="s">
        <v>554</v>
      </c>
      <c r="Y5" s="15" t="s">
        <v>12</v>
      </c>
      <c r="Z5" s="16" t="s">
        <v>10</v>
      </c>
      <c r="AA5" s="14" t="s">
        <v>488</v>
      </c>
      <c r="AB5" s="15" t="s">
        <v>554</v>
      </c>
      <c r="AC5" s="15" t="s">
        <v>12</v>
      </c>
      <c r="AD5" s="16" t="s">
        <v>10</v>
      </c>
      <c r="AE5" s="14" t="s">
        <v>523</v>
      </c>
      <c r="AF5" s="15" t="s">
        <v>553</v>
      </c>
      <c r="AG5" s="15" t="s">
        <v>12</v>
      </c>
      <c r="AH5" s="16" t="s">
        <v>10</v>
      </c>
      <c r="AI5" s="14" t="s">
        <v>488</v>
      </c>
      <c r="AJ5" s="15" t="s">
        <v>554</v>
      </c>
      <c r="AK5" s="15" t="s">
        <v>12</v>
      </c>
      <c r="AL5" s="16" t="s">
        <v>10</v>
      </c>
      <c r="AM5" s="14" t="s">
        <v>488</v>
      </c>
      <c r="AN5" s="15" t="s">
        <v>554</v>
      </c>
      <c r="AO5" s="15" t="s">
        <v>12</v>
      </c>
      <c r="AP5" s="16" t="s">
        <v>10</v>
      </c>
      <c r="AQ5" s="14" t="s">
        <v>488</v>
      </c>
      <c r="AR5" s="15" t="s">
        <v>554</v>
      </c>
      <c r="AS5" s="15" t="s">
        <v>12</v>
      </c>
      <c r="AT5" s="16" t="s">
        <v>10</v>
      </c>
      <c r="AU5" s="14" t="s">
        <v>488</v>
      </c>
      <c r="AV5" s="15" t="s">
        <v>488</v>
      </c>
      <c r="AW5" s="15" t="s">
        <v>12</v>
      </c>
      <c r="AX5" s="16" t="s">
        <v>10</v>
      </c>
    </row>
    <row r="6" spans="1:66" ht="15" customHeight="1" thickBot="1" x14ac:dyDescent="0.3">
      <c r="A6">
        <v>10560</v>
      </c>
      <c r="C6" s="41">
        <v>50</v>
      </c>
      <c r="D6" s="42" t="s">
        <v>16</v>
      </c>
      <c r="E6" s="41">
        <v>21</v>
      </c>
      <c r="F6" s="43" t="s">
        <v>508</v>
      </c>
      <c r="G6" s="41">
        <v>410560</v>
      </c>
      <c r="H6" s="43" t="s">
        <v>25</v>
      </c>
      <c r="I6" s="62">
        <f>VLOOKUP(G6,ETP!$J$11:$M$324,4,FALSE)</f>
        <v>2</v>
      </c>
      <c r="K6" s="63">
        <f>SUMIF('RECAP PDV'!$E:$E,$G6,'RECAP PDV'!K:K)</f>
        <v>0</v>
      </c>
      <c r="L6" s="63">
        <f>K6/$I6</f>
        <v>0</v>
      </c>
      <c r="M6" s="64" t="e">
        <f t="shared" ref="M6:M69" si="0">IF(M$288="NON",(M$284-L6)/M$284,(M$284-L6)/M$286*M$282)</f>
        <v>#DIV/0!</v>
      </c>
      <c r="N6" s="48" t="e">
        <f t="shared" ref="N6:N69" si="1">RANK(M6,M$6:M$278,1)</f>
        <v>#DIV/0!</v>
      </c>
      <c r="O6" s="63">
        <f>SUMIF('RECAP PDV'!$E:$E,$G6,'RECAP PDV'!O:O)</f>
        <v>10</v>
      </c>
      <c r="P6" s="63">
        <f>O6/$I6</f>
        <v>5</v>
      </c>
      <c r="Q6" s="64">
        <f t="shared" ref="Q6:Q69" si="2">IF(Q$288="NON",(Q$284-P6)/Q$284,(Q$284-P6)/Q$286*Q$282)</f>
        <v>0.67391304347826086</v>
      </c>
      <c r="R6" s="48">
        <f t="shared" ref="R6:R69" si="3">RANK(Q6,Q$6:Q$278,1)</f>
        <v>81</v>
      </c>
      <c r="S6" s="63">
        <f>SUMIF('RECAP PDV'!$E:$E,$G6,'RECAP PDV'!S:S)</f>
        <v>0</v>
      </c>
      <c r="T6" s="63">
        <f>S6/$I6</f>
        <v>0</v>
      </c>
      <c r="U6" s="64">
        <f t="shared" ref="U6:U69" si="4">IF(U$288="NON",(U$284-T6)/U$284,(U$284-T6)/U$286*U$282)</f>
        <v>1</v>
      </c>
      <c r="V6" s="48">
        <f t="shared" ref="V6:V69" si="5">RANK(U6,U$6:U$278,1)</f>
        <v>181</v>
      </c>
      <c r="W6" s="63">
        <f>SUMIF('RECAP PDV'!$E:$E,$G6,'RECAP PDV'!W:W)</f>
        <v>66.8</v>
      </c>
      <c r="X6" s="63">
        <f>W6/$I6</f>
        <v>33.4</v>
      </c>
      <c r="Y6" s="64">
        <f t="shared" ref="Y6:Y69" si="6">IF(Y$288="NON",(Y$284-X6)/Y$284,(Y$284-X6)/Y$286*Y$282)</f>
        <v>0.50616520270270271</v>
      </c>
      <c r="Z6" s="48">
        <f t="shared" ref="Z6:Z69" si="7">RANK(Y6,Y$6:Y$278,1)</f>
        <v>2</v>
      </c>
      <c r="AA6" s="63">
        <f>SUMIF('RECAP PDV'!$E:$E,$G6,'RECAP PDV'!AA:AA)</f>
        <v>2</v>
      </c>
      <c r="AB6" s="63">
        <f>AA6/$I6</f>
        <v>1</v>
      </c>
      <c r="AC6" s="64">
        <f t="shared" ref="AC6:AC69" si="8">IF(AC$288="NON",(AC$284-AB6)/AC$284,(AC$284-AB6)/AC$286*AC$282)</f>
        <v>0.63346701913151382</v>
      </c>
      <c r="AD6" s="48">
        <f t="shared" ref="AD6:AD69" si="9">RANK(AC6,AC$6:AC$278,1)</f>
        <v>34</v>
      </c>
      <c r="AE6" s="63">
        <f>SUMIF('RECAP PDV'!$E:$E,$G6,'RECAP PDV'!AE:AE)</f>
        <v>1.9329840000000004E-2</v>
      </c>
      <c r="AF6" s="63">
        <f>AE6/$I6</f>
        <v>9.6649200000000022E-3</v>
      </c>
      <c r="AG6" s="64">
        <f t="shared" ref="AG6:AG69" si="10">IF(AG$288="NON",(AG$284-AF6)/AG$284,(AG$284-AF6)/AG$286*AG$282)</f>
        <v>0.99962484210383484</v>
      </c>
      <c r="AH6" s="48">
        <f t="shared" ref="AH6:AH69" si="11">RANK(AG6,AG$6:AG$278,1)</f>
        <v>263</v>
      </c>
      <c r="AI6" s="63">
        <f>SUMIF('RECAP PDV'!$E:$E,$G6,'RECAP PDV'!AI:AI)</f>
        <v>0</v>
      </c>
      <c r="AJ6" s="63">
        <f>AI6/$I6</f>
        <v>0</v>
      </c>
      <c r="AK6" s="64">
        <f t="shared" ref="AK6:AK69" si="12">IF(AK$288="NON",(AK$284-AJ6)/AK$284,(AK$284-AJ6)/AK$286*AK$282)</f>
        <v>1</v>
      </c>
      <c r="AL6" s="48">
        <f t="shared" ref="AL6:AL69" si="13">RANK(AK6,AK$6:AK$278,1)</f>
        <v>204</v>
      </c>
      <c r="AM6" s="133">
        <f>SUMIF('RECAP PDV'!$E:$E,$G6,'RECAP PDV'!AM:AM)</f>
        <v>3</v>
      </c>
      <c r="AN6" s="133">
        <f>AM6/$I6</f>
        <v>1.5</v>
      </c>
      <c r="AO6" s="64">
        <f t="shared" ref="AO6:AO69" si="14">IF(AO$288="NON",(AO$284-AN6)/AO$284,(AO$284-AN6)/AO$286*AO$282)</f>
        <v>0.74348875287019278</v>
      </c>
      <c r="AP6" s="48">
        <f t="shared" ref="AP6:AP69" si="15">RANK(AO6,AO$6:AO$278,1)</f>
        <v>22</v>
      </c>
      <c r="AQ6" s="133">
        <f>SUMIF('RECAP PDV'!$E:$E,$G6,'RECAP PDV'!AQ:AQ)</f>
        <v>0</v>
      </c>
      <c r="AR6" s="133">
        <f>AQ6/$I6</f>
        <v>0</v>
      </c>
      <c r="AS6" s="64">
        <f t="shared" ref="AS6:AS69" si="16">IF(AS$288="NON",(AS$284-AR6)/AS$284,(AS$284-AR6)/AS$286*AS$282)</f>
        <v>1</v>
      </c>
      <c r="AT6" s="48">
        <f t="shared" ref="AT6:AT69" si="17">RANK(AS6,AS$6:AS$278,1)</f>
        <v>85</v>
      </c>
      <c r="AU6" s="63">
        <f>SUMIF('RECAP PDV'!$E:$E,$G6,'RECAP PDV'!AU:AU)</f>
        <v>788.6</v>
      </c>
      <c r="AV6" s="63">
        <f>SUMIF('RECAP PDV'!$E:$E,$G6,'RECAP PDV'!AV:AV)</f>
        <v>11806.3</v>
      </c>
      <c r="AW6" s="64">
        <f t="shared" ref="AW6:AW69" si="18">IF(AW$288="NON",(AW$284-AV6)/AW$284,(AW$284-AV6)/AW$286*AW$282)</f>
        <v>0.93404142491036657</v>
      </c>
      <c r="AX6" s="48">
        <f t="shared" ref="AX6:AX69" si="19">RANK(AW6,AW$6:AW$278,1)</f>
        <v>111</v>
      </c>
    </row>
    <row r="7" spans="1:66" ht="15.75" thickBot="1" x14ac:dyDescent="0.3">
      <c r="A7">
        <v>10566</v>
      </c>
      <c r="C7" s="41">
        <v>50</v>
      </c>
      <c r="D7" s="42" t="s">
        <v>16</v>
      </c>
      <c r="E7" s="41">
        <v>21</v>
      </c>
      <c r="F7" s="43" t="s">
        <v>508</v>
      </c>
      <c r="G7" s="41">
        <v>410566</v>
      </c>
      <c r="H7" s="43" t="s">
        <v>21</v>
      </c>
      <c r="I7" s="62">
        <f>VLOOKUP(G7,ETP!$J$11:$M$324,4,FALSE)</f>
        <v>7.9130434782608701</v>
      </c>
      <c r="K7" s="63">
        <f>SUMIF('RECAP PDV'!$E:$E,$G7,'RECAP PDV'!K:K)</f>
        <v>0</v>
      </c>
      <c r="L7" s="63">
        <f t="shared" ref="L7:L69" si="20">K7/$I7</f>
        <v>0</v>
      </c>
      <c r="M7" s="64" t="e">
        <f t="shared" si="0"/>
        <v>#DIV/0!</v>
      </c>
      <c r="N7" s="48" t="e">
        <f t="shared" si="1"/>
        <v>#DIV/0!</v>
      </c>
      <c r="O7" s="63">
        <f>SUMIF('RECAP PDV'!$E:$E,$G7,'RECAP PDV'!O:O)</f>
        <v>48</v>
      </c>
      <c r="P7" s="63">
        <f t="shared" ref="P7:P69" si="21">O7/$I7</f>
        <v>6.0659340659340657</v>
      </c>
      <c r="Q7" s="64">
        <f t="shared" si="2"/>
        <v>0.60439560439560447</v>
      </c>
      <c r="R7" s="48">
        <f t="shared" si="3"/>
        <v>53</v>
      </c>
      <c r="S7" s="63">
        <f>SUMIF('RECAP PDV'!$E:$E,$G7,'RECAP PDV'!S:S)</f>
        <v>4</v>
      </c>
      <c r="T7" s="63">
        <f t="shared" ref="T7:T69" si="22">S7/$I7</f>
        <v>0.50549450549450547</v>
      </c>
      <c r="U7" s="64">
        <f t="shared" si="4"/>
        <v>0.78559570905285203</v>
      </c>
      <c r="V7" s="48">
        <f t="shared" si="5"/>
        <v>73</v>
      </c>
      <c r="W7" s="63">
        <f>SUMIF('RECAP PDV'!$E:$E,$G7,'RECAP PDV'!W:W)</f>
        <v>95.2</v>
      </c>
      <c r="X7" s="63">
        <f t="shared" ref="X7:X69" si="23">W7/$I7</f>
        <v>12.030769230769231</v>
      </c>
      <c r="Y7" s="64">
        <f t="shared" si="6"/>
        <v>0.82211938669438667</v>
      </c>
      <c r="Z7" s="48">
        <f t="shared" si="7"/>
        <v>47</v>
      </c>
      <c r="AA7" s="63">
        <f>SUMIF('RECAP PDV'!$E:$E,$G7,'RECAP PDV'!AA:AA)</f>
        <v>6</v>
      </c>
      <c r="AB7" s="63">
        <f t="shared" ref="AB7:AB69" si="24">AA7/$I7</f>
        <v>0.75824175824175821</v>
      </c>
      <c r="AC7" s="64">
        <f t="shared" si="8"/>
        <v>0.72207938813268635</v>
      </c>
      <c r="AD7" s="48">
        <f t="shared" si="9"/>
        <v>62</v>
      </c>
      <c r="AE7" s="63">
        <f>SUMIF('RECAP PDV'!$E:$E,$G7,'RECAP PDV'!AE:AE)</f>
        <v>26.90138625641741</v>
      </c>
      <c r="AF7" s="63">
        <f t="shared" ref="AF7:AF69" si="25">AE7/$I7</f>
        <v>3.3996257357011013</v>
      </c>
      <c r="AG7" s="64">
        <f t="shared" si="10"/>
        <v>0.86803859330912536</v>
      </c>
      <c r="AH7" s="48">
        <f t="shared" si="11"/>
        <v>151</v>
      </c>
      <c r="AI7" s="63">
        <f>SUMIF('RECAP PDV'!$E:$E,$G7,'RECAP PDV'!AI:AI)</f>
        <v>2</v>
      </c>
      <c r="AJ7" s="63">
        <f t="shared" ref="AJ7:AJ70" si="26">AI7/$I7</f>
        <v>0.25274725274725274</v>
      </c>
      <c r="AK7" s="64">
        <f t="shared" si="12"/>
        <v>0.85498205128205129</v>
      </c>
      <c r="AL7" s="48">
        <f t="shared" si="13"/>
        <v>175</v>
      </c>
      <c r="AM7" s="133">
        <f>SUMIF('RECAP PDV'!$E:$E,$G7,'RECAP PDV'!AM:AM)</f>
        <v>10</v>
      </c>
      <c r="AN7" s="133">
        <f t="shared" ref="AN7:AN70" si="27">AM7/$I7</f>
        <v>1.2637362637362637</v>
      </c>
      <c r="AO7" s="64">
        <f t="shared" si="14"/>
        <v>0.77606791233795303</v>
      </c>
      <c r="AP7" s="48">
        <f t="shared" si="15"/>
        <v>34</v>
      </c>
      <c r="AQ7" s="133">
        <f>SUMIF('RECAP PDV'!$E:$E,$G7,'RECAP PDV'!AQ:AQ)</f>
        <v>1</v>
      </c>
      <c r="AR7" s="133">
        <f t="shared" ref="AR7:AR69" si="28">AQ7/$I7</f>
        <v>0.12637362637362637</v>
      </c>
      <c r="AS7" s="64">
        <f t="shared" si="16"/>
        <v>0.88938516483516483</v>
      </c>
      <c r="AT7" s="48">
        <f t="shared" si="17"/>
        <v>73</v>
      </c>
      <c r="AU7" s="63">
        <f>SUMIF('RECAP PDV'!$E:$E,$G7,'RECAP PDV'!AU:AU)</f>
        <v>45288.700000000004</v>
      </c>
      <c r="AV7" s="63">
        <f t="shared" ref="AV7:AV69" si="29">AU7/$I7</f>
        <v>5723.297252747253</v>
      </c>
      <c r="AW7" s="64">
        <f t="shared" si="18"/>
        <v>0.96802550065595294</v>
      </c>
      <c r="AX7" s="48">
        <f t="shared" si="19"/>
        <v>179</v>
      </c>
    </row>
    <row r="8" spans="1:66" ht="15.75" thickBot="1" x14ac:dyDescent="0.3">
      <c r="A8">
        <v>10590</v>
      </c>
      <c r="C8" s="41">
        <v>50</v>
      </c>
      <c r="D8" s="42" t="s">
        <v>16</v>
      </c>
      <c r="E8" s="41">
        <v>21</v>
      </c>
      <c r="F8" s="43" t="s">
        <v>508</v>
      </c>
      <c r="G8" s="41">
        <v>510590</v>
      </c>
      <c r="H8" s="43" t="s">
        <v>22</v>
      </c>
      <c r="I8" s="62">
        <f>VLOOKUP(G8,ETP!$J$11:$M$324,4,FALSE)</f>
        <v>3.9130434782608701</v>
      </c>
      <c r="K8" s="63">
        <f>SUMIF('RECAP PDV'!$E:$E,$G8,'RECAP PDV'!K:K)</f>
        <v>0</v>
      </c>
      <c r="L8" s="63">
        <f t="shared" si="20"/>
        <v>0</v>
      </c>
      <c r="M8" s="64" t="e">
        <f t="shared" si="0"/>
        <v>#DIV/0!</v>
      </c>
      <c r="N8" s="48" t="e">
        <f t="shared" si="1"/>
        <v>#DIV/0!</v>
      </c>
      <c r="O8" s="63">
        <f>SUMIF('RECAP PDV'!$E:$E,$G8,'RECAP PDV'!O:O)</f>
        <v>25</v>
      </c>
      <c r="P8" s="63">
        <f t="shared" si="21"/>
        <v>6.3888888888888884</v>
      </c>
      <c r="Q8" s="64">
        <f t="shared" si="2"/>
        <v>0.58333333333333348</v>
      </c>
      <c r="R8" s="48">
        <f t="shared" si="3"/>
        <v>45</v>
      </c>
      <c r="S8" s="63">
        <f>SUMIF('RECAP PDV'!$E:$E,$G8,'RECAP PDV'!S:S)</f>
        <v>2</v>
      </c>
      <c r="T8" s="63">
        <f t="shared" si="22"/>
        <v>0.51111111111111107</v>
      </c>
      <c r="U8" s="64">
        <f t="shared" si="4"/>
        <v>0.78321343915343933</v>
      </c>
      <c r="V8" s="48">
        <f t="shared" si="5"/>
        <v>72</v>
      </c>
      <c r="W8" s="63">
        <f>SUMIF('RECAP PDV'!$E:$E,$G8,'RECAP PDV'!W:W)</f>
        <v>50.4</v>
      </c>
      <c r="X8" s="63">
        <f t="shared" si="23"/>
        <v>12.879999999999997</v>
      </c>
      <c r="Y8" s="64">
        <f t="shared" si="6"/>
        <v>0.80956310810810816</v>
      </c>
      <c r="Z8" s="48">
        <f t="shared" si="7"/>
        <v>36</v>
      </c>
      <c r="AA8" s="63">
        <f>SUMIF('RECAP PDV'!$E:$E,$G8,'RECAP PDV'!AA:AA)</f>
        <v>1</v>
      </c>
      <c r="AB8" s="63">
        <f t="shared" si="24"/>
        <v>0.25555555555555554</v>
      </c>
      <c r="AC8" s="64">
        <f t="shared" si="8"/>
        <v>0.90633046044472021</v>
      </c>
      <c r="AD8" s="48">
        <f t="shared" si="9"/>
        <v>193</v>
      </c>
      <c r="AE8" s="63">
        <f>SUMIF('RECAP PDV'!$E:$E,$G8,'RECAP PDV'!AE:AE)</f>
        <v>43.36417762595886</v>
      </c>
      <c r="AF8" s="63">
        <f t="shared" si="25"/>
        <v>11.081956504411707</v>
      </c>
      <c r="AG8" s="64">
        <f t="shared" si="10"/>
        <v>0.56983777541980796</v>
      </c>
      <c r="AH8" s="48">
        <f t="shared" si="11"/>
        <v>18</v>
      </c>
      <c r="AI8" s="63">
        <f>SUMIF('RECAP PDV'!$E:$E,$G8,'RECAP PDV'!AI:AI)</f>
        <v>1</v>
      </c>
      <c r="AJ8" s="63">
        <f t="shared" si="26"/>
        <v>0.25555555555555554</v>
      </c>
      <c r="AK8" s="64">
        <f t="shared" si="12"/>
        <v>0.85337074074074071</v>
      </c>
      <c r="AL8" s="48">
        <f t="shared" si="13"/>
        <v>172</v>
      </c>
      <c r="AM8" s="133">
        <f>SUMIF('RECAP PDV'!$E:$E,$G8,'RECAP PDV'!AM:AM)</f>
        <v>1</v>
      </c>
      <c r="AN8" s="133">
        <f t="shared" si="27"/>
        <v>0.25555555555555554</v>
      </c>
      <c r="AO8" s="64">
        <f t="shared" si="14"/>
        <v>0.91508916284198216</v>
      </c>
      <c r="AP8" s="48">
        <f t="shared" si="15"/>
        <v>122</v>
      </c>
      <c r="AQ8" s="133">
        <f>SUMIF('RECAP PDV'!$E:$E,$G8,'RECAP PDV'!AQ:AQ)</f>
        <v>0</v>
      </c>
      <c r="AR8" s="133">
        <f t="shared" si="28"/>
        <v>0</v>
      </c>
      <c r="AS8" s="64">
        <f t="shared" si="16"/>
        <v>1</v>
      </c>
      <c r="AT8" s="48">
        <f t="shared" si="17"/>
        <v>85</v>
      </c>
      <c r="AU8" s="63">
        <f>SUMIF('RECAP PDV'!$E:$E,$G8,'RECAP PDV'!AU:AU)</f>
        <v>6226.5</v>
      </c>
      <c r="AV8" s="63">
        <f t="shared" si="29"/>
        <v>1591.2166666666665</v>
      </c>
      <c r="AW8" s="64">
        <f t="shared" si="18"/>
        <v>0.99111030687072066</v>
      </c>
      <c r="AX8" s="48">
        <f t="shared" si="19"/>
        <v>222</v>
      </c>
    </row>
    <row r="9" spans="1:66" ht="15.75" thickBot="1" x14ac:dyDescent="0.3">
      <c r="A9">
        <v>51154</v>
      </c>
      <c r="C9" s="41">
        <v>50</v>
      </c>
      <c r="D9" s="42" t="s">
        <v>16</v>
      </c>
      <c r="E9" s="41">
        <v>21</v>
      </c>
      <c r="F9" s="43" t="s">
        <v>508</v>
      </c>
      <c r="G9" s="41">
        <v>451154</v>
      </c>
      <c r="H9" s="44" t="s">
        <v>23</v>
      </c>
      <c r="I9" s="62">
        <f>VLOOKUP(G9,ETP!$J$11:$M$324,4,FALSE)</f>
        <v>2</v>
      </c>
      <c r="K9" s="63">
        <f>SUMIF('RECAP PDV'!$E:$E,$G9,'RECAP PDV'!K:K)</f>
        <v>0</v>
      </c>
      <c r="L9" s="63">
        <f t="shared" si="20"/>
        <v>0</v>
      </c>
      <c r="M9" s="64" t="e">
        <f t="shared" si="0"/>
        <v>#DIV/0!</v>
      </c>
      <c r="N9" s="48" t="e">
        <f t="shared" si="1"/>
        <v>#DIV/0!</v>
      </c>
      <c r="O9" s="63">
        <f>SUMIF('RECAP PDV'!$E:$E,$G9,'RECAP PDV'!O:O)</f>
        <v>7</v>
      </c>
      <c r="P9" s="63">
        <f t="shared" si="21"/>
        <v>3.5</v>
      </c>
      <c r="Q9" s="64">
        <f t="shared" si="2"/>
        <v>0.77173913043478259</v>
      </c>
      <c r="R9" s="48">
        <f t="shared" si="3"/>
        <v>135</v>
      </c>
      <c r="S9" s="63">
        <f>SUMIF('RECAP PDV'!$E:$E,$G9,'RECAP PDV'!S:S)</f>
        <v>1</v>
      </c>
      <c r="T9" s="63">
        <f t="shared" si="22"/>
        <v>0.5</v>
      </c>
      <c r="U9" s="64">
        <f t="shared" si="4"/>
        <v>0.78792619047619061</v>
      </c>
      <c r="V9" s="48">
        <f t="shared" si="5"/>
        <v>75</v>
      </c>
      <c r="W9" s="63">
        <f>SUMIF('RECAP PDV'!$E:$E,$G9,'RECAP PDV'!W:W)</f>
        <v>34.4</v>
      </c>
      <c r="X9" s="63">
        <f t="shared" si="23"/>
        <v>17.2</v>
      </c>
      <c r="Y9" s="64">
        <f t="shared" si="6"/>
        <v>0.74568986486486477</v>
      </c>
      <c r="Z9" s="48">
        <f t="shared" si="7"/>
        <v>14</v>
      </c>
      <c r="AA9" s="63">
        <f>SUMIF('RECAP PDV'!$E:$E,$G9,'RECAP PDV'!AA:AA)</f>
        <v>0</v>
      </c>
      <c r="AB9" s="63">
        <f t="shared" si="24"/>
        <v>0</v>
      </c>
      <c r="AC9" s="64">
        <f t="shared" si="8"/>
        <v>1</v>
      </c>
      <c r="AD9" s="48">
        <f t="shared" si="9"/>
        <v>219</v>
      </c>
      <c r="AE9" s="63">
        <f>SUMIF('RECAP PDV'!$E:$E,$G9,'RECAP PDV'!AE:AE)</f>
        <v>4.4701301374563229</v>
      </c>
      <c r="AF9" s="63">
        <f t="shared" si="25"/>
        <v>2.2350650687281615</v>
      </c>
      <c r="AG9" s="64">
        <f t="shared" si="10"/>
        <v>0.91324270568443056</v>
      </c>
      <c r="AH9" s="48">
        <f t="shared" si="11"/>
        <v>187</v>
      </c>
      <c r="AI9" s="63">
        <f>SUMIF('RECAP PDV'!$E:$E,$G9,'RECAP PDV'!AI:AI)</f>
        <v>0</v>
      </c>
      <c r="AJ9" s="63">
        <f t="shared" si="26"/>
        <v>0</v>
      </c>
      <c r="AK9" s="64">
        <f t="shared" si="12"/>
        <v>1</v>
      </c>
      <c r="AL9" s="48">
        <f t="shared" si="13"/>
        <v>204</v>
      </c>
      <c r="AM9" s="133">
        <f>SUMIF('RECAP PDV'!$E:$E,$G9,'RECAP PDV'!AM:AM)</f>
        <v>-1</v>
      </c>
      <c r="AN9" s="133">
        <f t="shared" si="27"/>
        <v>-0.5</v>
      </c>
      <c r="AO9" s="64">
        <f t="shared" si="14"/>
        <v>1.0192751260391399</v>
      </c>
      <c r="AP9" s="48">
        <f t="shared" si="15"/>
        <v>192</v>
      </c>
      <c r="AQ9" s="133">
        <f>SUMIF('RECAP PDV'!$E:$E,$G9,'RECAP PDV'!AQ:AQ)</f>
        <v>0</v>
      </c>
      <c r="AR9" s="133">
        <f t="shared" si="28"/>
        <v>0</v>
      </c>
      <c r="AS9" s="64">
        <f t="shared" si="16"/>
        <v>1</v>
      </c>
      <c r="AT9" s="48">
        <f t="shared" si="17"/>
        <v>85</v>
      </c>
      <c r="AU9" s="63">
        <f>SUMIF('RECAP PDV'!$E:$E,$G9,'RECAP PDV'!AU:AU)</f>
        <v>4744.3999999999996</v>
      </c>
      <c r="AV9" s="63">
        <f t="shared" si="29"/>
        <v>2372.1999999999998</v>
      </c>
      <c r="AW9" s="64">
        <f t="shared" si="18"/>
        <v>0.98674716618859171</v>
      </c>
      <c r="AX9" s="48">
        <f t="shared" si="19"/>
        <v>214</v>
      </c>
    </row>
    <row r="10" spans="1:66" ht="15.75" thickBot="1" x14ac:dyDescent="0.3">
      <c r="A10">
        <v>10541</v>
      </c>
      <c r="C10" s="41">
        <v>50</v>
      </c>
      <c r="D10" s="42" t="s">
        <v>16</v>
      </c>
      <c r="E10" s="41">
        <v>21</v>
      </c>
      <c r="F10" s="43" t="s">
        <v>508</v>
      </c>
      <c r="G10" s="41">
        <v>410541</v>
      </c>
      <c r="H10" s="43" t="s">
        <v>27</v>
      </c>
      <c r="I10" s="62">
        <f>VLOOKUP(G10,ETP!$J$11:$M$324,4,FALSE)</f>
        <v>6.6950434782608701</v>
      </c>
      <c r="K10" s="63">
        <f>SUMIF('RECAP PDV'!$E:$E,$G10,'RECAP PDV'!K:K)</f>
        <v>0</v>
      </c>
      <c r="L10" s="63">
        <f t="shared" si="20"/>
        <v>0</v>
      </c>
      <c r="M10" s="64" t="e">
        <f t="shared" si="0"/>
        <v>#DIV/0!</v>
      </c>
      <c r="N10" s="48" t="e">
        <f t="shared" si="1"/>
        <v>#DIV/0!</v>
      </c>
      <c r="O10" s="63">
        <f>SUMIF('RECAP PDV'!$E:$E,$G10,'RECAP PDV'!O:O)</f>
        <v>48</v>
      </c>
      <c r="P10" s="63">
        <f t="shared" si="21"/>
        <v>7.1694829400075326</v>
      </c>
      <c r="Q10" s="64">
        <f t="shared" si="2"/>
        <v>0.5324250256516827</v>
      </c>
      <c r="R10" s="48">
        <f t="shared" si="3"/>
        <v>33</v>
      </c>
      <c r="S10" s="63">
        <f>SUMIF('RECAP PDV'!$E:$E,$G10,'RECAP PDV'!S:S)</f>
        <v>4</v>
      </c>
      <c r="T10" s="63">
        <f t="shared" si="22"/>
        <v>0.59745691166729442</v>
      </c>
      <c r="U10" s="64">
        <f t="shared" si="4"/>
        <v>0.74659007343277362</v>
      </c>
      <c r="V10" s="48">
        <f t="shared" si="5"/>
        <v>54</v>
      </c>
      <c r="W10" s="63">
        <f>SUMIF('RECAP PDV'!$E:$E,$G10,'RECAP PDV'!W:W)</f>
        <v>12.799999999999999</v>
      </c>
      <c r="X10" s="63">
        <f t="shared" si="23"/>
        <v>1.9118621173353418</v>
      </c>
      <c r="Y10" s="64">
        <f t="shared" si="6"/>
        <v>0.97173221433608736</v>
      </c>
      <c r="Z10" s="48">
        <f t="shared" si="7"/>
        <v>195</v>
      </c>
      <c r="AA10" s="63">
        <f>SUMIF('RECAP PDV'!$E:$E,$G10,'RECAP PDV'!AA:AA)</f>
        <v>4</v>
      </c>
      <c r="AB10" s="63">
        <f t="shared" si="24"/>
        <v>0.59745691166729442</v>
      </c>
      <c r="AC10" s="64">
        <f t="shared" si="8"/>
        <v>0.78101233722610686</v>
      </c>
      <c r="AD10" s="48">
        <f t="shared" si="9"/>
        <v>98</v>
      </c>
      <c r="AE10" s="63">
        <f>SUMIF('RECAP PDV'!$E:$E,$G10,'RECAP PDV'!AE:AE)</f>
        <v>32.878494820968996</v>
      </c>
      <c r="AF10" s="63">
        <f t="shared" si="25"/>
        <v>4.9108709940013169</v>
      </c>
      <c r="AG10" s="64">
        <f t="shared" si="10"/>
        <v>0.80937741539005548</v>
      </c>
      <c r="AH10" s="48">
        <f t="shared" si="11"/>
        <v>110</v>
      </c>
      <c r="AI10" s="63">
        <f>SUMIF('RECAP PDV'!$E:$E,$G10,'RECAP PDV'!AI:AI)</f>
        <v>6</v>
      </c>
      <c r="AJ10" s="63">
        <f t="shared" si="26"/>
        <v>0.89618536750094158</v>
      </c>
      <c r="AK10" s="64">
        <f t="shared" si="12"/>
        <v>0.4857987089735431</v>
      </c>
      <c r="AL10" s="48">
        <f t="shared" si="13"/>
        <v>16</v>
      </c>
      <c r="AM10" s="133">
        <f>SUMIF('RECAP PDV'!$E:$E,$G10,'RECAP PDV'!AM:AM)</f>
        <v>4</v>
      </c>
      <c r="AN10" s="133">
        <f t="shared" si="27"/>
        <v>0.59745691166729442</v>
      </c>
      <c r="AO10" s="64">
        <f t="shared" si="14"/>
        <v>0.86794329535018155</v>
      </c>
      <c r="AP10" s="48">
        <f t="shared" si="15"/>
        <v>77</v>
      </c>
      <c r="AQ10" s="133">
        <f>SUMIF('RECAP PDV'!$E:$E,$G10,'RECAP PDV'!AQ:AQ)</f>
        <v>0</v>
      </c>
      <c r="AR10" s="133">
        <f t="shared" si="28"/>
        <v>0</v>
      </c>
      <c r="AS10" s="64">
        <f t="shared" si="16"/>
        <v>1</v>
      </c>
      <c r="AT10" s="48">
        <f t="shared" si="17"/>
        <v>85</v>
      </c>
      <c r="AU10" s="63">
        <f>SUMIF('RECAP PDV'!$E:$E,$G10,'RECAP PDV'!AU:AU)</f>
        <v>147008.9</v>
      </c>
      <c r="AV10" s="63">
        <f t="shared" si="29"/>
        <v>21957.870845401529</v>
      </c>
      <c r="AW10" s="64">
        <f t="shared" si="18"/>
        <v>0.87732736988176729</v>
      </c>
      <c r="AX10" s="48">
        <f t="shared" si="19"/>
        <v>51</v>
      </c>
    </row>
    <row r="11" spans="1:66" ht="15.75" thickBot="1" x14ac:dyDescent="0.3">
      <c r="A11">
        <v>51156</v>
      </c>
      <c r="C11" s="41">
        <v>50</v>
      </c>
      <c r="D11" s="42" t="s">
        <v>16</v>
      </c>
      <c r="E11" s="41">
        <v>21</v>
      </c>
      <c r="F11" s="44" t="s">
        <v>508</v>
      </c>
      <c r="G11" s="41">
        <v>451156</v>
      </c>
      <c r="H11" s="43" t="s">
        <v>32</v>
      </c>
      <c r="I11" s="62">
        <f>VLOOKUP(G11,ETP!$J$11:$M$324,4,FALSE)</f>
        <v>7.7826086956521703</v>
      </c>
      <c r="K11" s="63">
        <f>SUMIF('RECAP PDV'!$E:$E,$G11,'RECAP PDV'!K:K)</f>
        <v>0</v>
      </c>
      <c r="L11" s="63">
        <f t="shared" si="20"/>
        <v>0</v>
      </c>
      <c r="M11" s="64" t="e">
        <f t="shared" si="0"/>
        <v>#DIV/0!</v>
      </c>
      <c r="N11" s="48" t="e">
        <f t="shared" si="1"/>
        <v>#DIV/0!</v>
      </c>
      <c r="O11" s="63">
        <f>SUMIF('RECAP PDV'!$E:$E,$G11,'RECAP PDV'!O:O)</f>
        <v>27</v>
      </c>
      <c r="P11" s="63">
        <f t="shared" si="21"/>
        <v>3.4692737430167613</v>
      </c>
      <c r="Q11" s="64">
        <f t="shared" si="2"/>
        <v>0.77374301675977641</v>
      </c>
      <c r="R11" s="48">
        <f t="shared" si="3"/>
        <v>139</v>
      </c>
      <c r="S11" s="63">
        <f>SUMIF('RECAP PDV'!$E:$E,$G11,'RECAP PDV'!S:S)</f>
        <v>4</v>
      </c>
      <c r="T11" s="63">
        <f t="shared" si="22"/>
        <v>0.51396648044692761</v>
      </c>
      <c r="U11" s="64">
        <f t="shared" si="4"/>
        <v>0.78200234104815114</v>
      </c>
      <c r="V11" s="48">
        <f t="shared" si="5"/>
        <v>71</v>
      </c>
      <c r="W11" s="63">
        <f>SUMIF('RECAP PDV'!$E:$E,$G11,'RECAP PDV'!W:W)</f>
        <v>22</v>
      </c>
      <c r="X11" s="63">
        <f t="shared" si="23"/>
        <v>2.8268156424581017</v>
      </c>
      <c r="Y11" s="64">
        <f t="shared" si="6"/>
        <v>0.95820419371885857</v>
      </c>
      <c r="Z11" s="48">
        <f t="shared" si="7"/>
        <v>183</v>
      </c>
      <c r="AA11" s="63">
        <f>SUMIF('RECAP PDV'!$E:$E,$G11,'RECAP PDV'!AA:AA)</f>
        <v>4</v>
      </c>
      <c r="AB11" s="63">
        <f t="shared" si="24"/>
        <v>0.51396648044692761</v>
      </c>
      <c r="AC11" s="64">
        <f t="shared" si="8"/>
        <v>0.81161433385530313</v>
      </c>
      <c r="AD11" s="48">
        <f t="shared" si="9"/>
        <v>113</v>
      </c>
      <c r="AE11" s="63">
        <f>SUMIF('RECAP PDV'!$E:$E,$G11,'RECAP PDV'!AE:AE)</f>
        <v>12.228171319891381</v>
      </c>
      <c r="AF11" s="63">
        <f t="shared" si="25"/>
        <v>1.5712175438966587</v>
      </c>
      <c r="AG11" s="64">
        <f t="shared" si="10"/>
        <v>0.9390109107797936</v>
      </c>
      <c r="AH11" s="48">
        <f t="shared" si="11"/>
        <v>212</v>
      </c>
      <c r="AI11" s="63">
        <f>SUMIF('RECAP PDV'!$E:$E,$G11,'RECAP PDV'!AI:AI)</f>
        <v>2</v>
      </c>
      <c r="AJ11" s="63">
        <f t="shared" si="26"/>
        <v>0.2569832402234638</v>
      </c>
      <c r="AK11" s="64">
        <f t="shared" si="12"/>
        <v>0.85255158286778399</v>
      </c>
      <c r="AL11" s="48">
        <f t="shared" si="13"/>
        <v>171</v>
      </c>
      <c r="AM11" s="133">
        <f>SUMIF('RECAP PDV'!$E:$E,$G11,'RECAP PDV'!AM:AM)</f>
        <v>0</v>
      </c>
      <c r="AN11" s="133">
        <f t="shared" si="27"/>
        <v>0</v>
      </c>
      <c r="AO11" s="64">
        <f t="shared" si="14"/>
        <v>0.9503285327469031</v>
      </c>
      <c r="AP11" s="48">
        <f t="shared" si="15"/>
        <v>133</v>
      </c>
      <c r="AQ11" s="133">
        <f>SUMIF('RECAP PDV'!$E:$E,$G11,'RECAP PDV'!AQ:AQ)</f>
        <v>2</v>
      </c>
      <c r="AR11" s="133">
        <f t="shared" si="28"/>
        <v>0.2569832402234638</v>
      </c>
      <c r="AS11" s="64">
        <f t="shared" si="16"/>
        <v>0.77506256983240218</v>
      </c>
      <c r="AT11" s="48">
        <f t="shared" si="17"/>
        <v>39</v>
      </c>
      <c r="AU11" s="63">
        <f>SUMIF('RECAP PDV'!$E:$E,$G11,'RECAP PDV'!AU:AU)</f>
        <v>68875.7</v>
      </c>
      <c r="AV11" s="63">
        <f t="shared" si="29"/>
        <v>8849.9502793296124</v>
      </c>
      <c r="AW11" s="64">
        <f t="shared" si="18"/>
        <v>0.95055774374370594</v>
      </c>
      <c r="AX11" s="48">
        <f t="shared" si="19"/>
        <v>148</v>
      </c>
    </row>
    <row r="12" spans="1:66" ht="15.75" thickBot="1" x14ac:dyDescent="0.3">
      <c r="A12">
        <v>51157</v>
      </c>
      <c r="C12" s="41">
        <v>50</v>
      </c>
      <c r="D12" s="42" t="s">
        <v>16</v>
      </c>
      <c r="E12" s="41">
        <v>21</v>
      </c>
      <c r="F12" s="44" t="s">
        <v>508</v>
      </c>
      <c r="G12" s="41">
        <v>551157</v>
      </c>
      <c r="H12" s="43" t="s">
        <v>33</v>
      </c>
      <c r="I12" s="62">
        <f>VLOOKUP(G12,ETP!$J$11:$M$324,4,FALSE)</f>
        <v>2.8754</v>
      </c>
      <c r="K12" s="63">
        <f>SUMIF('RECAP PDV'!$E:$E,$G12,'RECAP PDV'!K:K)</f>
        <v>0</v>
      </c>
      <c r="L12" s="63">
        <f t="shared" si="20"/>
        <v>0</v>
      </c>
      <c r="M12" s="64" t="e">
        <f t="shared" si="0"/>
        <v>#DIV/0!</v>
      </c>
      <c r="N12" s="48" t="e">
        <f t="shared" si="1"/>
        <v>#DIV/0!</v>
      </c>
      <c r="O12" s="63">
        <f>SUMIF('RECAP PDV'!$E:$E,$G12,'RECAP PDV'!O:O)</f>
        <v>11</v>
      </c>
      <c r="P12" s="63">
        <f t="shared" si="21"/>
        <v>3.8255547054322876</v>
      </c>
      <c r="Q12" s="64">
        <f t="shared" si="2"/>
        <v>0.75050730181963343</v>
      </c>
      <c r="R12" s="48">
        <f t="shared" si="3"/>
        <v>120</v>
      </c>
      <c r="S12" s="63">
        <f>SUMIF('RECAP PDV'!$E:$E,$G12,'RECAP PDV'!S:S)</f>
        <v>0</v>
      </c>
      <c r="T12" s="63">
        <f t="shared" si="22"/>
        <v>0</v>
      </c>
      <c r="U12" s="64">
        <f t="shared" si="4"/>
        <v>1</v>
      </c>
      <c r="V12" s="48">
        <f t="shared" si="5"/>
        <v>181</v>
      </c>
      <c r="W12" s="63">
        <f>SUMIF('RECAP PDV'!$E:$E,$G12,'RECAP PDV'!W:W)</f>
        <v>22.4</v>
      </c>
      <c r="X12" s="63">
        <f t="shared" si="23"/>
        <v>7.7902204910621125</v>
      </c>
      <c r="Y12" s="64">
        <f t="shared" si="6"/>
        <v>0.88481790547590089</v>
      </c>
      <c r="Z12" s="48">
        <f t="shared" si="7"/>
        <v>98</v>
      </c>
      <c r="AA12" s="63">
        <f>SUMIF('RECAP PDV'!$E:$E,$G12,'RECAP PDV'!AA:AA)</f>
        <v>2</v>
      </c>
      <c r="AB12" s="63">
        <f t="shared" si="24"/>
        <v>0.69555540098768864</v>
      </c>
      <c r="AC12" s="64">
        <f t="shared" si="8"/>
        <v>0.7450560055168074</v>
      </c>
      <c r="AD12" s="48">
        <f t="shared" si="9"/>
        <v>81</v>
      </c>
      <c r="AE12" s="63">
        <f>SUMIF('RECAP PDV'!$E:$E,$G12,'RECAP PDV'!AE:AE)</f>
        <v>3.6653490575433327</v>
      </c>
      <c r="AF12" s="63">
        <f t="shared" si="25"/>
        <v>1.2747266667396997</v>
      </c>
      <c r="AG12" s="64">
        <f t="shared" si="10"/>
        <v>0.95051963446363019</v>
      </c>
      <c r="AH12" s="48">
        <f t="shared" si="11"/>
        <v>225</v>
      </c>
      <c r="AI12" s="63">
        <f>SUMIF('RECAP PDV'!$E:$E,$G12,'RECAP PDV'!AI:AI)</f>
        <v>1</v>
      </c>
      <c r="AJ12" s="63">
        <f t="shared" si="26"/>
        <v>0.34777770049384432</v>
      </c>
      <c r="AK12" s="64">
        <f t="shared" si="12"/>
        <v>0.80045674804664857</v>
      </c>
      <c r="AL12" s="48">
        <f t="shared" si="13"/>
        <v>128</v>
      </c>
      <c r="AM12" s="133">
        <f>SUMIF('RECAP PDV'!$E:$E,$G12,'RECAP PDV'!AM:AM)</f>
        <v>-5</v>
      </c>
      <c r="AN12" s="133">
        <f t="shared" si="27"/>
        <v>-1.7388885024692218</v>
      </c>
      <c r="AO12" s="64">
        <f t="shared" si="14"/>
        <v>1.1901094094674873</v>
      </c>
      <c r="AP12" s="48">
        <f t="shared" si="15"/>
        <v>255</v>
      </c>
      <c r="AQ12" s="133">
        <f>SUMIF('RECAP PDV'!$E:$E,$G12,'RECAP PDV'!AQ:AQ)</f>
        <v>0</v>
      </c>
      <c r="AR12" s="133">
        <f t="shared" si="28"/>
        <v>0</v>
      </c>
      <c r="AS12" s="64">
        <f t="shared" si="16"/>
        <v>1</v>
      </c>
      <c r="AT12" s="48">
        <f t="shared" si="17"/>
        <v>85</v>
      </c>
      <c r="AU12" s="63">
        <f>SUMIF('RECAP PDV'!$E:$E,$G12,'RECAP PDV'!AU:AU)</f>
        <v>1534.5</v>
      </c>
      <c r="AV12" s="63">
        <f t="shared" si="29"/>
        <v>533.66488140780416</v>
      </c>
      <c r="AW12" s="64">
        <f t="shared" si="18"/>
        <v>0.99701855999313616</v>
      </c>
      <c r="AX12" s="48">
        <f t="shared" si="19"/>
        <v>235</v>
      </c>
    </row>
    <row r="13" spans="1:66" ht="15.75" thickBot="1" x14ac:dyDescent="0.3">
      <c r="A13">
        <v>51151</v>
      </c>
      <c r="C13" s="41">
        <v>50</v>
      </c>
      <c r="D13" s="42" t="s">
        <v>16</v>
      </c>
      <c r="E13" s="41">
        <v>21</v>
      </c>
      <c r="F13" s="44" t="s">
        <v>508</v>
      </c>
      <c r="G13" s="41">
        <v>451151</v>
      </c>
      <c r="H13" s="44" t="s">
        <v>24</v>
      </c>
      <c r="I13" s="62">
        <f>VLOOKUP(G13,ETP!$J$11:$M$324,4,FALSE)</f>
        <v>3</v>
      </c>
      <c r="K13" s="63">
        <f>SUMIF('RECAP PDV'!$E:$E,$G13,'RECAP PDV'!K:K)</f>
        <v>0</v>
      </c>
      <c r="L13" s="63">
        <f t="shared" si="20"/>
        <v>0</v>
      </c>
      <c r="M13" s="64" t="e">
        <f t="shared" si="0"/>
        <v>#DIV/0!</v>
      </c>
      <c r="N13" s="48" t="e">
        <f t="shared" si="1"/>
        <v>#DIV/0!</v>
      </c>
      <c r="O13" s="63">
        <f>SUMIF('RECAP PDV'!$E:$E,$G13,'RECAP PDV'!O:O)</f>
        <v>14</v>
      </c>
      <c r="P13" s="63">
        <f t="shared" si="21"/>
        <v>4.666666666666667</v>
      </c>
      <c r="Q13" s="64">
        <f t="shared" si="2"/>
        <v>0.69565217391304357</v>
      </c>
      <c r="R13" s="48">
        <f t="shared" si="3"/>
        <v>92</v>
      </c>
      <c r="S13" s="63">
        <f>SUMIF('RECAP PDV'!$E:$E,$G13,'RECAP PDV'!S:S)</f>
        <v>0</v>
      </c>
      <c r="T13" s="63">
        <f t="shared" si="22"/>
        <v>0</v>
      </c>
      <c r="U13" s="64">
        <f t="shared" si="4"/>
        <v>1</v>
      </c>
      <c r="V13" s="48">
        <f t="shared" si="5"/>
        <v>181</v>
      </c>
      <c r="W13" s="63">
        <f>SUMIF('RECAP PDV'!$E:$E,$G13,'RECAP PDV'!W:W)</f>
        <v>34</v>
      </c>
      <c r="X13" s="63">
        <f t="shared" si="23"/>
        <v>11.333333333333334</v>
      </c>
      <c r="Y13" s="64">
        <f t="shared" si="6"/>
        <v>0.83243130630630624</v>
      </c>
      <c r="Z13" s="48">
        <f t="shared" si="7"/>
        <v>54</v>
      </c>
      <c r="AA13" s="63">
        <f>SUMIF('RECAP PDV'!$E:$E,$G13,'RECAP PDV'!AA:AA)</f>
        <v>0</v>
      </c>
      <c r="AB13" s="63">
        <f t="shared" si="24"/>
        <v>0</v>
      </c>
      <c r="AC13" s="64">
        <f t="shared" si="8"/>
        <v>1</v>
      </c>
      <c r="AD13" s="48">
        <f t="shared" si="9"/>
        <v>219</v>
      </c>
      <c r="AE13" s="63">
        <f>SUMIF('RECAP PDV'!$E:$E,$G13,'RECAP PDV'!AE:AE)</f>
        <v>8.0860474047086548</v>
      </c>
      <c r="AF13" s="63">
        <f t="shared" si="25"/>
        <v>2.6953491349028851</v>
      </c>
      <c r="AG13" s="64">
        <f t="shared" si="10"/>
        <v>0.89537611166146058</v>
      </c>
      <c r="AH13" s="48">
        <f t="shared" si="11"/>
        <v>171</v>
      </c>
      <c r="AI13" s="63">
        <f>SUMIF('RECAP PDV'!$E:$E,$G13,'RECAP PDV'!AI:AI)</f>
        <v>3</v>
      </c>
      <c r="AJ13" s="63">
        <f t="shared" si="26"/>
        <v>1</v>
      </c>
      <c r="AK13" s="64">
        <f t="shared" si="12"/>
        <v>0.42623333333333335</v>
      </c>
      <c r="AL13" s="48">
        <f t="shared" si="13"/>
        <v>12</v>
      </c>
      <c r="AM13" s="133">
        <f>SUMIF('RECAP PDV'!$E:$E,$G13,'RECAP PDV'!AM:AM)</f>
        <v>-2</v>
      </c>
      <c r="AN13" s="133">
        <f t="shared" si="27"/>
        <v>-0.66666666666666663</v>
      </c>
      <c r="AO13" s="64">
        <f t="shared" si="14"/>
        <v>1.0422573238032191</v>
      </c>
      <c r="AP13" s="48">
        <f t="shared" si="15"/>
        <v>198</v>
      </c>
      <c r="AQ13" s="133">
        <f>SUMIF('RECAP PDV'!$E:$E,$G13,'RECAP PDV'!AQ:AQ)</f>
        <v>0</v>
      </c>
      <c r="AR13" s="133">
        <f t="shared" si="28"/>
        <v>0</v>
      </c>
      <c r="AS13" s="64">
        <f t="shared" si="16"/>
        <v>1</v>
      </c>
      <c r="AT13" s="48">
        <f t="shared" si="17"/>
        <v>85</v>
      </c>
      <c r="AU13" s="63">
        <f>SUMIF('RECAP PDV'!$E:$E,$G13,'RECAP PDV'!AU:AU)</f>
        <v>13032.2</v>
      </c>
      <c r="AV13" s="63">
        <f t="shared" si="29"/>
        <v>4344.0666666666666</v>
      </c>
      <c r="AW13" s="64">
        <f t="shared" si="18"/>
        <v>0.97573088542323094</v>
      </c>
      <c r="AX13" s="48">
        <f t="shared" si="19"/>
        <v>195</v>
      </c>
    </row>
    <row r="14" spans="1:66" ht="15.75" thickBot="1" x14ac:dyDescent="0.3">
      <c r="A14">
        <v>10530</v>
      </c>
      <c r="C14" s="41">
        <v>50</v>
      </c>
      <c r="D14" s="42" t="s">
        <v>16</v>
      </c>
      <c r="E14" s="41">
        <v>14</v>
      </c>
      <c r="F14" s="43" t="s">
        <v>509</v>
      </c>
      <c r="G14" s="41">
        <v>510530</v>
      </c>
      <c r="H14" s="43" t="s">
        <v>29</v>
      </c>
      <c r="I14" s="62">
        <f>VLOOKUP(G14,ETP!$J$11:$M$324,4,FALSE)</f>
        <v>3.5652173913043499</v>
      </c>
      <c r="K14" s="63">
        <f>SUMIF('RECAP PDV'!$E:$E,$G14,'RECAP PDV'!K:K)</f>
        <v>0</v>
      </c>
      <c r="L14" s="63">
        <f t="shared" si="20"/>
        <v>0</v>
      </c>
      <c r="M14" s="64" t="e">
        <f t="shared" si="0"/>
        <v>#DIV/0!</v>
      </c>
      <c r="N14" s="48" t="e">
        <f t="shared" si="1"/>
        <v>#DIV/0!</v>
      </c>
      <c r="O14" s="63">
        <f>SUMIF('RECAP PDV'!$E:$E,$G14,'RECAP PDV'!O:O)</f>
        <v>18</v>
      </c>
      <c r="P14" s="63">
        <f t="shared" si="21"/>
        <v>5.0487804878048754</v>
      </c>
      <c r="Q14" s="64">
        <f t="shared" si="2"/>
        <v>0.67073170731707343</v>
      </c>
      <c r="R14" s="48">
        <f t="shared" si="3"/>
        <v>80</v>
      </c>
      <c r="S14" s="63">
        <f>SUMIF('RECAP PDV'!$E:$E,$G14,'RECAP PDV'!S:S)</f>
        <v>1</v>
      </c>
      <c r="T14" s="63">
        <f t="shared" si="22"/>
        <v>0.28048780487804864</v>
      </c>
      <c r="U14" s="64">
        <f t="shared" si="4"/>
        <v>0.88103176538908257</v>
      </c>
      <c r="V14" s="48">
        <f t="shared" si="5"/>
        <v>140</v>
      </c>
      <c r="W14" s="63">
        <f>SUMIF('RECAP PDV'!$E:$E,$G14,'RECAP PDV'!W:W)</f>
        <v>11.6</v>
      </c>
      <c r="X14" s="63">
        <f t="shared" si="23"/>
        <v>3.2536585365853639</v>
      </c>
      <c r="Y14" s="64">
        <f t="shared" si="6"/>
        <v>0.95189311964403434</v>
      </c>
      <c r="Z14" s="48">
        <f t="shared" si="7"/>
        <v>174</v>
      </c>
      <c r="AA14" s="63">
        <f>SUMIF('RECAP PDV'!$E:$E,$G14,'RECAP PDV'!AA:AA)</f>
        <v>0</v>
      </c>
      <c r="AB14" s="63">
        <f t="shared" si="24"/>
        <v>0</v>
      </c>
      <c r="AC14" s="64">
        <f t="shared" si="8"/>
        <v>1</v>
      </c>
      <c r="AD14" s="48">
        <f t="shared" si="9"/>
        <v>219</v>
      </c>
      <c r="AE14" s="63">
        <f>SUMIF('RECAP PDV'!$E:$E,$G14,'RECAP PDV'!AE:AE)</f>
        <v>6.2483640601649064</v>
      </c>
      <c r="AF14" s="63">
        <f t="shared" si="25"/>
        <v>1.752589919314546</v>
      </c>
      <c r="AG14" s="64">
        <f t="shared" si="10"/>
        <v>0.93197067880847229</v>
      </c>
      <c r="AH14" s="48">
        <f t="shared" si="11"/>
        <v>202</v>
      </c>
      <c r="AI14" s="63">
        <f>SUMIF('RECAP PDV'!$E:$E,$G14,'RECAP PDV'!AI:AI)</f>
        <v>1</v>
      </c>
      <c r="AJ14" s="63">
        <f t="shared" si="26"/>
        <v>0.28048780487804864</v>
      </c>
      <c r="AK14" s="64">
        <f t="shared" si="12"/>
        <v>0.83906544715447162</v>
      </c>
      <c r="AL14" s="48">
        <f t="shared" si="13"/>
        <v>161</v>
      </c>
      <c r="AM14" s="133">
        <f>SUMIF('RECAP PDV'!$E:$E,$G14,'RECAP PDV'!AM:AM)</f>
        <v>0</v>
      </c>
      <c r="AN14" s="133">
        <f t="shared" si="27"/>
        <v>0</v>
      </c>
      <c r="AO14" s="64">
        <f t="shared" si="14"/>
        <v>0.9503285327469031</v>
      </c>
      <c r="AP14" s="48">
        <f t="shared" si="15"/>
        <v>133</v>
      </c>
      <c r="AQ14" s="133">
        <f>SUMIF('RECAP PDV'!$E:$E,$G14,'RECAP PDV'!AQ:AQ)</f>
        <v>0</v>
      </c>
      <c r="AR14" s="133">
        <f t="shared" si="28"/>
        <v>0</v>
      </c>
      <c r="AS14" s="64">
        <f t="shared" si="16"/>
        <v>1</v>
      </c>
      <c r="AT14" s="48">
        <f t="shared" si="17"/>
        <v>85</v>
      </c>
      <c r="AU14" s="63">
        <f>SUMIF('RECAP PDV'!$E:$E,$G14,'RECAP PDV'!AU:AU)</f>
        <v>91877</v>
      </c>
      <c r="AV14" s="63">
        <f t="shared" si="29"/>
        <v>25770.378048780472</v>
      </c>
      <c r="AW14" s="64">
        <f t="shared" si="18"/>
        <v>0.8560279329155851</v>
      </c>
      <c r="AX14" s="48">
        <f t="shared" si="19"/>
        <v>41</v>
      </c>
    </row>
    <row r="15" spans="1:66" ht="15.75" thickBot="1" x14ac:dyDescent="0.3">
      <c r="A15">
        <v>10550</v>
      </c>
      <c r="C15" s="41">
        <v>50</v>
      </c>
      <c r="D15" s="42" t="s">
        <v>16</v>
      </c>
      <c r="E15" s="41">
        <v>14</v>
      </c>
      <c r="F15" s="43" t="s">
        <v>509</v>
      </c>
      <c r="G15" s="41">
        <v>410550</v>
      </c>
      <c r="H15" s="43" t="s">
        <v>17</v>
      </c>
      <c r="I15" s="62">
        <f>VLOOKUP(G15,ETP!$J$11:$M$324,4,FALSE)</f>
        <v>5.4347826086956497</v>
      </c>
      <c r="K15" s="63">
        <f>SUMIF('RECAP PDV'!$E:$E,$G15,'RECAP PDV'!K:K)</f>
        <v>0</v>
      </c>
      <c r="L15" s="63">
        <f t="shared" si="20"/>
        <v>0</v>
      </c>
      <c r="M15" s="64" t="e">
        <f t="shared" si="0"/>
        <v>#DIV/0!</v>
      </c>
      <c r="N15" s="48" t="e">
        <f t="shared" si="1"/>
        <v>#DIV/0!</v>
      </c>
      <c r="O15" s="63">
        <f>SUMIF('RECAP PDV'!$E:$E,$G15,'RECAP PDV'!O:O)</f>
        <v>41</v>
      </c>
      <c r="P15" s="63">
        <f t="shared" si="21"/>
        <v>7.5440000000000031</v>
      </c>
      <c r="Q15" s="64">
        <f t="shared" si="2"/>
        <v>0.50799999999999979</v>
      </c>
      <c r="R15" s="48">
        <f t="shared" si="3"/>
        <v>27</v>
      </c>
      <c r="S15" s="63">
        <f>SUMIF('RECAP PDV'!$E:$E,$G15,'RECAP PDV'!S:S)</f>
        <v>1</v>
      </c>
      <c r="T15" s="63">
        <f t="shared" si="22"/>
        <v>0.18400000000000008</v>
      </c>
      <c r="U15" s="64">
        <f t="shared" si="4"/>
        <v>0.9219568380952381</v>
      </c>
      <c r="V15" s="48">
        <f t="shared" si="5"/>
        <v>168</v>
      </c>
      <c r="W15" s="63">
        <f>SUMIF('RECAP PDV'!$E:$E,$G15,'RECAP PDV'!W:W)</f>
        <v>8</v>
      </c>
      <c r="X15" s="63">
        <f t="shared" si="23"/>
        <v>1.4720000000000006</v>
      </c>
      <c r="Y15" s="64">
        <f t="shared" si="6"/>
        <v>0.97823578378378384</v>
      </c>
      <c r="Z15" s="48">
        <f t="shared" si="7"/>
        <v>208</v>
      </c>
      <c r="AA15" s="63">
        <f>SUMIF('RECAP PDV'!$E:$E,$G15,'RECAP PDV'!AA:AA)</f>
        <v>1</v>
      </c>
      <c r="AB15" s="63">
        <f t="shared" si="24"/>
        <v>0.18400000000000008</v>
      </c>
      <c r="AC15" s="64">
        <f t="shared" si="8"/>
        <v>0.9325579315201985</v>
      </c>
      <c r="AD15" s="48">
        <f t="shared" si="9"/>
        <v>208</v>
      </c>
      <c r="AE15" s="63">
        <f>SUMIF('RECAP PDV'!$E:$E,$G15,'RECAP PDV'!AE:AE)</f>
        <v>28.069368577606294</v>
      </c>
      <c r="AF15" s="63">
        <f t="shared" si="25"/>
        <v>5.1647638182795603</v>
      </c>
      <c r="AG15" s="64">
        <f t="shared" si="10"/>
        <v>0.79952219694979199</v>
      </c>
      <c r="AH15" s="48">
        <f t="shared" si="11"/>
        <v>101</v>
      </c>
      <c r="AI15" s="63">
        <f>SUMIF('RECAP PDV'!$E:$E,$G15,'RECAP PDV'!AI:AI)</f>
        <v>2</v>
      </c>
      <c r="AJ15" s="63">
        <f t="shared" si="26"/>
        <v>0.36800000000000016</v>
      </c>
      <c r="AK15" s="64">
        <f t="shared" si="12"/>
        <v>0.78885386666666657</v>
      </c>
      <c r="AL15" s="48">
        <f t="shared" si="13"/>
        <v>114</v>
      </c>
      <c r="AM15" s="133">
        <f>SUMIF('RECAP PDV'!$E:$E,$G15,'RECAP PDV'!AM:AM)</f>
        <v>1</v>
      </c>
      <c r="AN15" s="133">
        <f t="shared" si="27"/>
        <v>0.18400000000000008</v>
      </c>
      <c r="AO15" s="64">
        <f t="shared" si="14"/>
        <v>0.92495618641536004</v>
      </c>
      <c r="AP15" s="48">
        <f t="shared" si="15"/>
        <v>131</v>
      </c>
      <c r="AQ15" s="133">
        <f>SUMIF('RECAP PDV'!$E:$E,$G15,'RECAP PDV'!AQ:AQ)</f>
        <v>0</v>
      </c>
      <c r="AR15" s="133">
        <f t="shared" si="28"/>
        <v>0</v>
      </c>
      <c r="AS15" s="64">
        <f t="shared" si="16"/>
        <v>1</v>
      </c>
      <c r="AT15" s="48">
        <f t="shared" si="17"/>
        <v>85</v>
      </c>
      <c r="AU15" s="63">
        <f>SUMIF('RECAP PDV'!$E:$E,$G15,'RECAP PDV'!AU:AU)</f>
        <v>12543.8</v>
      </c>
      <c r="AV15" s="63">
        <f t="shared" si="29"/>
        <v>2308.0592000000011</v>
      </c>
      <c r="AW15" s="64">
        <f t="shared" si="18"/>
        <v>0.98710550332834857</v>
      </c>
      <c r="AX15" s="48">
        <f t="shared" si="19"/>
        <v>215</v>
      </c>
    </row>
    <row r="16" spans="1:66" ht="15.75" thickBot="1" x14ac:dyDescent="0.3">
      <c r="A16">
        <v>10556</v>
      </c>
      <c r="C16" s="41">
        <v>50</v>
      </c>
      <c r="D16" s="42" t="s">
        <v>16</v>
      </c>
      <c r="E16" s="41">
        <v>14</v>
      </c>
      <c r="F16" s="43" t="s">
        <v>509</v>
      </c>
      <c r="G16" s="41">
        <v>510556</v>
      </c>
      <c r="H16" s="43" t="s">
        <v>18</v>
      </c>
      <c r="I16" s="62">
        <f>VLOOKUP(G16,ETP!$J$11:$M$324,4,FALSE)</f>
        <v>3.7480000000000002</v>
      </c>
      <c r="K16" s="63">
        <f>SUMIF('RECAP PDV'!$E:$E,$G16,'RECAP PDV'!K:K)</f>
        <v>0</v>
      </c>
      <c r="L16" s="63">
        <f t="shared" si="20"/>
        <v>0</v>
      </c>
      <c r="M16" s="64" t="e">
        <f t="shared" si="0"/>
        <v>#DIV/0!</v>
      </c>
      <c r="N16" s="48" t="e">
        <f t="shared" si="1"/>
        <v>#DIV/0!</v>
      </c>
      <c r="O16" s="63">
        <f>SUMIF('RECAP PDV'!$E:$E,$G16,'RECAP PDV'!O:O)</f>
        <v>25</v>
      </c>
      <c r="P16" s="63">
        <f t="shared" si="21"/>
        <v>6.6702241195304159</v>
      </c>
      <c r="Q16" s="64">
        <f t="shared" si="2"/>
        <v>0.56498538350888594</v>
      </c>
      <c r="R16" s="48">
        <f t="shared" si="3"/>
        <v>40</v>
      </c>
      <c r="S16" s="63">
        <f>SUMIF('RECAP PDV'!$E:$E,$G16,'RECAP PDV'!S:S)</f>
        <v>0</v>
      </c>
      <c r="T16" s="63">
        <f t="shared" si="22"/>
        <v>0</v>
      </c>
      <c r="U16" s="64">
        <f t="shared" si="4"/>
        <v>1</v>
      </c>
      <c r="V16" s="48">
        <f t="shared" si="5"/>
        <v>181</v>
      </c>
      <c r="W16" s="63">
        <f>SUMIF('RECAP PDV'!$E:$E,$G16,'RECAP PDV'!W:W)</f>
        <v>-13.6</v>
      </c>
      <c r="X16" s="63">
        <f t="shared" si="23"/>
        <v>-3.6286019210245462</v>
      </c>
      <c r="Y16" s="64">
        <f t="shared" si="6"/>
        <v>1.0536505956329862</v>
      </c>
      <c r="Z16" s="48">
        <f t="shared" si="7"/>
        <v>262</v>
      </c>
      <c r="AA16" s="63">
        <f>SUMIF('RECAP PDV'!$E:$E,$G16,'RECAP PDV'!AA:AA)</f>
        <v>0</v>
      </c>
      <c r="AB16" s="63">
        <f t="shared" si="24"/>
        <v>0</v>
      </c>
      <c r="AC16" s="64">
        <f t="shared" si="8"/>
        <v>1</v>
      </c>
      <c r="AD16" s="48">
        <f t="shared" si="9"/>
        <v>219</v>
      </c>
      <c r="AE16" s="63">
        <f>SUMIF('RECAP PDV'!$E:$E,$G16,'RECAP PDV'!AE:AE)</f>
        <v>21.431665575115872</v>
      </c>
      <c r="AF16" s="63">
        <f t="shared" si="25"/>
        <v>5.7181605056339038</v>
      </c>
      <c r="AG16" s="64">
        <f t="shared" si="10"/>
        <v>0.77804130140459771</v>
      </c>
      <c r="AH16" s="48">
        <f t="shared" si="11"/>
        <v>88</v>
      </c>
      <c r="AI16" s="63">
        <f>SUMIF('RECAP PDV'!$E:$E,$G16,'RECAP PDV'!AI:AI)</f>
        <v>4</v>
      </c>
      <c r="AJ16" s="63">
        <f t="shared" si="26"/>
        <v>1.0672358591248665</v>
      </c>
      <c r="AK16" s="64">
        <f t="shared" si="12"/>
        <v>0.38765563856278906</v>
      </c>
      <c r="AL16" s="48">
        <f t="shared" si="13"/>
        <v>9</v>
      </c>
      <c r="AM16" s="133">
        <f>SUMIF('RECAP PDV'!$E:$E,$G16,'RECAP PDV'!AM:AM)</f>
        <v>0</v>
      </c>
      <c r="AN16" s="133">
        <f t="shared" si="27"/>
        <v>0</v>
      </c>
      <c r="AO16" s="64">
        <f t="shared" si="14"/>
        <v>0.9503285327469031</v>
      </c>
      <c r="AP16" s="48">
        <f t="shared" si="15"/>
        <v>133</v>
      </c>
      <c r="AQ16" s="133">
        <f>SUMIF('RECAP PDV'!$E:$E,$G16,'RECAP PDV'!AQ:AQ)</f>
        <v>0</v>
      </c>
      <c r="AR16" s="133">
        <f t="shared" si="28"/>
        <v>0</v>
      </c>
      <c r="AS16" s="64">
        <f t="shared" si="16"/>
        <v>1</v>
      </c>
      <c r="AT16" s="48">
        <f t="shared" si="17"/>
        <v>85</v>
      </c>
      <c r="AU16" s="63">
        <f>SUMIF('RECAP PDV'!$E:$E,$G16,'RECAP PDV'!AU:AU)</f>
        <v>34606.199999999997</v>
      </c>
      <c r="AV16" s="63">
        <f t="shared" si="29"/>
        <v>9233.2443970117383</v>
      </c>
      <c r="AW16" s="64">
        <f t="shared" si="18"/>
        <v>0.94841638414395402</v>
      </c>
      <c r="AX16" s="48">
        <f t="shared" si="19"/>
        <v>141</v>
      </c>
    </row>
    <row r="17" spans="1:50" ht="15.75" thickBot="1" x14ac:dyDescent="0.3">
      <c r="A17">
        <v>10523</v>
      </c>
      <c r="C17" s="41">
        <v>50</v>
      </c>
      <c r="D17" s="42" t="s">
        <v>16</v>
      </c>
      <c r="E17" s="41">
        <v>14</v>
      </c>
      <c r="F17" s="43" t="s">
        <v>509</v>
      </c>
      <c r="G17" s="41">
        <v>510523</v>
      </c>
      <c r="H17" s="43" t="s">
        <v>39</v>
      </c>
      <c r="I17" s="62">
        <f>VLOOKUP(G17,ETP!$J$11:$M$324,4,FALSE)</f>
        <v>5.66420869565217</v>
      </c>
      <c r="K17" s="63">
        <f>SUMIF('RECAP PDV'!$E:$E,$G17,'RECAP PDV'!K:K)</f>
        <v>0</v>
      </c>
      <c r="L17" s="63">
        <f t="shared" si="20"/>
        <v>0</v>
      </c>
      <c r="M17" s="64" t="e">
        <f t="shared" si="0"/>
        <v>#DIV/0!</v>
      </c>
      <c r="N17" s="48" t="e">
        <f t="shared" si="1"/>
        <v>#DIV/0!</v>
      </c>
      <c r="O17" s="63">
        <f>SUMIF('RECAP PDV'!$E:$E,$G17,'RECAP PDV'!O:O)</f>
        <v>35</v>
      </c>
      <c r="P17" s="63">
        <f t="shared" si="21"/>
        <v>6.1791508541812554</v>
      </c>
      <c r="Q17" s="64">
        <f t="shared" si="2"/>
        <v>0.59701190081426592</v>
      </c>
      <c r="R17" s="48">
        <f t="shared" si="3"/>
        <v>51</v>
      </c>
      <c r="S17" s="63">
        <f>SUMIF('RECAP PDV'!$E:$E,$G17,'RECAP PDV'!S:S)</f>
        <v>3</v>
      </c>
      <c r="T17" s="63">
        <f t="shared" si="22"/>
        <v>0.52964150178696479</v>
      </c>
      <c r="U17" s="64">
        <f t="shared" si="4"/>
        <v>0.77535381806825376</v>
      </c>
      <c r="V17" s="48">
        <f t="shared" si="5"/>
        <v>66</v>
      </c>
      <c r="W17" s="63">
        <f>SUMIF('RECAP PDV'!$E:$E,$G17,'RECAP PDV'!W:W)</f>
        <v>-19.600000000000001</v>
      </c>
      <c r="X17" s="63">
        <f t="shared" si="23"/>
        <v>-3.4603244783415033</v>
      </c>
      <c r="Y17" s="64">
        <f t="shared" si="6"/>
        <v>1.051162534052235</v>
      </c>
      <c r="Z17" s="48">
        <f t="shared" si="7"/>
        <v>261</v>
      </c>
      <c r="AA17" s="63">
        <f>SUMIF('RECAP PDV'!$E:$E,$G17,'RECAP PDV'!AA:AA)</f>
        <v>1</v>
      </c>
      <c r="AB17" s="63">
        <f t="shared" si="24"/>
        <v>0.17654716726232159</v>
      </c>
      <c r="AC17" s="64">
        <f t="shared" si="8"/>
        <v>0.93528964051945407</v>
      </c>
      <c r="AD17" s="48">
        <f t="shared" si="9"/>
        <v>210</v>
      </c>
      <c r="AE17" s="63">
        <f>SUMIF('RECAP PDV'!$E:$E,$G17,'RECAP PDV'!AE:AE)</f>
        <v>28.375159504049172</v>
      </c>
      <c r="AF17" s="63">
        <f t="shared" si="25"/>
        <v>5.0095540310564228</v>
      </c>
      <c r="AG17" s="64">
        <f t="shared" si="10"/>
        <v>0.80554689009147185</v>
      </c>
      <c r="AH17" s="48">
        <f t="shared" si="11"/>
        <v>106</v>
      </c>
      <c r="AI17" s="63">
        <f>SUMIF('RECAP PDV'!$E:$E,$G17,'RECAP PDV'!AI:AI)</f>
        <v>2</v>
      </c>
      <c r="AJ17" s="63">
        <f t="shared" si="26"/>
        <v>0.35309433452464317</v>
      </c>
      <c r="AK17" s="64">
        <f t="shared" si="12"/>
        <v>0.79740624066091059</v>
      </c>
      <c r="AL17" s="48">
        <f t="shared" si="13"/>
        <v>124</v>
      </c>
      <c r="AM17" s="133">
        <f>SUMIF('RECAP PDV'!$E:$E,$G17,'RECAP PDV'!AM:AM)</f>
        <v>-5</v>
      </c>
      <c r="AN17" s="133">
        <f t="shared" si="27"/>
        <v>-0.8827358363116079</v>
      </c>
      <c r="AO17" s="64">
        <f t="shared" si="14"/>
        <v>1.0720517901282209</v>
      </c>
      <c r="AP17" s="48">
        <f t="shared" si="15"/>
        <v>217</v>
      </c>
      <c r="AQ17" s="133">
        <f>SUMIF('RECAP PDV'!$E:$E,$G17,'RECAP PDV'!AQ:AQ)</f>
        <v>1</v>
      </c>
      <c r="AR17" s="133">
        <f t="shared" si="28"/>
        <v>0.17654716726232159</v>
      </c>
      <c r="AS17" s="64">
        <f t="shared" si="16"/>
        <v>0.84546826449528989</v>
      </c>
      <c r="AT17" s="48">
        <f t="shared" si="17"/>
        <v>67</v>
      </c>
      <c r="AU17" s="63">
        <f>SUMIF('RECAP PDV'!$E:$E,$G17,'RECAP PDV'!AU:AU)</f>
        <v>43167.6</v>
      </c>
      <c r="AV17" s="63">
        <f t="shared" si="29"/>
        <v>7621.1174975129925</v>
      </c>
      <c r="AW17" s="64">
        <f t="shared" si="18"/>
        <v>0.95742289703576655</v>
      </c>
      <c r="AX17" s="48">
        <f t="shared" si="19"/>
        <v>157</v>
      </c>
    </row>
    <row r="18" spans="1:50" ht="15.75" thickBot="1" x14ac:dyDescent="0.3">
      <c r="A18">
        <v>10570</v>
      </c>
      <c r="C18" s="41">
        <v>50</v>
      </c>
      <c r="D18" s="42" t="s">
        <v>16</v>
      </c>
      <c r="E18" s="41">
        <v>14</v>
      </c>
      <c r="F18" s="43" t="s">
        <v>509</v>
      </c>
      <c r="G18" s="41">
        <v>510570</v>
      </c>
      <c r="H18" s="43" t="s">
        <v>30</v>
      </c>
      <c r="I18" s="62">
        <f>VLOOKUP(G18,ETP!$J$11:$M$324,4,FALSE)</f>
        <v>4.6950434782608701</v>
      </c>
      <c r="K18" s="63">
        <f>SUMIF('RECAP PDV'!$E:$E,$G18,'RECAP PDV'!K:K)</f>
        <v>0</v>
      </c>
      <c r="L18" s="63">
        <f t="shared" si="20"/>
        <v>0</v>
      </c>
      <c r="M18" s="64" t="e">
        <f t="shared" si="0"/>
        <v>#DIV/0!</v>
      </c>
      <c r="N18" s="48" t="e">
        <f t="shared" si="1"/>
        <v>#DIV/0!</v>
      </c>
      <c r="O18" s="63">
        <f>SUMIF('RECAP PDV'!$E:$E,$G18,'RECAP PDV'!O:O)</f>
        <v>1</v>
      </c>
      <c r="P18" s="63">
        <f t="shared" si="21"/>
        <v>0.21299057285203635</v>
      </c>
      <c r="Q18" s="64">
        <f t="shared" si="2"/>
        <v>0.98610931046617156</v>
      </c>
      <c r="R18" s="48">
        <f t="shared" si="3"/>
        <v>249</v>
      </c>
      <c r="S18" s="63">
        <f>SUMIF('RECAP PDV'!$E:$E,$G18,'RECAP PDV'!S:S)</f>
        <v>0</v>
      </c>
      <c r="T18" s="63">
        <f t="shared" si="22"/>
        <v>0</v>
      </c>
      <c r="U18" s="64">
        <f t="shared" si="4"/>
        <v>1</v>
      </c>
      <c r="V18" s="48">
        <f t="shared" si="5"/>
        <v>181</v>
      </c>
      <c r="W18" s="63">
        <f>SUMIF('RECAP PDV'!$E:$E,$G18,'RECAP PDV'!W:W)</f>
        <v>22.400000000000002</v>
      </c>
      <c r="X18" s="63">
        <f t="shared" si="23"/>
        <v>4.7709888318856146</v>
      </c>
      <c r="Y18" s="64">
        <f t="shared" si="6"/>
        <v>0.92945867357179934</v>
      </c>
      <c r="Z18" s="48">
        <f t="shared" si="7"/>
        <v>138</v>
      </c>
      <c r="AA18" s="63">
        <f>SUMIF('RECAP PDV'!$E:$E,$G18,'RECAP PDV'!AA:AA)</f>
        <v>1</v>
      </c>
      <c r="AB18" s="63">
        <f t="shared" si="24"/>
        <v>0.21299057285203635</v>
      </c>
      <c r="AC18" s="64">
        <f t="shared" si="8"/>
        <v>0.92193193043565658</v>
      </c>
      <c r="AD18" s="48">
        <f t="shared" si="9"/>
        <v>204</v>
      </c>
      <c r="AE18" s="63">
        <f>SUMIF('RECAP PDV'!$E:$E,$G18,'RECAP PDV'!AE:AE)</f>
        <v>25.691659593648975</v>
      </c>
      <c r="AF18" s="63">
        <f t="shared" si="25"/>
        <v>5.4720812943708106</v>
      </c>
      <c r="AG18" s="64">
        <f t="shared" si="10"/>
        <v>0.78759322311605107</v>
      </c>
      <c r="AH18" s="48">
        <f t="shared" si="11"/>
        <v>92</v>
      </c>
      <c r="AI18" s="63">
        <f>SUMIF('RECAP PDV'!$E:$E,$G18,'RECAP PDV'!AI:AI)</f>
        <v>3</v>
      </c>
      <c r="AJ18" s="63">
        <f t="shared" si="26"/>
        <v>0.63897171855610901</v>
      </c>
      <c r="AK18" s="64">
        <f t="shared" si="12"/>
        <v>0.63337932694978982</v>
      </c>
      <c r="AL18" s="48">
        <f t="shared" si="13"/>
        <v>50</v>
      </c>
      <c r="AM18" s="133">
        <f>SUMIF('RECAP PDV'!$E:$E,$G18,'RECAP PDV'!AM:AM)</f>
        <v>3</v>
      </c>
      <c r="AN18" s="133">
        <f t="shared" si="27"/>
        <v>0.63897171855610901</v>
      </c>
      <c r="AO18" s="64">
        <f t="shared" si="14"/>
        <v>0.86221868633784382</v>
      </c>
      <c r="AP18" s="48">
        <f t="shared" si="15"/>
        <v>71</v>
      </c>
      <c r="AQ18" s="133">
        <f>SUMIF('RECAP PDV'!$E:$E,$G18,'RECAP PDV'!AQ:AQ)</f>
        <v>0</v>
      </c>
      <c r="AR18" s="133">
        <f t="shared" si="28"/>
        <v>0</v>
      </c>
      <c r="AS18" s="64">
        <f t="shared" si="16"/>
        <v>1</v>
      </c>
      <c r="AT18" s="48">
        <f t="shared" si="17"/>
        <v>85</v>
      </c>
      <c r="AU18" s="63">
        <f>SUMIF('RECAP PDV'!$E:$E,$G18,'RECAP PDV'!AU:AU)</f>
        <v>103447.4</v>
      </c>
      <c r="AV18" s="63">
        <f t="shared" si="29"/>
        <v>22033.320986053743</v>
      </c>
      <c r="AW18" s="64">
        <f t="shared" si="18"/>
        <v>0.87690585054313197</v>
      </c>
      <c r="AX18" s="48">
        <f t="shared" si="19"/>
        <v>50</v>
      </c>
    </row>
    <row r="19" spans="1:50" ht="15.75" thickBot="1" x14ac:dyDescent="0.3">
      <c r="A19">
        <v>10571</v>
      </c>
      <c r="C19" s="41">
        <v>50</v>
      </c>
      <c r="D19" s="42" t="s">
        <v>16</v>
      </c>
      <c r="E19" s="41">
        <v>14</v>
      </c>
      <c r="F19" s="43" t="s">
        <v>509</v>
      </c>
      <c r="G19" s="41">
        <v>410571</v>
      </c>
      <c r="H19" s="43" t="s">
        <v>31</v>
      </c>
      <c r="I19" s="62">
        <f>VLOOKUP(G19,ETP!$J$11:$M$324,4,FALSE)</f>
        <v>5.4952290652173899</v>
      </c>
      <c r="K19" s="63">
        <f>SUMIF('RECAP PDV'!$E:$E,$G19,'RECAP PDV'!K:K)</f>
        <v>0</v>
      </c>
      <c r="L19" s="63">
        <f t="shared" si="20"/>
        <v>0</v>
      </c>
      <c r="M19" s="64" t="e">
        <f t="shared" si="0"/>
        <v>#DIV/0!</v>
      </c>
      <c r="N19" s="48" t="e">
        <f t="shared" si="1"/>
        <v>#DIV/0!</v>
      </c>
      <c r="O19" s="63">
        <f>SUMIF('RECAP PDV'!$E:$E,$G19,'RECAP PDV'!O:O)</f>
        <v>46</v>
      </c>
      <c r="P19" s="63">
        <f t="shared" si="21"/>
        <v>8.3708976375819653</v>
      </c>
      <c r="Q19" s="64">
        <f t="shared" si="2"/>
        <v>0.45407189320117619</v>
      </c>
      <c r="R19" s="48">
        <f t="shared" si="3"/>
        <v>19</v>
      </c>
      <c r="S19" s="63">
        <f>SUMIF('RECAP PDV'!$E:$E,$G19,'RECAP PDV'!S:S)</f>
        <v>2</v>
      </c>
      <c r="T19" s="63">
        <f t="shared" si="22"/>
        <v>0.36395207119921585</v>
      </c>
      <c r="U19" s="64">
        <f t="shared" si="4"/>
        <v>0.84563059555340314</v>
      </c>
      <c r="V19" s="48">
        <f t="shared" si="5"/>
        <v>100</v>
      </c>
      <c r="W19" s="63">
        <f>SUMIF('RECAP PDV'!$E:$E,$G19,'RECAP PDV'!W:W)</f>
        <v>10.8</v>
      </c>
      <c r="X19" s="63">
        <f t="shared" si="23"/>
        <v>1.9653411844757658</v>
      </c>
      <c r="Y19" s="64">
        <f t="shared" si="6"/>
        <v>0.97094150103426291</v>
      </c>
      <c r="Z19" s="48">
        <f t="shared" si="7"/>
        <v>194</v>
      </c>
      <c r="AA19" s="63">
        <f>SUMIF('RECAP PDV'!$E:$E,$G19,'RECAP PDV'!AA:AA)</f>
        <v>2</v>
      </c>
      <c r="AB19" s="63">
        <f t="shared" si="24"/>
        <v>0.36395207119921585</v>
      </c>
      <c r="AC19" s="64">
        <f t="shared" si="8"/>
        <v>0.86659956245009195</v>
      </c>
      <c r="AD19" s="48">
        <f t="shared" si="9"/>
        <v>151</v>
      </c>
      <c r="AE19" s="63">
        <f>SUMIF('RECAP PDV'!$E:$E,$G19,'RECAP PDV'!AE:AE)</f>
        <v>29.132078253802316</v>
      </c>
      <c r="AF19" s="63">
        <f t="shared" si="25"/>
        <v>5.301340109404495</v>
      </c>
      <c r="AG19" s="64">
        <f t="shared" si="10"/>
        <v>0.7942207900013144</v>
      </c>
      <c r="AH19" s="48">
        <f t="shared" si="11"/>
        <v>98</v>
      </c>
      <c r="AI19" s="63">
        <f>SUMIF('RECAP PDV'!$E:$E,$G19,'RECAP PDV'!AI:AI)</f>
        <v>5</v>
      </c>
      <c r="AJ19" s="63">
        <f t="shared" si="26"/>
        <v>0.90988017799803966</v>
      </c>
      <c r="AK19" s="64">
        <f t="shared" si="12"/>
        <v>0.47794108320399142</v>
      </c>
      <c r="AL19" s="48">
        <f t="shared" si="13"/>
        <v>15</v>
      </c>
      <c r="AM19" s="133">
        <f>SUMIF('RECAP PDV'!$E:$E,$G19,'RECAP PDV'!AM:AM)</f>
        <v>3</v>
      </c>
      <c r="AN19" s="133">
        <f t="shared" si="27"/>
        <v>0.54592810679882386</v>
      </c>
      <c r="AO19" s="64">
        <f t="shared" si="14"/>
        <v>0.87504876645438445</v>
      </c>
      <c r="AP19" s="48">
        <f t="shared" si="15"/>
        <v>83</v>
      </c>
      <c r="AQ19" s="133">
        <f>SUMIF('RECAP PDV'!$E:$E,$G19,'RECAP PDV'!AQ:AQ)</f>
        <v>1</v>
      </c>
      <c r="AR19" s="133">
        <f t="shared" si="28"/>
        <v>0.18197603559960793</v>
      </c>
      <c r="AS19" s="64">
        <f t="shared" si="16"/>
        <v>0.8407163760396632</v>
      </c>
      <c r="AT19" s="48">
        <f t="shared" si="17"/>
        <v>65</v>
      </c>
      <c r="AU19" s="63">
        <f>SUMIF('RECAP PDV'!$E:$E,$G19,'RECAP PDV'!AU:AU)</f>
        <v>100976.4</v>
      </c>
      <c r="AV19" s="63">
        <f t="shared" si="29"/>
        <v>18375.284961120251</v>
      </c>
      <c r="AW19" s="64">
        <f t="shared" si="18"/>
        <v>0.89734229920453801</v>
      </c>
      <c r="AX19" s="48">
        <f t="shared" si="19"/>
        <v>68</v>
      </c>
    </row>
    <row r="20" spans="1:50" ht="15.75" thickBot="1" x14ac:dyDescent="0.3">
      <c r="A20">
        <v>10520</v>
      </c>
      <c r="C20" s="41">
        <v>50</v>
      </c>
      <c r="D20" s="42" t="s">
        <v>16</v>
      </c>
      <c r="E20" s="41">
        <v>14</v>
      </c>
      <c r="F20" s="43" t="s">
        <v>509</v>
      </c>
      <c r="G20" s="41">
        <v>510520</v>
      </c>
      <c r="H20" s="43" t="s">
        <v>34</v>
      </c>
      <c r="I20" s="62">
        <f>VLOOKUP(G20,ETP!$J$11:$M$324,4,FALSE)</f>
        <v>4.782</v>
      </c>
      <c r="K20" s="63">
        <f>SUMIF('RECAP PDV'!$E:$E,$G20,'RECAP PDV'!K:K)</f>
        <v>0</v>
      </c>
      <c r="L20" s="63">
        <f t="shared" si="20"/>
        <v>0</v>
      </c>
      <c r="M20" s="64" t="e">
        <f t="shared" si="0"/>
        <v>#DIV/0!</v>
      </c>
      <c r="N20" s="48" t="e">
        <f t="shared" si="1"/>
        <v>#DIV/0!</v>
      </c>
      <c r="O20" s="63">
        <f>SUMIF('RECAP PDV'!$E:$E,$G20,'RECAP PDV'!O:O)</f>
        <v>22</v>
      </c>
      <c r="P20" s="63">
        <f t="shared" si="21"/>
        <v>4.6005855290673354</v>
      </c>
      <c r="Q20" s="64">
        <f t="shared" si="2"/>
        <v>0.69996181332169549</v>
      </c>
      <c r="R20" s="48">
        <f t="shared" si="3"/>
        <v>94</v>
      </c>
      <c r="S20" s="63">
        <f>SUMIF('RECAP PDV'!$E:$E,$G20,'RECAP PDV'!S:S)</f>
        <v>0</v>
      </c>
      <c r="T20" s="63">
        <f t="shared" si="22"/>
        <v>0</v>
      </c>
      <c r="U20" s="64">
        <f t="shared" si="4"/>
        <v>1</v>
      </c>
      <c r="V20" s="48">
        <f t="shared" si="5"/>
        <v>181</v>
      </c>
      <c r="W20" s="63">
        <f>SUMIF('RECAP PDV'!$E:$E,$G20,'RECAP PDV'!W:W)</f>
        <v>7.8</v>
      </c>
      <c r="X20" s="63">
        <f t="shared" si="23"/>
        <v>1.6311166875784191</v>
      </c>
      <c r="Y20" s="64">
        <f t="shared" si="6"/>
        <v>0.97588316830004418</v>
      </c>
      <c r="Z20" s="48">
        <f t="shared" si="7"/>
        <v>205</v>
      </c>
      <c r="AA20" s="63">
        <f>SUMIF('RECAP PDV'!$E:$E,$G20,'RECAP PDV'!AA:AA)</f>
        <v>3</v>
      </c>
      <c r="AB20" s="63">
        <f t="shared" si="24"/>
        <v>0.62735257214554574</v>
      </c>
      <c r="AC20" s="64">
        <f t="shared" si="8"/>
        <v>0.77005459167598111</v>
      </c>
      <c r="AD20" s="48">
        <f t="shared" si="9"/>
        <v>93</v>
      </c>
      <c r="AE20" s="63">
        <f>SUMIF('RECAP PDV'!$E:$E,$G20,'RECAP PDV'!AE:AE)</f>
        <v>6.8010667447712443</v>
      </c>
      <c r="AF20" s="63">
        <f t="shared" si="25"/>
        <v>1.4222222385552581</v>
      </c>
      <c r="AG20" s="64">
        <f t="shared" si="10"/>
        <v>0.94479437978837055</v>
      </c>
      <c r="AH20" s="48">
        <f t="shared" si="11"/>
        <v>218</v>
      </c>
      <c r="AI20" s="63">
        <f>SUMIF('RECAP PDV'!$E:$E,$G20,'RECAP PDV'!AI:AI)</f>
        <v>1</v>
      </c>
      <c r="AJ20" s="63">
        <f t="shared" si="26"/>
        <v>0.20911752404851527</v>
      </c>
      <c r="AK20" s="64">
        <f t="shared" si="12"/>
        <v>0.8800153352850969</v>
      </c>
      <c r="AL20" s="48">
        <f t="shared" si="13"/>
        <v>187</v>
      </c>
      <c r="AM20" s="133">
        <f>SUMIF('RECAP PDV'!$E:$E,$G20,'RECAP PDV'!AM:AM)</f>
        <v>-5</v>
      </c>
      <c r="AN20" s="133">
        <f t="shared" si="27"/>
        <v>-1.0455876202425762</v>
      </c>
      <c r="AO20" s="64">
        <f t="shared" si="14"/>
        <v>1.0945079415554284</v>
      </c>
      <c r="AP20" s="48">
        <f t="shared" si="15"/>
        <v>231</v>
      </c>
      <c r="AQ20" s="133">
        <f>SUMIF('RECAP PDV'!$E:$E,$G20,'RECAP PDV'!AQ:AQ)</f>
        <v>1</v>
      </c>
      <c r="AR20" s="133">
        <f t="shared" si="28"/>
        <v>0.20911752404851527</v>
      </c>
      <c r="AS20" s="64">
        <f t="shared" si="16"/>
        <v>0.81695943120033465</v>
      </c>
      <c r="AT20" s="48">
        <f t="shared" si="17"/>
        <v>54</v>
      </c>
      <c r="AU20" s="63">
        <f>SUMIF('RECAP PDV'!$E:$E,$G20,'RECAP PDV'!AU:AU)</f>
        <v>41367.199999999997</v>
      </c>
      <c r="AV20" s="63">
        <f t="shared" si="29"/>
        <v>8650.6064408197399</v>
      </c>
      <c r="AW20" s="64">
        <f t="shared" si="18"/>
        <v>0.95167142335044208</v>
      </c>
      <c r="AX20" s="48">
        <f t="shared" si="19"/>
        <v>150</v>
      </c>
    </row>
    <row r="21" spans="1:50" ht="15.75" thickBot="1" x14ac:dyDescent="0.3">
      <c r="A21">
        <v>10524</v>
      </c>
      <c r="C21" s="41">
        <v>50</v>
      </c>
      <c r="D21" s="42" t="s">
        <v>16</v>
      </c>
      <c r="E21" s="41">
        <v>14</v>
      </c>
      <c r="F21" s="43" t="s">
        <v>509</v>
      </c>
      <c r="G21" s="41">
        <v>410524</v>
      </c>
      <c r="H21" s="43" t="s">
        <v>35</v>
      </c>
      <c r="I21" s="62">
        <f>VLOOKUP(G21,ETP!$J$11:$M$324,4,FALSE)</f>
        <v>6.9130434782608701</v>
      </c>
      <c r="K21" s="63">
        <f>SUMIF('RECAP PDV'!$E:$E,$G21,'RECAP PDV'!K:K)</f>
        <v>0</v>
      </c>
      <c r="L21" s="63">
        <f t="shared" si="20"/>
        <v>0</v>
      </c>
      <c r="M21" s="64" t="e">
        <f t="shared" si="0"/>
        <v>#DIV/0!</v>
      </c>
      <c r="N21" s="48" t="e">
        <f t="shared" si="1"/>
        <v>#DIV/0!</v>
      </c>
      <c r="O21" s="63">
        <f>SUMIF('RECAP PDV'!$E:$E,$G21,'RECAP PDV'!O:O)</f>
        <v>19</v>
      </c>
      <c r="P21" s="63">
        <f t="shared" si="21"/>
        <v>2.7484276729559745</v>
      </c>
      <c r="Q21" s="64">
        <f t="shared" si="2"/>
        <v>0.82075471698113212</v>
      </c>
      <c r="R21" s="48">
        <f t="shared" si="3"/>
        <v>173</v>
      </c>
      <c r="S21" s="63">
        <f>SUMIF('RECAP PDV'!$E:$E,$G21,'RECAP PDV'!S:S)</f>
        <v>0</v>
      </c>
      <c r="T21" s="63">
        <f t="shared" si="22"/>
        <v>0</v>
      </c>
      <c r="U21" s="64">
        <f t="shared" si="4"/>
        <v>1</v>
      </c>
      <c r="V21" s="48">
        <f t="shared" si="5"/>
        <v>181</v>
      </c>
      <c r="W21" s="63">
        <f>SUMIF('RECAP PDV'!$E:$E,$G21,'RECAP PDV'!W:W)</f>
        <v>6</v>
      </c>
      <c r="X21" s="63">
        <f t="shared" si="23"/>
        <v>0.86792452830188671</v>
      </c>
      <c r="Y21" s="64">
        <f t="shared" si="6"/>
        <v>0.98716732534421214</v>
      </c>
      <c r="Z21" s="48">
        <f t="shared" si="7"/>
        <v>216</v>
      </c>
      <c r="AA21" s="63">
        <f>SUMIF('RECAP PDV'!$E:$E,$G21,'RECAP PDV'!AA:AA)</f>
        <v>0</v>
      </c>
      <c r="AB21" s="63">
        <f t="shared" si="24"/>
        <v>0</v>
      </c>
      <c r="AC21" s="64">
        <f t="shared" si="8"/>
        <v>1</v>
      </c>
      <c r="AD21" s="48">
        <f t="shared" si="9"/>
        <v>219</v>
      </c>
      <c r="AE21" s="63">
        <f>SUMIF('RECAP PDV'!$E:$E,$G21,'RECAP PDV'!AE:AE)</f>
        <v>21.856842709390968</v>
      </c>
      <c r="AF21" s="63">
        <f t="shared" si="25"/>
        <v>3.1616816497861144</v>
      </c>
      <c r="AG21" s="64">
        <f t="shared" si="10"/>
        <v>0.87727473832396485</v>
      </c>
      <c r="AH21" s="48">
        <f t="shared" si="11"/>
        <v>159</v>
      </c>
      <c r="AI21" s="63">
        <f>SUMIF('RECAP PDV'!$E:$E,$G21,'RECAP PDV'!AI:AI)</f>
        <v>2</v>
      </c>
      <c r="AJ21" s="63">
        <f t="shared" si="26"/>
        <v>0.28930817610062892</v>
      </c>
      <c r="AK21" s="64">
        <f t="shared" si="12"/>
        <v>0.8340046121593292</v>
      </c>
      <c r="AL21" s="48">
        <f t="shared" si="13"/>
        <v>157</v>
      </c>
      <c r="AM21" s="133">
        <f>SUMIF('RECAP PDV'!$E:$E,$G21,'RECAP PDV'!AM:AM)</f>
        <v>-7</v>
      </c>
      <c r="AN21" s="133">
        <f t="shared" si="27"/>
        <v>-1.0125786163522013</v>
      </c>
      <c r="AO21" s="64">
        <f t="shared" si="14"/>
        <v>1.0899562248230052</v>
      </c>
      <c r="AP21" s="48">
        <f t="shared" si="15"/>
        <v>226</v>
      </c>
      <c r="AQ21" s="133">
        <f>SUMIF('RECAP PDV'!$E:$E,$G21,'RECAP PDV'!AQ:AQ)</f>
        <v>0</v>
      </c>
      <c r="AR21" s="133">
        <f t="shared" si="28"/>
        <v>0</v>
      </c>
      <c r="AS21" s="64">
        <f t="shared" si="16"/>
        <v>1</v>
      </c>
      <c r="AT21" s="48">
        <f t="shared" si="17"/>
        <v>85</v>
      </c>
      <c r="AU21" s="63">
        <f>SUMIF('RECAP PDV'!$E:$E,$G21,'RECAP PDV'!AU:AU)</f>
        <v>90953.5</v>
      </c>
      <c r="AV21" s="63">
        <f t="shared" si="29"/>
        <v>13156.795597484275</v>
      </c>
      <c r="AW21" s="64">
        <f t="shared" si="18"/>
        <v>0.92649657467999069</v>
      </c>
      <c r="AX21" s="48">
        <f t="shared" si="19"/>
        <v>103</v>
      </c>
    </row>
    <row r="22" spans="1:50" ht="15.75" thickBot="1" x14ac:dyDescent="0.3">
      <c r="A22">
        <v>10521</v>
      </c>
      <c r="C22" s="41">
        <v>50</v>
      </c>
      <c r="D22" s="42" t="s">
        <v>16</v>
      </c>
      <c r="E22" s="41">
        <v>14</v>
      </c>
      <c r="F22" s="43" t="s">
        <v>509</v>
      </c>
      <c r="G22" s="41">
        <v>410521</v>
      </c>
      <c r="H22" s="43" t="s">
        <v>38</v>
      </c>
      <c r="I22" s="62">
        <f>VLOOKUP(G22,ETP!$J$11:$M$324,4,FALSE)</f>
        <v>4.9565217391304399</v>
      </c>
      <c r="K22" s="63">
        <f>SUMIF('RECAP PDV'!$E:$E,$G22,'RECAP PDV'!K:K)</f>
        <v>0</v>
      </c>
      <c r="L22" s="63">
        <f t="shared" si="20"/>
        <v>0</v>
      </c>
      <c r="M22" s="64" t="e">
        <f t="shared" si="0"/>
        <v>#DIV/0!</v>
      </c>
      <c r="N22" s="48" t="e">
        <f t="shared" si="1"/>
        <v>#DIV/0!</v>
      </c>
      <c r="O22" s="63">
        <f>SUMIF('RECAP PDV'!$E:$E,$G22,'RECAP PDV'!O:O)</f>
        <v>6</v>
      </c>
      <c r="P22" s="63">
        <f t="shared" si="21"/>
        <v>1.2105263157894723</v>
      </c>
      <c r="Q22" s="64">
        <f t="shared" si="2"/>
        <v>0.92105263157894746</v>
      </c>
      <c r="R22" s="48">
        <f t="shared" si="3"/>
        <v>218</v>
      </c>
      <c r="S22" s="63">
        <f>SUMIF('RECAP PDV'!$E:$E,$G22,'RECAP PDV'!S:S)</f>
        <v>0</v>
      </c>
      <c r="T22" s="63">
        <f t="shared" si="22"/>
        <v>0</v>
      </c>
      <c r="U22" s="64">
        <f t="shared" si="4"/>
        <v>1</v>
      </c>
      <c r="V22" s="48">
        <f t="shared" si="5"/>
        <v>181</v>
      </c>
      <c r="W22" s="63">
        <f>SUMIF('RECAP PDV'!$E:$E,$G22,'RECAP PDV'!W:W)</f>
        <v>10.8</v>
      </c>
      <c r="X22" s="63">
        <f t="shared" si="23"/>
        <v>2.1789473684210505</v>
      </c>
      <c r="Y22" s="64">
        <f t="shared" si="6"/>
        <v>0.96778323257468002</v>
      </c>
      <c r="Z22" s="48">
        <f t="shared" si="7"/>
        <v>191</v>
      </c>
      <c r="AA22" s="63">
        <f>SUMIF('RECAP PDV'!$E:$E,$G22,'RECAP PDV'!AA:AA)</f>
        <v>2</v>
      </c>
      <c r="AB22" s="63">
        <f t="shared" si="24"/>
        <v>0.40350877192982415</v>
      </c>
      <c r="AC22" s="64">
        <f t="shared" si="8"/>
        <v>0.85210072701797945</v>
      </c>
      <c r="AD22" s="48">
        <f t="shared" si="9"/>
        <v>141</v>
      </c>
      <c r="AE22" s="63">
        <f>SUMIF('RECAP PDV'!$E:$E,$G22,'RECAP PDV'!AE:AE)</f>
        <v>20.912792780603798</v>
      </c>
      <c r="AF22" s="63">
        <f t="shared" si="25"/>
        <v>4.2192476662621656</v>
      </c>
      <c r="AG22" s="64">
        <f t="shared" si="10"/>
        <v>0.83622377858534414</v>
      </c>
      <c r="AH22" s="48">
        <f t="shared" si="11"/>
        <v>126</v>
      </c>
      <c r="AI22" s="63">
        <f>SUMIF('RECAP PDV'!$E:$E,$G22,'RECAP PDV'!AI:AI)</f>
        <v>2</v>
      </c>
      <c r="AJ22" s="63">
        <f t="shared" si="26"/>
        <v>0.40350877192982415</v>
      </c>
      <c r="AK22" s="64">
        <f t="shared" si="12"/>
        <v>0.7684801169590646</v>
      </c>
      <c r="AL22" s="48">
        <f t="shared" si="13"/>
        <v>100</v>
      </c>
      <c r="AM22" s="133">
        <f>SUMIF('RECAP PDV'!$E:$E,$G22,'RECAP PDV'!AM:AM)</f>
        <v>-1</v>
      </c>
      <c r="AN22" s="133">
        <f t="shared" si="27"/>
        <v>-0.20175438596491208</v>
      </c>
      <c r="AO22" s="64">
        <f t="shared" si="14"/>
        <v>0.97814908793499866</v>
      </c>
      <c r="AP22" s="48">
        <f t="shared" si="15"/>
        <v>170</v>
      </c>
      <c r="AQ22" s="133">
        <f>SUMIF('RECAP PDV'!$E:$E,$G22,'RECAP PDV'!AQ:AQ)</f>
        <v>0</v>
      </c>
      <c r="AR22" s="133">
        <f t="shared" si="28"/>
        <v>0</v>
      </c>
      <c r="AS22" s="64">
        <f t="shared" si="16"/>
        <v>1</v>
      </c>
      <c r="AT22" s="48">
        <f t="shared" si="17"/>
        <v>85</v>
      </c>
      <c r="AU22" s="63">
        <f>SUMIF('RECAP PDV'!$E:$E,$G22,'RECAP PDV'!AU:AU)</f>
        <v>10485.4</v>
      </c>
      <c r="AV22" s="63">
        <f t="shared" si="29"/>
        <v>2115.4754385964889</v>
      </c>
      <c r="AW22" s="64">
        <f t="shared" si="18"/>
        <v>0.98818141622972977</v>
      </c>
      <c r="AX22" s="48">
        <f t="shared" si="19"/>
        <v>216</v>
      </c>
    </row>
    <row r="23" spans="1:50" ht="15.75" thickBot="1" x14ac:dyDescent="0.3">
      <c r="A23">
        <v>10513</v>
      </c>
      <c r="C23" s="41">
        <v>50</v>
      </c>
      <c r="D23" s="42" t="s">
        <v>16</v>
      </c>
      <c r="E23" s="41">
        <v>14</v>
      </c>
      <c r="F23" s="43" t="s">
        <v>509</v>
      </c>
      <c r="G23" s="41">
        <v>510513</v>
      </c>
      <c r="H23" s="43" t="s">
        <v>40</v>
      </c>
      <c r="I23" s="62">
        <f>VLOOKUP(G23,ETP!$J$11:$M$324,4,FALSE)</f>
        <v>4.2989870967741899</v>
      </c>
      <c r="K23" s="63">
        <f>SUMIF('RECAP PDV'!$E:$E,$G23,'RECAP PDV'!K:K)</f>
        <v>0</v>
      </c>
      <c r="L23" s="63">
        <f t="shared" si="20"/>
        <v>0</v>
      </c>
      <c r="M23" s="64" t="e">
        <f t="shared" si="0"/>
        <v>#DIV/0!</v>
      </c>
      <c r="N23" s="48" t="e">
        <f t="shared" si="1"/>
        <v>#DIV/0!</v>
      </c>
      <c r="O23" s="63">
        <f>SUMIF('RECAP PDV'!$E:$E,$G23,'RECAP PDV'!O:O)</f>
        <v>5</v>
      </c>
      <c r="P23" s="63">
        <f t="shared" si="21"/>
        <v>1.1630646678962646</v>
      </c>
      <c r="Q23" s="64">
        <f t="shared" si="2"/>
        <v>0.9241479564415479</v>
      </c>
      <c r="R23" s="48">
        <f t="shared" si="3"/>
        <v>221</v>
      </c>
      <c r="S23" s="63">
        <f>SUMIF('RECAP PDV'!$E:$E,$G23,'RECAP PDV'!S:S)</f>
        <v>1</v>
      </c>
      <c r="T23" s="63">
        <f t="shared" si="22"/>
        <v>0.23261293357925292</v>
      </c>
      <c r="U23" s="64">
        <f t="shared" si="4"/>
        <v>0.9013377780626779</v>
      </c>
      <c r="V23" s="48">
        <f t="shared" si="5"/>
        <v>159</v>
      </c>
      <c r="W23" s="63">
        <f>SUMIF('RECAP PDV'!$E:$E,$G23,'RECAP PDV'!W:W)</f>
        <v>-10.8</v>
      </c>
      <c r="X23" s="63">
        <f t="shared" si="23"/>
        <v>-2.5122196826559318</v>
      </c>
      <c r="Y23" s="64">
        <f t="shared" si="6"/>
        <v>1.0371443562200799</v>
      </c>
      <c r="Z23" s="48">
        <f t="shared" si="7"/>
        <v>254</v>
      </c>
      <c r="AA23" s="63">
        <f>SUMIF('RECAP PDV'!$E:$E,$G23,'RECAP PDV'!AA:AA)</f>
        <v>0</v>
      </c>
      <c r="AB23" s="63">
        <f t="shared" si="24"/>
        <v>0</v>
      </c>
      <c r="AC23" s="64">
        <f t="shared" si="8"/>
        <v>1</v>
      </c>
      <c r="AD23" s="48">
        <f t="shared" si="9"/>
        <v>219</v>
      </c>
      <c r="AE23" s="63">
        <f>SUMIF('RECAP PDV'!$E:$E,$G23,'RECAP PDV'!AE:AE)</f>
        <v>44.388049954859618</v>
      </c>
      <c r="AF23" s="63">
        <f t="shared" si="25"/>
        <v>10.325234515862322</v>
      </c>
      <c r="AG23" s="64">
        <f t="shared" si="10"/>
        <v>0.59921103760988825</v>
      </c>
      <c r="AH23" s="48">
        <f t="shared" si="11"/>
        <v>24</v>
      </c>
      <c r="AI23" s="63">
        <f>SUMIF('RECAP PDV'!$E:$E,$G23,'RECAP PDV'!AI:AI)</f>
        <v>2</v>
      </c>
      <c r="AJ23" s="63">
        <f t="shared" si="26"/>
        <v>0.46522586715850583</v>
      </c>
      <c r="AK23" s="64">
        <f t="shared" si="12"/>
        <v>0.73306890495335464</v>
      </c>
      <c r="AL23" s="48">
        <f t="shared" si="13"/>
        <v>88</v>
      </c>
      <c r="AM23" s="133">
        <f>SUMIF('RECAP PDV'!$E:$E,$G23,'RECAP PDV'!AM:AM)</f>
        <v>-5</v>
      </c>
      <c r="AN23" s="133">
        <f t="shared" si="27"/>
        <v>-1.1630646678962646</v>
      </c>
      <c r="AO23" s="64">
        <f t="shared" si="14"/>
        <v>1.1107072260069317</v>
      </c>
      <c r="AP23" s="48">
        <f t="shared" si="15"/>
        <v>238</v>
      </c>
      <c r="AQ23" s="133">
        <f>SUMIF('RECAP PDV'!$E:$E,$G23,'RECAP PDV'!AQ:AQ)</f>
        <v>1</v>
      </c>
      <c r="AR23" s="133">
        <f t="shared" si="28"/>
        <v>0.23261293357925292</v>
      </c>
      <c r="AS23" s="64">
        <f t="shared" si="16"/>
        <v>0.79639389923807991</v>
      </c>
      <c r="AT23" s="48">
        <f t="shared" si="17"/>
        <v>49</v>
      </c>
      <c r="AU23" s="63">
        <f>SUMIF('RECAP PDV'!$E:$E,$G23,'RECAP PDV'!AU:AU)</f>
        <v>81262.5</v>
      </c>
      <c r="AV23" s="63">
        <f t="shared" si="29"/>
        <v>18902.708514984042</v>
      </c>
      <c r="AW23" s="64">
        <f t="shared" si="18"/>
        <v>0.89439572779083798</v>
      </c>
      <c r="AX23" s="48">
        <f t="shared" si="19"/>
        <v>65</v>
      </c>
    </row>
    <row r="24" spans="1:50" ht="15.75" thickBot="1" x14ac:dyDescent="0.3">
      <c r="A24">
        <v>10511</v>
      </c>
      <c r="C24" s="41">
        <v>50</v>
      </c>
      <c r="D24" s="42" t="s">
        <v>16</v>
      </c>
      <c r="E24" s="41">
        <v>14</v>
      </c>
      <c r="F24" s="43" t="s">
        <v>509</v>
      </c>
      <c r="G24" s="41">
        <v>510511</v>
      </c>
      <c r="H24" s="43" t="s">
        <v>42</v>
      </c>
      <c r="I24" s="62">
        <f>VLOOKUP(G24,ETP!$J$11:$M$324,4,FALSE)</f>
        <v>3</v>
      </c>
      <c r="K24" s="63">
        <f>SUMIF('RECAP PDV'!$E:$E,$G24,'RECAP PDV'!K:K)</f>
        <v>0</v>
      </c>
      <c r="L24" s="63">
        <f t="shared" si="20"/>
        <v>0</v>
      </c>
      <c r="M24" s="64" t="e">
        <f t="shared" si="0"/>
        <v>#DIV/0!</v>
      </c>
      <c r="N24" s="48" t="e">
        <f t="shared" si="1"/>
        <v>#DIV/0!</v>
      </c>
      <c r="O24" s="63">
        <f>SUMIF('RECAP PDV'!$E:$E,$G24,'RECAP PDV'!O:O)</f>
        <v>11</v>
      </c>
      <c r="P24" s="63">
        <f t="shared" si="21"/>
        <v>3.6666666666666665</v>
      </c>
      <c r="Q24" s="64">
        <f t="shared" si="2"/>
        <v>0.76086956521739135</v>
      </c>
      <c r="R24" s="48">
        <f t="shared" si="3"/>
        <v>126</v>
      </c>
      <c r="S24" s="63">
        <f>SUMIF('RECAP PDV'!$E:$E,$G24,'RECAP PDV'!S:S)</f>
        <v>0</v>
      </c>
      <c r="T24" s="63">
        <f t="shared" si="22"/>
        <v>0</v>
      </c>
      <c r="U24" s="64">
        <f t="shared" si="4"/>
        <v>1</v>
      </c>
      <c r="V24" s="48">
        <f t="shared" si="5"/>
        <v>181</v>
      </c>
      <c r="W24" s="63">
        <f>SUMIF('RECAP PDV'!$E:$E,$G24,'RECAP PDV'!W:W)</f>
        <v>12.8</v>
      </c>
      <c r="X24" s="63">
        <f t="shared" si="23"/>
        <v>4.2666666666666666</v>
      </c>
      <c r="Y24" s="64">
        <f t="shared" si="6"/>
        <v>0.93691531531531536</v>
      </c>
      <c r="Z24" s="48">
        <f t="shared" si="7"/>
        <v>149</v>
      </c>
      <c r="AA24" s="63">
        <f>SUMIF('RECAP PDV'!$E:$E,$G24,'RECAP PDV'!AA:AA)</f>
        <v>1</v>
      </c>
      <c r="AB24" s="63">
        <f t="shared" si="24"/>
        <v>0.33333333333333331</v>
      </c>
      <c r="AC24" s="64">
        <f t="shared" si="8"/>
        <v>0.87782233971050461</v>
      </c>
      <c r="AD24" s="48">
        <f t="shared" si="9"/>
        <v>168</v>
      </c>
      <c r="AE24" s="63">
        <f>SUMIF('RECAP PDV'!$E:$E,$G24,'RECAP PDV'!AE:AE)</f>
        <v>-7.916557938318137</v>
      </c>
      <c r="AF24" s="63">
        <f t="shared" si="25"/>
        <v>-2.6388526461060455</v>
      </c>
      <c r="AG24" s="64">
        <f t="shared" si="10"/>
        <v>1.1024308951344834</v>
      </c>
      <c r="AH24" s="48">
        <f t="shared" si="11"/>
        <v>272</v>
      </c>
      <c r="AI24" s="63">
        <f>SUMIF('RECAP PDV'!$E:$E,$G24,'RECAP PDV'!AI:AI)</f>
        <v>0</v>
      </c>
      <c r="AJ24" s="63">
        <f t="shared" si="26"/>
        <v>0</v>
      </c>
      <c r="AK24" s="64">
        <f t="shared" si="12"/>
        <v>1</v>
      </c>
      <c r="AL24" s="48">
        <f t="shared" si="13"/>
        <v>204</v>
      </c>
      <c r="AM24" s="133">
        <f>SUMIF('RECAP PDV'!$E:$E,$G24,'RECAP PDV'!AM:AM)</f>
        <v>0</v>
      </c>
      <c r="AN24" s="133">
        <f t="shared" si="27"/>
        <v>0</v>
      </c>
      <c r="AO24" s="64">
        <f t="shared" si="14"/>
        <v>0.9503285327469031</v>
      </c>
      <c r="AP24" s="48">
        <f t="shared" si="15"/>
        <v>133</v>
      </c>
      <c r="AQ24" s="133">
        <f>SUMIF('RECAP PDV'!$E:$E,$G24,'RECAP PDV'!AQ:AQ)</f>
        <v>1</v>
      </c>
      <c r="AR24" s="133">
        <f t="shared" si="28"/>
        <v>0.33333333333333331</v>
      </c>
      <c r="AS24" s="64">
        <f t="shared" si="16"/>
        <v>0.70823333333333338</v>
      </c>
      <c r="AT24" s="48">
        <f t="shared" si="17"/>
        <v>24</v>
      </c>
      <c r="AU24" s="63">
        <f>SUMIF('RECAP PDV'!$E:$E,$G24,'RECAP PDV'!AU:AU)</f>
        <v>9516.9</v>
      </c>
      <c r="AV24" s="63">
        <f t="shared" si="29"/>
        <v>3172.2999999999997</v>
      </c>
      <c r="AW24" s="64">
        <f t="shared" si="18"/>
        <v>0.98227722590846889</v>
      </c>
      <c r="AX24" s="48">
        <f t="shared" si="19"/>
        <v>202</v>
      </c>
    </row>
    <row r="25" spans="1:50" ht="15.75" thickBot="1" x14ac:dyDescent="0.3">
      <c r="A25">
        <v>10522</v>
      </c>
      <c r="C25" s="41">
        <v>50</v>
      </c>
      <c r="D25" s="42" t="s">
        <v>16</v>
      </c>
      <c r="E25" s="41">
        <v>14</v>
      </c>
      <c r="F25" s="43" t="s">
        <v>509</v>
      </c>
      <c r="G25" s="41">
        <v>510522</v>
      </c>
      <c r="H25" s="43" t="s">
        <v>36</v>
      </c>
      <c r="I25" s="62">
        <f>VLOOKUP(G25,ETP!$J$11:$M$324,4,FALSE)</f>
        <v>2.8695652173913002</v>
      </c>
      <c r="K25" s="63">
        <f>SUMIF('RECAP PDV'!$E:$E,$G25,'RECAP PDV'!K:K)</f>
        <v>0</v>
      </c>
      <c r="L25" s="63">
        <f t="shared" si="20"/>
        <v>0</v>
      </c>
      <c r="M25" s="64" t="e">
        <f t="shared" si="0"/>
        <v>#DIV/0!</v>
      </c>
      <c r="N25" s="48" t="e">
        <f t="shared" si="1"/>
        <v>#DIV/0!</v>
      </c>
      <c r="O25" s="63">
        <f>SUMIF('RECAP PDV'!$E:$E,$G25,'RECAP PDV'!O:O)</f>
        <v>-4</v>
      </c>
      <c r="P25" s="63">
        <f t="shared" si="21"/>
        <v>-1.393939393939396</v>
      </c>
      <c r="Q25" s="64">
        <f t="shared" si="2"/>
        <v>1.0909090909090911</v>
      </c>
      <c r="R25" s="48">
        <f t="shared" si="3"/>
        <v>270</v>
      </c>
      <c r="S25" s="63">
        <f>SUMIF('RECAP PDV'!$E:$E,$G25,'RECAP PDV'!S:S)</f>
        <v>1</v>
      </c>
      <c r="T25" s="63">
        <f t="shared" si="22"/>
        <v>0.34848484848484901</v>
      </c>
      <c r="U25" s="64">
        <f t="shared" si="4"/>
        <v>0.85219098124098103</v>
      </c>
      <c r="V25" s="48">
        <f t="shared" si="5"/>
        <v>107</v>
      </c>
      <c r="W25" s="63">
        <f>SUMIF('RECAP PDV'!$E:$E,$G25,'RECAP PDV'!W:W)</f>
        <v>0</v>
      </c>
      <c r="X25" s="63">
        <f t="shared" si="23"/>
        <v>0</v>
      </c>
      <c r="Y25" s="64">
        <f t="shared" si="6"/>
        <v>1</v>
      </c>
      <c r="Z25" s="48">
        <f t="shared" si="7"/>
        <v>224</v>
      </c>
      <c r="AA25" s="63">
        <f>SUMIF('RECAP PDV'!$E:$E,$G25,'RECAP PDV'!AA:AA)</f>
        <v>1</v>
      </c>
      <c r="AB25" s="63">
        <f t="shared" si="24"/>
        <v>0.34848484848484901</v>
      </c>
      <c r="AC25" s="64">
        <f t="shared" si="8"/>
        <v>0.87226880969734555</v>
      </c>
      <c r="AD25" s="48">
        <f t="shared" si="9"/>
        <v>158</v>
      </c>
      <c r="AE25" s="63">
        <f>SUMIF('RECAP PDV'!$E:$E,$G25,'RECAP PDV'!AE:AE)</f>
        <v>10.630604019817149</v>
      </c>
      <c r="AF25" s="63">
        <f t="shared" si="25"/>
        <v>3.7046044311484057</v>
      </c>
      <c r="AG25" s="64">
        <f t="shared" si="10"/>
        <v>0.85620040264027075</v>
      </c>
      <c r="AH25" s="48">
        <f t="shared" si="11"/>
        <v>138</v>
      </c>
      <c r="AI25" s="63">
        <f>SUMIF('RECAP PDV'!$E:$E,$G25,'RECAP PDV'!AI:AI)</f>
        <v>0</v>
      </c>
      <c r="AJ25" s="63">
        <f t="shared" si="26"/>
        <v>0</v>
      </c>
      <c r="AK25" s="64">
        <f t="shared" si="12"/>
        <v>1</v>
      </c>
      <c r="AL25" s="48">
        <f t="shared" si="13"/>
        <v>204</v>
      </c>
      <c r="AM25" s="133">
        <f>SUMIF('RECAP PDV'!$E:$E,$G25,'RECAP PDV'!AM:AM)</f>
        <v>0</v>
      </c>
      <c r="AN25" s="133">
        <f t="shared" si="27"/>
        <v>0</v>
      </c>
      <c r="AO25" s="64">
        <f t="shared" si="14"/>
        <v>0.9503285327469031</v>
      </c>
      <c r="AP25" s="48">
        <f t="shared" si="15"/>
        <v>133</v>
      </c>
      <c r="AQ25" s="133">
        <f>SUMIF('RECAP PDV'!$E:$E,$G25,'RECAP PDV'!AQ:AQ)</f>
        <v>0</v>
      </c>
      <c r="AR25" s="133">
        <f t="shared" si="28"/>
        <v>0</v>
      </c>
      <c r="AS25" s="64">
        <f t="shared" si="16"/>
        <v>1</v>
      </c>
      <c r="AT25" s="48">
        <f t="shared" si="17"/>
        <v>85</v>
      </c>
      <c r="AU25" s="63">
        <f>SUMIF('RECAP PDV'!$E:$E,$G25,'RECAP PDV'!AU:AU)</f>
        <v>7161.2</v>
      </c>
      <c r="AV25" s="63">
        <f t="shared" si="29"/>
        <v>2495.5696969697005</v>
      </c>
      <c r="AW25" s="64">
        <f t="shared" si="18"/>
        <v>0.98605793337040482</v>
      </c>
      <c r="AX25" s="48">
        <f t="shared" si="19"/>
        <v>212</v>
      </c>
    </row>
    <row r="26" spans="1:50" ht="15.75" thickBot="1" x14ac:dyDescent="0.3">
      <c r="A26">
        <v>10510</v>
      </c>
      <c r="C26" s="41">
        <v>50</v>
      </c>
      <c r="D26" s="42" t="s">
        <v>16</v>
      </c>
      <c r="E26" s="41">
        <v>14</v>
      </c>
      <c r="F26" s="43" t="s">
        <v>509</v>
      </c>
      <c r="G26" s="41">
        <v>410510</v>
      </c>
      <c r="H26" s="43" t="s">
        <v>41</v>
      </c>
      <c r="I26" s="62">
        <f>VLOOKUP(G26,ETP!$J$11:$M$324,4,FALSE)</f>
        <v>10.9565217391304</v>
      </c>
      <c r="K26" s="63">
        <f>SUMIF('RECAP PDV'!$E:$E,$G26,'RECAP PDV'!K:K)</f>
        <v>0</v>
      </c>
      <c r="L26" s="63">
        <f t="shared" si="20"/>
        <v>0</v>
      </c>
      <c r="M26" s="64" t="e">
        <f t="shared" si="0"/>
        <v>#DIV/0!</v>
      </c>
      <c r="N26" s="48" t="e">
        <f t="shared" si="1"/>
        <v>#DIV/0!</v>
      </c>
      <c r="O26" s="63">
        <f>SUMIF('RECAP PDV'!$E:$E,$G26,'RECAP PDV'!O:O)</f>
        <v>6</v>
      </c>
      <c r="P26" s="63">
        <f t="shared" si="21"/>
        <v>0.54761904761904934</v>
      </c>
      <c r="Q26" s="64">
        <f t="shared" si="2"/>
        <v>0.96428571428571419</v>
      </c>
      <c r="R26" s="48">
        <f t="shared" si="3"/>
        <v>241</v>
      </c>
      <c r="S26" s="63">
        <f>SUMIF('RECAP PDV'!$E:$E,$G26,'RECAP PDV'!S:S)</f>
        <v>2</v>
      </c>
      <c r="T26" s="63">
        <f t="shared" si="22"/>
        <v>0.18253968253968311</v>
      </c>
      <c r="U26" s="64">
        <f t="shared" si="4"/>
        <v>0.92257622826908514</v>
      </c>
      <c r="V26" s="48">
        <f t="shared" si="5"/>
        <v>169</v>
      </c>
      <c r="W26" s="63">
        <f>SUMIF('RECAP PDV'!$E:$E,$G26,'RECAP PDV'!W:W)</f>
        <v>45.6</v>
      </c>
      <c r="X26" s="63">
        <f t="shared" si="23"/>
        <v>4.1619047619047755</v>
      </c>
      <c r="Y26" s="64">
        <f t="shared" si="6"/>
        <v>0.93846426962676932</v>
      </c>
      <c r="Z26" s="48">
        <f t="shared" si="7"/>
        <v>155</v>
      </c>
      <c r="AA26" s="63">
        <f>SUMIF('RECAP PDV'!$E:$E,$G26,'RECAP PDV'!AA:AA)</f>
        <v>5</v>
      </c>
      <c r="AB26" s="63">
        <f t="shared" si="24"/>
        <v>0.45634920634920778</v>
      </c>
      <c r="AC26" s="64">
        <f t="shared" si="8"/>
        <v>0.83273296507985695</v>
      </c>
      <c r="AD26" s="48">
        <f t="shared" si="9"/>
        <v>131</v>
      </c>
      <c r="AE26" s="63">
        <f>SUMIF('RECAP PDV'!$E:$E,$G26,'RECAP PDV'!AE:AE)</f>
        <v>46.852874089619391</v>
      </c>
      <c r="AF26" s="63">
        <f t="shared" si="25"/>
        <v>4.2762543811954341</v>
      </c>
      <c r="AG26" s="64">
        <f t="shared" si="10"/>
        <v>0.8340109802133292</v>
      </c>
      <c r="AH26" s="48">
        <f t="shared" si="11"/>
        <v>124</v>
      </c>
      <c r="AI26" s="63">
        <f>SUMIF('RECAP PDV'!$E:$E,$G26,'RECAP PDV'!AI:AI)</f>
        <v>5</v>
      </c>
      <c r="AJ26" s="63">
        <f t="shared" si="26"/>
        <v>0.45634920634920778</v>
      </c>
      <c r="AK26" s="64">
        <f t="shared" si="12"/>
        <v>0.7381620370370362</v>
      </c>
      <c r="AL26" s="48">
        <f t="shared" si="13"/>
        <v>89</v>
      </c>
      <c r="AM26" s="133">
        <f>SUMIF('RECAP PDV'!$E:$E,$G26,'RECAP PDV'!AM:AM)</f>
        <v>-14</v>
      </c>
      <c r="AN26" s="133">
        <f t="shared" si="27"/>
        <v>-1.2777777777777819</v>
      </c>
      <c r="AO26" s="64">
        <f t="shared" si="14"/>
        <v>1.1265253822715089</v>
      </c>
      <c r="AP26" s="48">
        <f t="shared" si="15"/>
        <v>240</v>
      </c>
      <c r="AQ26" s="133">
        <f>SUMIF('RECAP PDV'!$E:$E,$G26,'RECAP PDV'!AQ:AQ)</f>
        <v>1</v>
      </c>
      <c r="AR26" s="133">
        <f t="shared" si="28"/>
        <v>9.1269841269841556E-2</v>
      </c>
      <c r="AS26" s="64">
        <f t="shared" si="16"/>
        <v>0.92011150793650764</v>
      </c>
      <c r="AT26" s="48">
        <f t="shared" si="17"/>
        <v>82</v>
      </c>
      <c r="AU26" s="63">
        <f>SUMIF('RECAP PDV'!$E:$E,$G26,'RECAP PDV'!AU:AU)</f>
        <v>55634.1</v>
      </c>
      <c r="AV26" s="63">
        <f t="shared" si="29"/>
        <v>5077.7154761904922</v>
      </c>
      <c r="AW26" s="64">
        <f t="shared" si="18"/>
        <v>0.97163218980374</v>
      </c>
      <c r="AX26" s="48">
        <f t="shared" si="19"/>
        <v>186</v>
      </c>
    </row>
    <row r="27" spans="1:50" ht="15.75" thickBot="1" x14ac:dyDescent="0.3">
      <c r="A27">
        <v>10512</v>
      </c>
      <c r="C27" s="41">
        <v>50</v>
      </c>
      <c r="D27" s="42" t="s">
        <v>16</v>
      </c>
      <c r="E27" s="41">
        <v>14</v>
      </c>
      <c r="F27" s="43" t="s">
        <v>509</v>
      </c>
      <c r="G27" s="41">
        <v>410512</v>
      </c>
      <c r="H27" s="43" t="s">
        <v>43</v>
      </c>
      <c r="I27" s="62">
        <f>VLOOKUP(G27,ETP!$J$11:$M$324,4,FALSE)</f>
        <v>3.65115652173913</v>
      </c>
      <c r="K27" s="63">
        <f>SUMIF('RECAP PDV'!$E:$E,$G27,'RECAP PDV'!K:K)</f>
        <v>0</v>
      </c>
      <c r="L27" s="63">
        <f t="shared" si="20"/>
        <v>0</v>
      </c>
      <c r="M27" s="64" t="e">
        <f t="shared" si="0"/>
        <v>#DIV/0!</v>
      </c>
      <c r="N27" s="48" t="e">
        <f t="shared" si="1"/>
        <v>#DIV/0!</v>
      </c>
      <c r="O27" s="63">
        <f>SUMIF('RECAP PDV'!$E:$E,$G27,'RECAP PDV'!O:O)</f>
        <v>19</v>
      </c>
      <c r="P27" s="63">
        <f t="shared" si="21"/>
        <v>5.2038305909027045</v>
      </c>
      <c r="Q27" s="64">
        <f t="shared" si="2"/>
        <v>0.66061974407156276</v>
      </c>
      <c r="R27" s="48">
        <f t="shared" si="3"/>
        <v>74</v>
      </c>
      <c r="S27" s="63">
        <f>SUMIF('RECAP PDV'!$E:$E,$G27,'RECAP PDV'!S:S)</f>
        <v>2</v>
      </c>
      <c r="T27" s="63">
        <f t="shared" si="22"/>
        <v>0.54777164114765309</v>
      </c>
      <c r="U27" s="64">
        <f t="shared" si="4"/>
        <v>0.76766396262541625</v>
      </c>
      <c r="V27" s="48">
        <f t="shared" si="5"/>
        <v>60</v>
      </c>
      <c r="W27" s="63">
        <f>SUMIF('RECAP PDV'!$E:$E,$G27,'RECAP PDV'!W:W)</f>
        <v>18.8</v>
      </c>
      <c r="X27" s="63">
        <f t="shared" si="23"/>
        <v>5.1490534267879395</v>
      </c>
      <c r="Y27" s="64">
        <f t="shared" si="6"/>
        <v>0.92386880972183305</v>
      </c>
      <c r="Z27" s="48">
        <f t="shared" si="7"/>
        <v>135</v>
      </c>
      <c r="AA27" s="63">
        <f>SUMIF('RECAP PDV'!$E:$E,$G27,'RECAP PDV'!AA:AA)</f>
        <v>4</v>
      </c>
      <c r="AB27" s="63">
        <f t="shared" si="24"/>
        <v>1.0955432822953062</v>
      </c>
      <c r="AC27" s="64">
        <f t="shared" si="8"/>
        <v>0.59844725506985608</v>
      </c>
      <c r="AD27" s="48">
        <f t="shared" si="9"/>
        <v>26</v>
      </c>
      <c r="AE27" s="63">
        <f>SUMIF('RECAP PDV'!$E:$E,$G27,'RECAP PDV'!AE:AE)</f>
        <v>4.0151876376120939</v>
      </c>
      <c r="AF27" s="63">
        <f t="shared" si="25"/>
        <v>1.0997029608852724</v>
      </c>
      <c r="AG27" s="64">
        <f t="shared" si="10"/>
        <v>0.95731343361224064</v>
      </c>
      <c r="AH27" s="48">
        <f t="shared" si="11"/>
        <v>233</v>
      </c>
      <c r="AI27" s="63">
        <f>SUMIF('RECAP PDV'!$E:$E,$G27,'RECAP PDV'!AI:AI)</f>
        <v>3</v>
      </c>
      <c r="AJ27" s="63">
        <f t="shared" si="26"/>
        <v>0.82165746172147969</v>
      </c>
      <c r="AK27" s="64">
        <f t="shared" si="12"/>
        <v>0.52856033704627237</v>
      </c>
      <c r="AL27" s="48">
        <f t="shared" si="13"/>
        <v>21</v>
      </c>
      <c r="AM27" s="133">
        <f>SUMIF('RECAP PDV'!$E:$E,$G27,'RECAP PDV'!AM:AM)</f>
        <v>-3</v>
      </c>
      <c r="AN27" s="133">
        <f t="shared" si="27"/>
        <v>-0.82165746172147969</v>
      </c>
      <c r="AO27" s="64">
        <f t="shared" si="14"/>
        <v>1.063629498424588</v>
      </c>
      <c r="AP27" s="48">
        <f t="shared" si="15"/>
        <v>214</v>
      </c>
      <c r="AQ27" s="133">
        <f>SUMIF('RECAP PDV'!$E:$E,$G27,'RECAP PDV'!AQ:AQ)</f>
        <v>0</v>
      </c>
      <c r="AR27" s="133">
        <f t="shared" si="28"/>
        <v>0</v>
      </c>
      <c r="AS27" s="64">
        <f t="shared" si="16"/>
        <v>1</v>
      </c>
      <c r="AT27" s="48">
        <f t="shared" si="17"/>
        <v>85</v>
      </c>
      <c r="AU27" s="63">
        <f>SUMIF('RECAP PDV'!$E:$E,$G27,'RECAP PDV'!AU:AU)</f>
        <v>2118.1</v>
      </c>
      <c r="AV27" s="63">
        <f t="shared" si="29"/>
        <v>580.11755655742195</v>
      </c>
      <c r="AW27" s="64">
        <f t="shared" si="18"/>
        <v>0.99675904157822459</v>
      </c>
      <c r="AX27" s="48">
        <f t="shared" si="19"/>
        <v>234</v>
      </c>
    </row>
    <row r="28" spans="1:50" ht="15.75" thickBot="1" x14ac:dyDescent="0.3">
      <c r="A28">
        <v>57</v>
      </c>
      <c r="C28" s="41">
        <v>262</v>
      </c>
      <c r="D28" s="42" t="s">
        <v>44</v>
      </c>
      <c r="E28" s="41">
        <v>5060</v>
      </c>
      <c r="F28" s="43" t="s">
        <v>484</v>
      </c>
      <c r="G28" s="46">
        <v>4057</v>
      </c>
      <c r="H28" s="43" t="s">
        <v>55</v>
      </c>
      <c r="I28" s="62">
        <f>VLOOKUP(G28,ETP!$J$11:$M$324,4,FALSE)</f>
        <v>6.6399428571428603</v>
      </c>
      <c r="K28" s="63">
        <f>SUMIF('RECAP PDV'!$E:$E,$G28,'RECAP PDV'!K:K)</f>
        <v>0</v>
      </c>
      <c r="L28" s="63">
        <f t="shared" si="20"/>
        <v>0</v>
      </c>
      <c r="M28" s="64" t="e">
        <f t="shared" si="0"/>
        <v>#DIV/0!</v>
      </c>
      <c r="N28" s="48" t="e">
        <f t="shared" si="1"/>
        <v>#DIV/0!</v>
      </c>
      <c r="O28" s="63">
        <f>SUMIF('RECAP PDV'!$E:$E,$G28,'RECAP PDV'!O:O)</f>
        <v>14</v>
      </c>
      <c r="P28" s="63">
        <f t="shared" si="21"/>
        <v>2.1084518799645426</v>
      </c>
      <c r="Q28" s="64">
        <f t="shared" si="2"/>
        <v>0.86249226869796458</v>
      </c>
      <c r="R28" s="48">
        <f t="shared" si="3"/>
        <v>192</v>
      </c>
      <c r="S28" s="63">
        <f>SUMIF('RECAP PDV'!$E:$E,$G28,'RECAP PDV'!S:S)</f>
        <v>0</v>
      </c>
      <c r="T28" s="63">
        <f t="shared" si="22"/>
        <v>0</v>
      </c>
      <c r="U28" s="64">
        <f t="shared" si="4"/>
        <v>1</v>
      </c>
      <c r="V28" s="48">
        <f t="shared" si="5"/>
        <v>181</v>
      </c>
      <c r="W28" s="63">
        <f>SUMIF('RECAP PDV'!$E:$E,$G28,'RECAP PDV'!W:W)</f>
        <v>112.39999999999999</v>
      </c>
      <c r="X28" s="63">
        <f t="shared" si="23"/>
        <v>16.92785652200104</v>
      </c>
      <c r="Y28" s="64">
        <f t="shared" si="6"/>
        <v>0.74971363490358944</v>
      </c>
      <c r="Z28" s="48">
        <f t="shared" si="7"/>
        <v>15</v>
      </c>
      <c r="AA28" s="63">
        <f>SUMIF('RECAP PDV'!$E:$E,$G28,'RECAP PDV'!AA:AA)</f>
        <v>6</v>
      </c>
      <c r="AB28" s="63">
        <f t="shared" si="24"/>
        <v>0.90362223427051824</v>
      </c>
      <c r="AC28" s="64">
        <f t="shared" si="8"/>
        <v>0.66879264889378542</v>
      </c>
      <c r="AD28" s="48">
        <f t="shared" si="9"/>
        <v>49</v>
      </c>
      <c r="AE28" s="63">
        <f>SUMIF('RECAP PDV'!$E:$E,$G28,'RECAP PDV'!AE:AE)</f>
        <v>23.538814187819188</v>
      </c>
      <c r="AF28" s="63">
        <f t="shared" si="25"/>
        <v>3.5450326447459584</v>
      </c>
      <c r="AG28" s="64">
        <f t="shared" si="10"/>
        <v>0.86239441311051457</v>
      </c>
      <c r="AH28" s="48">
        <f t="shared" si="11"/>
        <v>144</v>
      </c>
      <c r="AI28" s="63">
        <f>SUMIF('RECAP PDV'!$E:$E,$G28,'RECAP PDV'!AI:AI)</f>
        <v>0</v>
      </c>
      <c r="AJ28" s="63">
        <f t="shared" si="26"/>
        <v>0</v>
      </c>
      <c r="AK28" s="64">
        <f t="shared" si="12"/>
        <v>1</v>
      </c>
      <c r="AL28" s="48">
        <f t="shared" si="13"/>
        <v>204</v>
      </c>
      <c r="AM28" s="133">
        <f>SUMIF('RECAP PDV'!$E:$E,$G28,'RECAP PDV'!AM:AM)</f>
        <v>3</v>
      </c>
      <c r="AN28" s="133">
        <f t="shared" si="27"/>
        <v>0.45181111713525912</v>
      </c>
      <c r="AO28" s="64">
        <f t="shared" si="14"/>
        <v>0.88802685807083148</v>
      </c>
      <c r="AP28" s="48">
        <f t="shared" si="15"/>
        <v>97</v>
      </c>
      <c r="AQ28" s="133">
        <f>SUMIF('RECAP PDV'!$E:$E,$G28,'RECAP PDV'!AQ:AQ)</f>
        <v>0</v>
      </c>
      <c r="AR28" s="133">
        <f t="shared" si="28"/>
        <v>0</v>
      </c>
      <c r="AS28" s="64">
        <f t="shared" si="16"/>
        <v>1</v>
      </c>
      <c r="AT28" s="48">
        <f t="shared" si="17"/>
        <v>85</v>
      </c>
      <c r="AU28" s="63">
        <f>SUMIF('RECAP PDV'!$E:$E,$G28,'RECAP PDV'!AU:AU)</f>
        <v>4540.3999999999996</v>
      </c>
      <c r="AV28" s="63">
        <f t="shared" si="29"/>
        <v>683.80106541364341</v>
      </c>
      <c r="AW28" s="64">
        <f t="shared" si="18"/>
        <v>0.99617979011888091</v>
      </c>
      <c r="AX28" s="48">
        <f t="shared" si="19"/>
        <v>233</v>
      </c>
    </row>
    <row r="29" spans="1:50" ht="15.75" thickBot="1" x14ac:dyDescent="0.3">
      <c r="A29">
        <v>82</v>
      </c>
      <c r="C29" s="41">
        <v>262</v>
      </c>
      <c r="D29" s="42" t="s">
        <v>44</v>
      </c>
      <c r="E29" s="41">
        <v>5060</v>
      </c>
      <c r="F29" s="43" t="s">
        <v>484</v>
      </c>
      <c r="G29" s="46">
        <v>4082</v>
      </c>
      <c r="H29" s="43" t="s">
        <v>67</v>
      </c>
      <c r="I29" s="62">
        <f>VLOOKUP(G29,ETP!$J$11:$M$324,4,FALSE)</f>
        <v>3</v>
      </c>
      <c r="K29" s="63">
        <f>SUMIF('RECAP PDV'!$E:$E,$G29,'RECAP PDV'!K:K)</f>
        <v>0</v>
      </c>
      <c r="L29" s="63">
        <f t="shared" si="20"/>
        <v>0</v>
      </c>
      <c r="M29" s="64" t="e">
        <f t="shared" si="0"/>
        <v>#DIV/0!</v>
      </c>
      <c r="N29" s="48" t="e">
        <f t="shared" si="1"/>
        <v>#DIV/0!</v>
      </c>
      <c r="O29" s="63">
        <f>SUMIF('RECAP PDV'!$E:$E,$G29,'RECAP PDV'!O:O)</f>
        <v>-4</v>
      </c>
      <c r="P29" s="63">
        <f t="shared" si="21"/>
        <v>-1.3333333333333333</v>
      </c>
      <c r="Q29" s="64">
        <f t="shared" si="2"/>
        <v>1.0869565217391304</v>
      </c>
      <c r="R29" s="48">
        <f t="shared" si="3"/>
        <v>269</v>
      </c>
      <c r="S29" s="63">
        <f>SUMIF('RECAP PDV'!$E:$E,$G29,'RECAP PDV'!S:S)</f>
        <v>2</v>
      </c>
      <c r="T29" s="63">
        <f t="shared" si="22"/>
        <v>0.66666666666666663</v>
      </c>
      <c r="U29" s="64">
        <f t="shared" si="4"/>
        <v>0.71723492063492089</v>
      </c>
      <c r="V29" s="48">
        <f t="shared" si="5"/>
        <v>40</v>
      </c>
      <c r="W29" s="63">
        <f>SUMIF('RECAP PDV'!$E:$E,$G29,'RECAP PDV'!W:W)</f>
        <v>-9.5999999999999979</v>
      </c>
      <c r="X29" s="63">
        <f t="shared" si="23"/>
        <v>-3.1999999999999993</v>
      </c>
      <c r="Y29" s="64">
        <f t="shared" si="6"/>
        <v>1.0473135135135136</v>
      </c>
      <c r="Z29" s="48">
        <f t="shared" si="7"/>
        <v>259</v>
      </c>
      <c r="AA29" s="63">
        <f>SUMIF('RECAP PDV'!$E:$E,$G29,'RECAP PDV'!AA:AA)</f>
        <v>1</v>
      </c>
      <c r="AB29" s="63">
        <f t="shared" si="24"/>
        <v>0.33333333333333331</v>
      </c>
      <c r="AC29" s="64">
        <f t="shared" si="8"/>
        <v>0.87782233971050461</v>
      </c>
      <c r="AD29" s="48">
        <f t="shared" si="9"/>
        <v>168</v>
      </c>
      <c r="AE29" s="63">
        <f>SUMIF('RECAP PDV'!$E:$E,$G29,'RECAP PDV'!AE:AE)</f>
        <v>21.611326381480009</v>
      </c>
      <c r="AF29" s="63">
        <f t="shared" si="25"/>
        <v>7.2037754604933362</v>
      </c>
      <c r="AG29" s="64">
        <f t="shared" si="10"/>
        <v>0.72037500090995787</v>
      </c>
      <c r="AH29" s="48">
        <f t="shared" si="11"/>
        <v>60</v>
      </c>
      <c r="AI29" s="63">
        <f>SUMIF('RECAP PDV'!$E:$E,$G29,'RECAP PDV'!AI:AI)</f>
        <v>0</v>
      </c>
      <c r="AJ29" s="63">
        <f t="shared" si="26"/>
        <v>0</v>
      </c>
      <c r="AK29" s="64">
        <f t="shared" si="12"/>
        <v>1</v>
      </c>
      <c r="AL29" s="48">
        <f t="shared" si="13"/>
        <v>204</v>
      </c>
      <c r="AM29" s="133">
        <f>SUMIF('RECAP PDV'!$E:$E,$G29,'RECAP PDV'!AM:AM)</f>
        <v>4</v>
      </c>
      <c r="AN29" s="133">
        <f t="shared" si="27"/>
        <v>1.3333333333333333</v>
      </c>
      <c r="AO29" s="64">
        <f t="shared" si="14"/>
        <v>0.76647095063427162</v>
      </c>
      <c r="AP29" s="48">
        <f t="shared" si="15"/>
        <v>29</v>
      </c>
      <c r="AQ29" s="133">
        <f>SUMIF('RECAP PDV'!$E:$E,$G29,'RECAP PDV'!AQ:AQ)</f>
        <v>0</v>
      </c>
      <c r="AR29" s="133">
        <f t="shared" si="28"/>
        <v>0</v>
      </c>
      <c r="AS29" s="64">
        <f t="shared" si="16"/>
        <v>1</v>
      </c>
      <c r="AT29" s="48">
        <f t="shared" si="17"/>
        <v>85</v>
      </c>
      <c r="AU29" s="63">
        <f>SUMIF('RECAP PDV'!$E:$E,$G29,'RECAP PDV'!AU:AU)</f>
        <v>49586.2</v>
      </c>
      <c r="AV29" s="63">
        <f t="shared" si="29"/>
        <v>16528.733333333334</v>
      </c>
      <c r="AW29" s="64">
        <f t="shared" si="18"/>
        <v>0.90765847905752062</v>
      </c>
      <c r="AX29" s="48">
        <f t="shared" si="19"/>
        <v>84</v>
      </c>
    </row>
    <row r="30" spans="1:50" ht="15.75" thickBot="1" x14ac:dyDescent="0.3">
      <c r="A30">
        <v>30</v>
      </c>
      <c r="C30" s="41">
        <v>262</v>
      </c>
      <c r="D30" s="42" t="s">
        <v>44</v>
      </c>
      <c r="E30" s="41">
        <v>5060</v>
      </c>
      <c r="F30" s="43" t="s">
        <v>484</v>
      </c>
      <c r="G30" s="46">
        <v>4030</v>
      </c>
      <c r="H30" s="43" t="s">
        <v>45</v>
      </c>
      <c r="I30" s="62">
        <f>VLOOKUP(G30,ETP!$J$11:$M$324,4,FALSE)</f>
        <v>6.3899809523809497</v>
      </c>
      <c r="K30" s="63">
        <f>SUMIF('RECAP PDV'!$E:$E,$G30,'RECAP PDV'!K:K)</f>
        <v>0</v>
      </c>
      <c r="L30" s="63">
        <f t="shared" si="20"/>
        <v>0</v>
      </c>
      <c r="M30" s="64" t="e">
        <f t="shared" si="0"/>
        <v>#DIV/0!</v>
      </c>
      <c r="N30" s="48" t="e">
        <f t="shared" si="1"/>
        <v>#DIV/0!</v>
      </c>
      <c r="O30" s="63">
        <f>SUMIF('RECAP PDV'!$E:$E,$G30,'RECAP PDV'!O:O)</f>
        <v>48</v>
      </c>
      <c r="P30" s="63">
        <f t="shared" si="21"/>
        <v>7.5117594806154901</v>
      </c>
      <c r="Q30" s="64">
        <f t="shared" si="2"/>
        <v>0.51010264256855498</v>
      </c>
      <c r="R30" s="48">
        <f t="shared" si="3"/>
        <v>28</v>
      </c>
      <c r="S30" s="63">
        <f>SUMIF('RECAP PDV'!$E:$E,$G30,'RECAP PDV'!S:S)</f>
        <v>1</v>
      </c>
      <c r="T30" s="63">
        <f t="shared" si="22"/>
        <v>0.1564949891794894</v>
      </c>
      <c r="U30" s="64">
        <f t="shared" si="4"/>
        <v>0.93362302294663668</v>
      </c>
      <c r="V30" s="48">
        <f t="shared" si="5"/>
        <v>175</v>
      </c>
      <c r="W30" s="63">
        <f>SUMIF('RECAP PDV'!$E:$E,$G30,'RECAP PDV'!W:W)</f>
        <v>48</v>
      </c>
      <c r="X30" s="63">
        <f t="shared" si="23"/>
        <v>7.5117594806154901</v>
      </c>
      <c r="Y30" s="64">
        <f t="shared" si="6"/>
        <v>0.88893508321988624</v>
      </c>
      <c r="Z30" s="48">
        <f t="shared" si="7"/>
        <v>102</v>
      </c>
      <c r="AA30" s="63">
        <f>SUMIF('RECAP PDV'!$E:$E,$G30,'RECAP PDV'!AA:AA)</f>
        <v>5</v>
      </c>
      <c r="AB30" s="63">
        <f t="shared" si="24"/>
        <v>0.78247494589744693</v>
      </c>
      <c r="AC30" s="64">
        <f t="shared" si="8"/>
        <v>0.71319712562530135</v>
      </c>
      <c r="AD30" s="48">
        <f t="shared" si="9"/>
        <v>60</v>
      </c>
      <c r="AE30" s="63">
        <f>SUMIF('RECAP PDV'!$E:$E,$G30,'RECAP PDV'!AE:AE)</f>
        <v>15.209513715086167</v>
      </c>
      <c r="AF30" s="63">
        <f t="shared" si="25"/>
        <v>2.3802126842677054</v>
      </c>
      <c r="AG30" s="64">
        <f t="shared" si="10"/>
        <v>0.90760859033953234</v>
      </c>
      <c r="AH30" s="48">
        <f t="shared" si="11"/>
        <v>183</v>
      </c>
      <c r="AI30" s="63">
        <f>SUMIF('RECAP PDV'!$E:$E,$G30,'RECAP PDV'!AI:AI)</f>
        <v>3</v>
      </c>
      <c r="AJ30" s="63">
        <f t="shared" si="26"/>
        <v>0.46948496753846813</v>
      </c>
      <c r="AK30" s="64">
        <f t="shared" si="12"/>
        <v>0.73062517512534497</v>
      </c>
      <c r="AL30" s="48">
        <f t="shared" si="13"/>
        <v>87</v>
      </c>
      <c r="AM30" s="133">
        <f>SUMIF('RECAP PDV'!$E:$E,$G30,'RECAP PDV'!AM:AM)</f>
        <v>2</v>
      </c>
      <c r="AN30" s="133">
        <f t="shared" si="27"/>
        <v>0.31298997835897879</v>
      </c>
      <c r="AO30" s="64">
        <f t="shared" si="14"/>
        <v>0.90716934726197818</v>
      </c>
      <c r="AP30" s="48">
        <f t="shared" si="15"/>
        <v>116</v>
      </c>
      <c r="AQ30" s="133">
        <f>SUMIF('RECAP PDV'!$E:$E,$G30,'RECAP PDV'!AQ:AQ)</f>
        <v>3</v>
      </c>
      <c r="AR30" s="133">
        <f t="shared" si="28"/>
        <v>0.46948496753846813</v>
      </c>
      <c r="AS30" s="64">
        <f t="shared" si="16"/>
        <v>0.58905980791357881</v>
      </c>
      <c r="AT30" s="48">
        <f t="shared" si="17"/>
        <v>14</v>
      </c>
      <c r="AU30" s="63">
        <f>SUMIF('RECAP PDV'!$E:$E,$G30,'RECAP PDV'!AU:AU)</f>
        <v>110168.5</v>
      </c>
      <c r="AV30" s="63">
        <f t="shared" si="29"/>
        <v>17240.818215420575</v>
      </c>
      <c r="AW30" s="64">
        <f t="shared" si="18"/>
        <v>0.90368025521386552</v>
      </c>
      <c r="AX30" s="48">
        <f t="shared" si="19"/>
        <v>76</v>
      </c>
    </row>
    <row r="31" spans="1:50" ht="15.75" thickBot="1" x14ac:dyDescent="0.3">
      <c r="A31">
        <v>60</v>
      </c>
      <c r="C31" s="41">
        <v>262</v>
      </c>
      <c r="D31" s="42" t="s">
        <v>44</v>
      </c>
      <c r="E31" s="41">
        <v>5060</v>
      </c>
      <c r="F31" s="43" t="s">
        <v>484</v>
      </c>
      <c r="G31" s="46">
        <v>4060</v>
      </c>
      <c r="H31" s="43" t="s">
        <v>56</v>
      </c>
      <c r="I31" s="62">
        <f>VLOOKUP(G31,ETP!$J$11:$M$324,4,FALSE)</f>
        <v>9.1995761904761899</v>
      </c>
      <c r="K31" s="63">
        <f>SUMIF('RECAP PDV'!$E:$E,$G31,'RECAP PDV'!K:K)</f>
        <v>0</v>
      </c>
      <c r="L31" s="63">
        <f t="shared" si="20"/>
        <v>0</v>
      </c>
      <c r="M31" s="64" t="e">
        <f t="shared" si="0"/>
        <v>#DIV/0!</v>
      </c>
      <c r="N31" s="48" t="e">
        <f t="shared" si="1"/>
        <v>#DIV/0!</v>
      </c>
      <c r="O31" s="63">
        <f>SUMIF('RECAP PDV'!$E:$E,$G31,'RECAP PDV'!O:O)</f>
        <v>38</v>
      </c>
      <c r="P31" s="63">
        <f t="shared" si="21"/>
        <v>4.1306250650262877</v>
      </c>
      <c r="Q31" s="64">
        <f t="shared" si="2"/>
        <v>0.73061140880263331</v>
      </c>
      <c r="R31" s="48">
        <f t="shared" si="3"/>
        <v>108</v>
      </c>
      <c r="S31" s="63">
        <f>SUMIF('RECAP PDV'!$E:$E,$G31,'RECAP PDV'!S:S)</f>
        <v>2</v>
      </c>
      <c r="T31" s="63">
        <f t="shared" si="22"/>
        <v>0.21740131921190989</v>
      </c>
      <c r="U31" s="64">
        <f t="shared" si="4"/>
        <v>0.90778974807845703</v>
      </c>
      <c r="V31" s="48">
        <f t="shared" si="5"/>
        <v>160</v>
      </c>
      <c r="W31" s="63">
        <f>SUMIF('RECAP PDV'!$E:$E,$G31,'RECAP PDV'!W:W)</f>
        <v>134.4</v>
      </c>
      <c r="X31" s="63">
        <f t="shared" si="23"/>
        <v>14.609368651040345</v>
      </c>
      <c r="Y31" s="64">
        <f t="shared" si="6"/>
        <v>0.78399357465784436</v>
      </c>
      <c r="Z31" s="48">
        <f t="shared" si="7"/>
        <v>25</v>
      </c>
      <c r="AA31" s="63">
        <f>SUMIF('RECAP PDV'!$E:$E,$G31,'RECAP PDV'!AA:AA)</f>
        <v>3</v>
      </c>
      <c r="AB31" s="63">
        <f t="shared" si="24"/>
        <v>0.32610197881786485</v>
      </c>
      <c r="AC31" s="64">
        <f t="shared" si="8"/>
        <v>0.88047286963677607</v>
      </c>
      <c r="AD31" s="48">
        <f t="shared" si="9"/>
        <v>179</v>
      </c>
      <c r="AE31" s="63">
        <f>SUMIF('RECAP PDV'!$E:$E,$G31,'RECAP PDV'!AE:AE)</f>
        <v>92.792422075528251</v>
      </c>
      <c r="AF31" s="63">
        <f t="shared" si="25"/>
        <v>10.086597486044095</v>
      </c>
      <c r="AG31" s="64">
        <f t="shared" si="10"/>
        <v>0.60847408024797767</v>
      </c>
      <c r="AH31" s="48">
        <f t="shared" si="11"/>
        <v>25</v>
      </c>
      <c r="AI31" s="63">
        <f>SUMIF('RECAP PDV'!$E:$E,$G31,'RECAP PDV'!AI:AI)</f>
        <v>8</v>
      </c>
      <c r="AJ31" s="63">
        <f t="shared" si="26"/>
        <v>0.86960527684763955</v>
      </c>
      <c r="AK31" s="64">
        <f t="shared" si="12"/>
        <v>0.50104947898738605</v>
      </c>
      <c r="AL31" s="48">
        <f t="shared" si="13"/>
        <v>18</v>
      </c>
      <c r="AM31" s="133">
        <f>SUMIF('RECAP PDV'!$E:$E,$G31,'RECAP PDV'!AM:AM)</f>
        <v>5</v>
      </c>
      <c r="AN31" s="133">
        <f t="shared" si="27"/>
        <v>0.54350329802977471</v>
      </c>
      <c r="AO31" s="64">
        <f t="shared" si="14"/>
        <v>0.87538313106240673</v>
      </c>
      <c r="AP31" s="48">
        <f t="shared" si="15"/>
        <v>84</v>
      </c>
      <c r="AQ31" s="133">
        <f>SUMIF('RECAP PDV'!$E:$E,$G31,'RECAP PDV'!AQ:AQ)</f>
        <v>1</v>
      </c>
      <c r="AR31" s="133">
        <f t="shared" si="28"/>
        <v>0.10870065960595494</v>
      </c>
      <c r="AS31" s="64">
        <f t="shared" si="16"/>
        <v>0.90485431264690763</v>
      </c>
      <c r="AT31" s="48">
        <f t="shared" si="17"/>
        <v>80</v>
      </c>
      <c r="AU31" s="63">
        <f>SUMIF('RECAP PDV'!$E:$E,$G31,'RECAP PDV'!AU:AU)</f>
        <v>217986.69999999998</v>
      </c>
      <c r="AV31" s="63">
        <f t="shared" si="29"/>
        <v>23695.298075325416</v>
      </c>
      <c r="AW31" s="64">
        <f t="shared" si="18"/>
        <v>0.86762083824969738</v>
      </c>
      <c r="AX31" s="48">
        <f t="shared" si="19"/>
        <v>44</v>
      </c>
    </row>
    <row r="32" spans="1:50" ht="15.75" thickBot="1" x14ac:dyDescent="0.3">
      <c r="A32">
        <v>92</v>
      </c>
      <c r="C32" s="41">
        <v>262</v>
      </c>
      <c r="D32" s="42" t="s">
        <v>44</v>
      </c>
      <c r="E32" s="41">
        <v>5060</v>
      </c>
      <c r="F32" s="43" t="s">
        <v>484</v>
      </c>
      <c r="G32" s="46">
        <v>4092</v>
      </c>
      <c r="H32" s="43" t="s">
        <v>68</v>
      </c>
      <c r="I32" s="62">
        <f>VLOOKUP(G32,ETP!$J$11:$M$324,4,FALSE)</f>
        <v>1.7827999999999999</v>
      </c>
      <c r="K32" s="63">
        <f>SUMIF('RECAP PDV'!$E:$E,$G32,'RECAP PDV'!K:K)</f>
        <v>0</v>
      </c>
      <c r="L32" s="63">
        <f t="shared" si="20"/>
        <v>0</v>
      </c>
      <c r="M32" s="64" t="e">
        <f t="shared" si="0"/>
        <v>#DIV/0!</v>
      </c>
      <c r="N32" s="48" t="e">
        <f t="shared" si="1"/>
        <v>#DIV/0!</v>
      </c>
      <c r="O32" s="63">
        <f>SUMIF('RECAP PDV'!$E:$E,$G32,'RECAP PDV'!O:O)</f>
        <v>20</v>
      </c>
      <c r="P32" s="63">
        <f t="shared" si="21"/>
        <v>11.218308279111511</v>
      </c>
      <c r="Q32" s="64">
        <f t="shared" si="2"/>
        <v>0.26837119918837976</v>
      </c>
      <c r="R32" s="48">
        <f t="shared" si="3"/>
        <v>5</v>
      </c>
      <c r="S32" s="63">
        <f>SUMIF('RECAP PDV'!$E:$E,$G32,'RECAP PDV'!S:S)</f>
        <v>0</v>
      </c>
      <c r="T32" s="63">
        <f t="shared" si="22"/>
        <v>0</v>
      </c>
      <c r="U32" s="64">
        <f t="shared" si="4"/>
        <v>1</v>
      </c>
      <c r="V32" s="48">
        <f t="shared" si="5"/>
        <v>181</v>
      </c>
      <c r="W32" s="63">
        <f>SUMIF('RECAP PDV'!$E:$E,$G32,'RECAP PDV'!W:W)</f>
        <v>-20.399999999999999</v>
      </c>
      <c r="X32" s="63">
        <f t="shared" si="23"/>
        <v>-11.44267444469374</v>
      </c>
      <c r="Y32" s="64">
        <f t="shared" si="6"/>
        <v>1.1691853537405477</v>
      </c>
      <c r="Z32" s="48">
        <f t="shared" si="7"/>
        <v>273</v>
      </c>
      <c r="AA32" s="63">
        <f>SUMIF('RECAP PDV'!$E:$E,$G32,'RECAP PDV'!AA:AA)</f>
        <v>1</v>
      </c>
      <c r="AB32" s="63">
        <f t="shared" si="24"/>
        <v>0.56091541395557554</v>
      </c>
      <c r="AC32" s="64">
        <f t="shared" si="8"/>
        <v>0.79440600130778205</v>
      </c>
      <c r="AD32" s="48">
        <f t="shared" si="9"/>
        <v>105</v>
      </c>
      <c r="AE32" s="63">
        <f>SUMIF('RECAP PDV'!$E:$E,$G32,'RECAP PDV'!AE:AE)</f>
        <v>4.4212410495222718</v>
      </c>
      <c r="AF32" s="63">
        <f t="shared" si="25"/>
        <v>2.4799422534901683</v>
      </c>
      <c r="AG32" s="64">
        <f t="shared" si="10"/>
        <v>0.90373744237607656</v>
      </c>
      <c r="AH32" s="48">
        <f t="shared" si="11"/>
        <v>180</v>
      </c>
      <c r="AI32" s="63">
        <f>SUMIF('RECAP PDV'!$E:$E,$G32,'RECAP PDV'!AI:AI)</f>
        <v>0</v>
      </c>
      <c r="AJ32" s="63">
        <f t="shared" si="26"/>
        <v>0</v>
      </c>
      <c r="AK32" s="64">
        <f t="shared" si="12"/>
        <v>1</v>
      </c>
      <c r="AL32" s="48">
        <f t="shared" si="13"/>
        <v>204</v>
      </c>
      <c r="AM32" s="133">
        <f>SUMIF('RECAP PDV'!$E:$E,$G32,'RECAP PDV'!AM:AM)</f>
        <v>-2</v>
      </c>
      <c r="AN32" s="133">
        <f t="shared" si="27"/>
        <v>-1.1218308279111511</v>
      </c>
      <c r="AO32" s="64">
        <f t="shared" si="14"/>
        <v>1.10502136041627</v>
      </c>
      <c r="AP32" s="48">
        <f t="shared" si="15"/>
        <v>237</v>
      </c>
      <c r="AQ32" s="133">
        <f>SUMIF('RECAP PDV'!$E:$E,$G32,'RECAP PDV'!AQ:AQ)</f>
        <v>0</v>
      </c>
      <c r="AR32" s="133">
        <f t="shared" si="28"/>
        <v>0</v>
      </c>
      <c r="AS32" s="64">
        <f t="shared" si="16"/>
        <v>1</v>
      </c>
      <c r="AT32" s="48">
        <f t="shared" si="17"/>
        <v>85</v>
      </c>
      <c r="AU32" s="63">
        <f>SUMIF('RECAP PDV'!$E:$E,$G32,'RECAP PDV'!AU:AU)</f>
        <v>125.7</v>
      </c>
      <c r="AV32" s="63">
        <f t="shared" si="29"/>
        <v>70.507067534215849</v>
      </c>
      <c r="AW32" s="64">
        <f t="shared" si="18"/>
        <v>0.99960609626146157</v>
      </c>
      <c r="AX32" s="48">
        <f t="shared" si="19"/>
        <v>259</v>
      </c>
    </row>
    <row r="33" spans="1:50" ht="15.75" thickBot="1" x14ac:dyDescent="0.3">
      <c r="A33">
        <v>41</v>
      </c>
      <c r="C33" s="41">
        <v>262</v>
      </c>
      <c r="D33" s="42" t="s">
        <v>44</v>
      </c>
      <c r="E33" s="41">
        <v>5060</v>
      </c>
      <c r="F33" s="44" t="s">
        <v>484</v>
      </c>
      <c r="G33" s="46">
        <v>4041</v>
      </c>
      <c r="H33" s="44" t="s">
        <v>46</v>
      </c>
      <c r="I33" s="62">
        <f>VLOOKUP(G33,ETP!$J$11:$M$324,4,FALSE)</f>
        <v>2.7728999999999999</v>
      </c>
      <c r="K33" s="63">
        <f>SUMIF('RECAP PDV'!$E:$E,$G33,'RECAP PDV'!K:K)</f>
        <v>0</v>
      </c>
      <c r="L33" s="63">
        <f t="shared" si="20"/>
        <v>0</v>
      </c>
      <c r="M33" s="64" t="e">
        <f t="shared" si="0"/>
        <v>#DIV/0!</v>
      </c>
      <c r="N33" s="48" t="e">
        <f t="shared" si="1"/>
        <v>#DIV/0!</v>
      </c>
      <c r="O33" s="63">
        <f>SUMIF('RECAP PDV'!$E:$E,$G33,'RECAP PDV'!O:O)</f>
        <v>15</v>
      </c>
      <c r="P33" s="63">
        <f t="shared" si="21"/>
        <v>5.4094990803851566</v>
      </c>
      <c r="Q33" s="64">
        <f t="shared" si="2"/>
        <v>0.64720658171401158</v>
      </c>
      <c r="R33" s="48">
        <f t="shared" si="3"/>
        <v>67</v>
      </c>
      <c r="S33" s="63">
        <f>SUMIF('RECAP PDV'!$E:$E,$G33,'RECAP PDV'!S:S)</f>
        <v>1</v>
      </c>
      <c r="T33" s="63">
        <f t="shared" si="22"/>
        <v>0.36063327202567708</v>
      </c>
      <c r="U33" s="64">
        <f t="shared" si="4"/>
        <v>0.84703825632095686</v>
      </c>
      <c r="V33" s="48">
        <f t="shared" si="5"/>
        <v>102</v>
      </c>
      <c r="W33" s="63">
        <f>SUMIF('RECAP PDV'!$E:$E,$G33,'RECAP PDV'!W:W)</f>
        <v>-5.2</v>
      </c>
      <c r="X33" s="63">
        <f t="shared" si="23"/>
        <v>-1.8752930145335209</v>
      </c>
      <c r="Y33" s="64">
        <f t="shared" si="6"/>
        <v>1.0277270941827905</v>
      </c>
      <c r="Z33" s="48">
        <f t="shared" si="7"/>
        <v>245</v>
      </c>
      <c r="AA33" s="63">
        <f>SUMIF('RECAP PDV'!$E:$E,$G33,'RECAP PDV'!AA:AA)</f>
        <v>1</v>
      </c>
      <c r="AB33" s="63">
        <f t="shared" si="24"/>
        <v>0.36063327202567708</v>
      </c>
      <c r="AC33" s="64">
        <f t="shared" si="8"/>
        <v>0.86781601180407297</v>
      </c>
      <c r="AD33" s="48">
        <f t="shared" si="9"/>
        <v>152</v>
      </c>
      <c r="AE33" s="63">
        <f>SUMIF('RECAP PDV'!$E:$E,$G33,'RECAP PDV'!AE:AE)</f>
        <v>0.70111372296949215</v>
      </c>
      <c r="AF33" s="63">
        <f t="shared" si="25"/>
        <v>0.25284493597659208</v>
      </c>
      <c r="AG33" s="64">
        <f t="shared" si="10"/>
        <v>0.99018545686492909</v>
      </c>
      <c r="AH33" s="48">
        <f t="shared" si="11"/>
        <v>255</v>
      </c>
      <c r="AI33" s="63">
        <f>SUMIF('RECAP PDV'!$E:$E,$G33,'RECAP PDV'!AI:AI)</f>
        <v>0</v>
      </c>
      <c r="AJ33" s="63">
        <f t="shared" si="26"/>
        <v>0</v>
      </c>
      <c r="AK33" s="64">
        <f t="shared" si="12"/>
        <v>1</v>
      </c>
      <c r="AL33" s="48">
        <f t="shared" si="13"/>
        <v>204</v>
      </c>
      <c r="AM33" s="133">
        <f>SUMIF('RECAP PDV'!$E:$E,$G33,'RECAP PDV'!AM:AM)</f>
        <v>1</v>
      </c>
      <c r="AN33" s="133">
        <f t="shared" si="27"/>
        <v>0.36063327202567708</v>
      </c>
      <c r="AO33" s="64">
        <f t="shared" si="14"/>
        <v>0.90059966167889727</v>
      </c>
      <c r="AP33" s="48">
        <f t="shared" si="15"/>
        <v>102</v>
      </c>
      <c r="AQ33" s="133">
        <f>SUMIF('RECAP PDV'!$E:$E,$G33,'RECAP PDV'!AQ:AQ)</f>
        <v>0</v>
      </c>
      <c r="AR33" s="133">
        <f t="shared" si="28"/>
        <v>0</v>
      </c>
      <c r="AS33" s="64">
        <f t="shared" si="16"/>
        <v>1</v>
      </c>
      <c r="AT33" s="48">
        <f t="shared" si="17"/>
        <v>85</v>
      </c>
      <c r="AU33" s="63">
        <f>SUMIF('RECAP PDV'!$E:$E,$G33,'RECAP PDV'!AU:AU)</f>
        <v>92155.3</v>
      </c>
      <c r="AV33" s="63">
        <f t="shared" si="29"/>
        <v>33234.267373507879</v>
      </c>
      <c r="AW33" s="64">
        <f t="shared" si="18"/>
        <v>0.81432922083087211</v>
      </c>
      <c r="AX33" s="48">
        <f t="shared" si="19"/>
        <v>27</v>
      </c>
    </row>
    <row r="34" spans="1:50" ht="15.75" thickBot="1" x14ac:dyDescent="0.3">
      <c r="A34">
        <v>85</v>
      </c>
      <c r="C34" s="41">
        <v>262</v>
      </c>
      <c r="D34" s="42" t="s">
        <v>44</v>
      </c>
      <c r="E34" s="41">
        <v>5060</v>
      </c>
      <c r="F34" s="44" t="s">
        <v>484</v>
      </c>
      <c r="G34" s="46">
        <v>4085</v>
      </c>
      <c r="H34" s="44" t="s">
        <v>69</v>
      </c>
      <c r="I34" s="62">
        <f>VLOOKUP(G34,ETP!$J$11:$M$324,4,FALSE)</f>
        <v>3.1225843317972299</v>
      </c>
      <c r="K34" s="63">
        <f>SUMIF('RECAP PDV'!$E:$E,$G34,'RECAP PDV'!K:K)</f>
        <v>0</v>
      </c>
      <c r="L34" s="63">
        <f t="shared" si="20"/>
        <v>0</v>
      </c>
      <c r="M34" s="64" t="e">
        <f t="shared" si="0"/>
        <v>#DIV/0!</v>
      </c>
      <c r="N34" s="48" t="e">
        <f t="shared" si="1"/>
        <v>#DIV/0!</v>
      </c>
      <c r="O34" s="63">
        <f>SUMIF('RECAP PDV'!$E:$E,$G34,'RECAP PDV'!O:O)</f>
        <v>17</v>
      </c>
      <c r="P34" s="63">
        <f t="shared" si="21"/>
        <v>5.4442084483961741</v>
      </c>
      <c r="Q34" s="64">
        <f t="shared" si="2"/>
        <v>0.64494292727851044</v>
      </c>
      <c r="R34" s="48">
        <f t="shared" si="3"/>
        <v>66</v>
      </c>
      <c r="S34" s="63">
        <f>SUMIF('RECAP PDV'!$E:$E,$G34,'RECAP PDV'!S:S)</f>
        <v>2</v>
      </c>
      <c r="T34" s="63">
        <f t="shared" si="22"/>
        <v>0.64049511157602046</v>
      </c>
      <c r="U34" s="64">
        <f t="shared" si="4"/>
        <v>0.72833552341339203</v>
      </c>
      <c r="V34" s="48">
        <f t="shared" si="5"/>
        <v>50</v>
      </c>
      <c r="W34" s="63">
        <f>SUMIF('RECAP PDV'!$E:$E,$G34,'RECAP PDV'!W:W)</f>
        <v>21.2</v>
      </c>
      <c r="X34" s="63">
        <f t="shared" si="23"/>
        <v>6.7892481827058164</v>
      </c>
      <c r="Y34" s="64">
        <f t="shared" si="6"/>
        <v>0.89961775448779724</v>
      </c>
      <c r="Z34" s="48">
        <f t="shared" si="7"/>
        <v>109</v>
      </c>
      <c r="AA34" s="63">
        <f>SUMIF('RECAP PDV'!$E:$E,$G34,'RECAP PDV'!AA:AA)</f>
        <v>3</v>
      </c>
      <c r="AB34" s="63">
        <f t="shared" si="24"/>
        <v>0.96074266736403069</v>
      </c>
      <c r="AC34" s="64">
        <f t="shared" si="8"/>
        <v>0.64785612628352141</v>
      </c>
      <c r="AD34" s="48">
        <f t="shared" si="9"/>
        <v>43</v>
      </c>
      <c r="AE34" s="63">
        <f>SUMIF('RECAP PDV'!$E:$E,$G34,'RECAP PDV'!AE:AE)</f>
        <v>20.76290967699348</v>
      </c>
      <c r="AF34" s="63">
        <f t="shared" si="25"/>
        <v>6.6492710751043864</v>
      </c>
      <c r="AG34" s="64">
        <f t="shared" si="10"/>
        <v>0.74189889336192927</v>
      </c>
      <c r="AH34" s="48">
        <f t="shared" si="11"/>
        <v>71</v>
      </c>
      <c r="AI34" s="63">
        <f>SUMIF('RECAP PDV'!$E:$E,$G34,'RECAP PDV'!AI:AI)</f>
        <v>1</v>
      </c>
      <c r="AJ34" s="63">
        <f t="shared" si="26"/>
        <v>0.32024755578801023</v>
      </c>
      <c r="AK34" s="64">
        <f t="shared" si="12"/>
        <v>0.81625262740736604</v>
      </c>
      <c r="AL34" s="48">
        <f t="shared" si="13"/>
        <v>152</v>
      </c>
      <c r="AM34" s="133">
        <f>SUMIF('RECAP PDV'!$E:$E,$G34,'RECAP PDV'!AM:AM)</f>
        <v>-3</v>
      </c>
      <c r="AN34" s="133">
        <f t="shared" si="27"/>
        <v>-0.96074266736403069</v>
      </c>
      <c r="AO34" s="64">
        <f t="shared" si="14"/>
        <v>1.0828084006373964</v>
      </c>
      <c r="AP34" s="48">
        <f t="shared" si="15"/>
        <v>220</v>
      </c>
      <c r="AQ34" s="133">
        <f>SUMIF('RECAP PDV'!$E:$E,$G34,'RECAP PDV'!AQ:AQ)</f>
        <v>0</v>
      </c>
      <c r="AR34" s="133">
        <f t="shared" si="28"/>
        <v>0</v>
      </c>
      <c r="AS34" s="64">
        <f t="shared" si="16"/>
        <v>1</v>
      </c>
      <c r="AT34" s="48">
        <f t="shared" si="17"/>
        <v>85</v>
      </c>
      <c r="AU34" s="63">
        <f>SUMIF('RECAP PDV'!$E:$E,$G34,'RECAP PDV'!AU:AU)</f>
        <v>72948.899999999994</v>
      </c>
      <c r="AV34" s="63">
        <f t="shared" si="29"/>
        <v>23361.706922423975</v>
      </c>
      <c r="AW34" s="64">
        <f t="shared" si="18"/>
        <v>0.86948452095366791</v>
      </c>
      <c r="AX34" s="48">
        <f t="shared" si="19"/>
        <v>47</v>
      </c>
    </row>
    <row r="35" spans="1:50" ht="15.75" thickBot="1" x14ac:dyDescent="0.3">
      <c r="A35">
        <v>70</v>
      </c>
      <c r="C35" s="41">
        <v>262</v>
      </c>
      <c r="D35" s="42" t="s">
        <v>44</v>
      </c>
      <c r="E35" s="41">
        <v>5060</v>
      </c>
      <c r="F35" s="43" t="s">
        <v>484</v>
      </c>
      <c r="G35" s="46">
        <v>4066</v>
      </c>
      <c r="H35" s="43" t="s">
        <v>70</v>
      </c>
      <c r="I35" s="62">
        <f>VLOOKUP(G35,ETP!$J$11:$M$324,4,FALSE)</f>
        <v>5.9950075523809501</v>
      </c>
      <c r="K35" s="63">
        <f>SUMIF('RECAP PDV'!$E:$E,$G35,'RECAP PDV'!K:K)</f>
        <v>0</v>
      </c>
      <c r="L35" s="63">
        <f t="shared" si="20"/>
        <v>0</v>
      </c>
      <c r="M35" s="64" t="e">
        <f t="shared" si="0"/>
        <v>#DIV/0!</v>
      </c>
      <c r="N35" s="48" t="e">
        <f t="shared" si="1"/>
        <v>#DIV/0!</v>
      </c>
      <c r="O35" s="63">
        <f>SUMIF('RECAP PDV'!$E:$E,$G35,'RECAP PDV'!O:O)</f>
        <v>11</v>
      </c>
      <c r="P35" s="63">
        <f t="shared" si="21"/>
        <v>1.8348600738011229</v>
      </c>
      <c r="Q35" s="64">
        <f t="shared" si="2"/>
        <v>0.8803352125781877</v>
      </c>
      <c r="R35" s="48">
        <f t="shared" si="3"/>
        <v>201</v>
      </c>
      <c r="S35" s="63">
        <f>SUMIF('RECAP PDV'!$E:$E,$G35,'RECAP PDV'!S:S)</f>
        <v>2</v>
      </c>
      <c r="T35" s="63">
        <f t="shared" si="22"/>
        <v>0.33361092250929508</v>
      </c>
      <c r="U35" s="64">
        <f t="shared" si="4"/>
        <v>0.8584997215294029</v>
      </c>
      <c r="V35" s="48">
        <f t="shared" si="5"/>
        <v>120</v>
      </c>
      <c r="W35" s="63">
        <f>SUMIF('RECAP PDV'!$E:$E,$G35,'RECAP PDV'!W:W)</f>
        <v>58.8</v>
      </c>
      <c r="X35" s="63">
        <f t="shared" si="23"/>
        <v>9.808161121773276</v>
      </c>
      <c r="Y35" s="64">
        <f t="shared" si="6"/>
        <v>0.85498169881945696</v>
      </c>
      <c r="Z35" s="48">
        <f t="shared" si="7"/>
        <v>76</v>
      </c>
      <c r="AA35" s="63">
        <f>SUMIF('RECAP PDV'!$E:$E,$G35,'RECAP PDV'!AA:AA)</f>
        <v>1</v>
      </c>
      <c r="AB35" s="63">
        <f t="shared" si="24"/>
        <v>0.16680546125464754</v>
      </c>
      <c r="AC35" s="64">
        <f t="shared" si="8"/>
        <v>0.93886029706119134</v>
      </c>
      <c r="AD35" s="48">
        <f t="shared" si="9"/>
        <v>211</v>
      </c>
      <c r="AE35" s="63">
        <f>SUMIF('RECAP PDV'!$E:$E,$G35,'RECAP PDV'!AE:AE)</f>
        <v>115.76572674375915</v>
      </c>
      <c r="AF35" s="63">
        <f t="shared" si="25"/>
        <v>19.310355446972231</v>
      </c>
      <c r="AG35" s="64">
        <f t="shared" si="10"/>
        <v>0.25044052887258977</v>
      </c>
      <c r="AH35" s="48">
        <f t="shared" si="11"/>
        <v>3</v>
      </c>
      <c r="AI35" s="63">
        <f>SUMIF('RECAP PDV'!$E:$E,$G35,'RECAP PDV'!AI:AI)</f>
        <v>1</v>
      </c>
      <c r="AJ35" s="63">
        <f t="shared" si="26"/>
        <v>0.16680546125464754</v>
      </c>
      <c r="AK35" s="64">
        <f t="shared" si="12"/>
        <v>0.90429258651412514</v>
      </c>
      <c r="AL35" s="48">
        <f t="shared" si="13"/>
        <v>193</v>
      </c>
      <c r="AM35" s="133">
        <f>SUMIF('RECAP PDV'!$E:$E,$G35,'RECAP PDV'!AM:AM)</f>
        <v>-1</v>
      </c>
      <c r="AN35" s="133">
        <f t="shared" si="27"/>
        <v>-0.16680546125464754</v>
      </c>
      <c r="AO35" s="64">
        <f t="shared" si="14"/>
        <v>0.97332986933899956</v>
      </c>
      <c r="AP35" s="48">
        <f t="shared" si="15"/>
        <v>167</v>
      </c>
      <c r="AQ35" s="133">
        <f>SUMIF('RECAP PDV'!$E:$E,$G35,'RECAP PDV'!AQ:AQ)</f>
        <v>1</v>
      </c>
      <c r="AR35" s="133">
        <f t="shared" si="28"/>
        <v>0.16680546125464754</v>
      </c>
      <c r="AS35" s="64">
        <f t="shared" si="16"/>
        <v>0.85399517976380701</v>
      </c>
      <c r="AT35" s="48">
        <f t="shared" si="17"/>
        <v>68</v>
      </c>
      <c r="AU35" s="63">
        <f>SUMIF('RECAP PDV'!$E:$E,$G35,'RECAP PDV'!AU:AU)</f>
        <v>80614.2</v>
      </c>
      <c r="AV35" s="63">
        <f t="shared" si="29"/>
        <v>13446.888814674408</v>
      </c>
      <c r="AW35" s="64">
        <f t="shared" si="18"/>
        <v>0.92487590306830647</v>
      </c>
      <c r="AX35" s="48">
        <f t="shared" si="19"/>
        <v>101</v>
      </c>
    </row>
    <row r="36" spans="1:50" ht="15.75" thickBot="1" x14ac:dyDescent="0.3">
      <c r="A36">
        <v>67</v>
      </c>
      <c r="C36" s="41">
        <v>262</v>
      </c>
      <c r="D36" s="42" t="s">
        <v>44</v>
      </c>
      <c r="E36" s="41">
        <v>5060</v>
      </c>
      <c r="F36" s="44" t="s">
        <v>484</v>
      </c>
      <c r="G36" s="46">
        <v>4067</v>
      </c>
      <c r="H36" s="44" t="s">
        <v>71</v>
      </c>
      <c r="I36" s="62">
        <f>VLOOKUP(G36,ETP!$J$11:$M$324,4,FALSE)</f>
        <v>3</v>
      </c>
      <c r="K36" s="63">
        <f>SUMIF('RECAP PDV'!$E:$E,$G36,'RECAP PDV'!K:K)</f>
        <v>0</v>
      </c>
      <c r="L36" s="63">
        <f t="shared" si="20"/>
        <v>0</v>
      </c>
      <c r="M36" s="64" t="e">
        <f t="shared" si="0"/>
        <v>#DIV/0!</v>
      </c>
      <c r="N36" s="48" t="e">
        <f t="shared" si="1"/>
        <v>#DIV/0!</v>
      </c>
      <c r="O36" s="63">
        <f>SUMIF('RECAP PDV'!$E:$E,$G36,'RECAP PDV'!O:O)</f>
        <v>4</v>
      </c>
      <c r="P36" s="63">
        <f t="shared" si="21"/>
        <v>1.3333333333333333</v>
      </c>
      <c r="Q36" s="64">
        <f t="shared" si="2"/>
        <v>0.91304347826086951</v>
      </c>
      <c r="R36" s="48">
        <f t="shared" si="3"/>
        <v>215</v>
      </c>
      <c r="S36" s="63">
        <f>SUMIF('RECAP PDV'!$E:$E,$G36,'RECAP PDV'!S:S)</f>
        <v>1</v>
      </c>
      <c r="T36" s="63">
        <f t="shared" si="22"/>
        <v>0.33333333333333331</v>
      </c>
      <c r="U36" s="64">
        <f t="shared" si="4"/>
        <v>0.85861746031746033</v>
      </c>
      <c r="V36" s="48">
        <f t="shared" si="5"/>
        <v>121</v>
      </c>
      <c r="W36" s="63">
        <f>SUMIF('RECAP PDV'!$E:$E,$G36,'RECAP PDV'!W:W)</f>
        <v>0.79999999999999893</v>
      </c>
      <c r="X36" s="63">
        <f t="shared" si="23"/>
        <v>0.26666666666666633</v>
      </c>
      <c r="Y36" s="64">
        <f t="shared" si="6"/>
        <v>0.99605720720720725</v>
      </c>
      <c r="Z36" s="48">
        <f t="shared" si="7"/>
        <v>221</v>
      </c>
      <c r="AA36" s="63">
        <f>SUMIF('RECAP PDV'!$E:$E,$G36,'RECAP PDV'!AA:AA)</f>
        <v>1</v>
      </c>
      <c r="AB36" s="63">
        <f t="shared" si="24"/>
        <v>0.33333333333333331</v>
      </c>
      <c r="AC36" s="64">
        <f t="shared" si="8"/>
        <v>0.87782233971050461</v>
      </c>
      <c r="AD36" s="48">
        <f t="shared" si="9"/>
        <v>168</v>
      </c>
      <c r="AE36" s="63">
        <f>SUMIF('RECAP PDV'!$E:$E,$G36,'RECAP PDV'!AE:AE)</f>
        <v>1.145425430839436</v>
      </c>
      <c r="AF36" s="63">
        <f t="shared" si="25"/>
        <v>0.38180847694647868</v>
      </c>
      <c r="AG36" s="64">
        <f t="shared" si="10"/>
        <v>0.98517954986184175</v>
      </c>
      <c r="AH36" s="48">
        <f t="shared" si="11"/>
        <v>249</v>
      </c>
      <c r="AI36" s="63">
        <f>SUMIF('RECAP PDV'!$E:$E,$G36,'RECAP PDV'!AI:AI)</f>
        <v>2</v>
      </c>
      <c r="AJ36" s="63">
        <f t="shared" si="26"/>
        <v>0.66666666666666663</v>
      </c>
      <c r="AK36" s="64">
        <f t="shared" si="12"/>
        <v>0.61748888888888898</v>
      </c>
      <c r="AL36" s="48">
        <f t="shared" si="13"/>
        <v>39</v>
      </c>
      <c r="AM36" s="133">
        <f>SUMIF('RECAP PDV'!$E:$E,$G36,'RECAP PDV'!AM:AM)</f>
        <v>-2</v>
      </c>
      <c r="AN36" s="133">
        <f t="shared" si="27"/>
        <v>-0.66666666666666663</v>
      </c>
      <c r="AO36" s="64">
        <f t="shared" si="14"/>
        <v>1.0422573238032191</v>
      </c>
      <c r="AP36" s="48">
        <f t="shared" si="15"/>
        <v>198</v>
      </c>
      <c r="AQ36" s="133">
        <f>SUMIF('RECAP PDV'!$E:$E,$G36,'RECAP PDV'!AQ:AQ)</f>
        <v>0</v>
      </c>
      <c r="AR36" s="133">
        <f t="shared" si="28"/>
        <v>0</v>
      </c>
      <c r="AS36" s="64">
        <f t="shared" si="16"/>
        <v>1</v>
      </c>
      <c r="AT36" s="48">
        <f t="shared" si="17"/>
        <v>85</v>
      </c>
      <c r="AU36" s="63">
        <f>SUMIF('RECAP PDV'!$E:$E,$G36,'RECAP PDV'!AU:AU)</f>
        <v>56296.3</v>
      </c>
      <c r="AV36" s="63">
        <f t="shared" si="29"/>
        <v>18765.433333333334</v>
      </c>
      <c r="AW36" s="64">
        <f t="shared" si="18"/>
        <v>0.89516264675586943</v>
      </c>
      <c r="AX36" s="48">
        <f t="shared" si="19"/>
        <v>66</v>
      </c>
    </row>
    <row r="37" spans="1:50" ht="15.75" thickBot="1" x14ac:dyDescent="0.3">
      <c r="A37">
        <v>89</v>
      </c>
      <c r="C37" s="41">
        <v>262</v>
      </c>
      <c r="D37" s="42" t="s">
        <v>44</v>
      </c>
      <c r="E37" s="41">
        <v>5060</v>
      </c>
      <c r="F37" s="43" t="s">
        <v>484</v>
      </c>
      <c r="G37" s="46">
        <v>4095</v>
      </c>
      <c r="H37" s="43" t="s">
        <v>91</v>
      </c>
      <c r="I37" s="62">
        <f>VLOOKUP(G37,ETP!$J$11:$M$324,4,FALSE)</f>
        <v>4.1059291561904798</v>
      </c>
      <c r="K37" s="63">
        <f>SUMIF('RECAP PDV'!$E:$E,$G37,'RECAP PDV'!K:K)</f>
        <v>0</v>
      </c>
      <c r="L37" s="63">
        <f t="shared" si="20"/>
        <v>0</v>
      </c>
      <c r="M37" s="64" t="e">
        <f t="shared" si="0"/>
        <v>#DIV/0!</v>
      </c>
      <c r="N37" s="48" t="e">
        <f t="shared" si="1"/>
        <v>#DIV/0!</v>
      </c>
      <c r="O37" s="63">
        <f>SUMIF('RECAP PDV'!$E:$E,$G37,'RECAP PDV'!O:O)</f>
        <v>26</v>
      </c>
      <c r="P37" s="63">
        <f t="shared" si="21"/>
        <v>6.3323060410820746</v>
      </c>
      <c r="Q37" s="64">
        <f t="shared" si="2"/>
        <v>0.58702351905986461</v>
      </c>
      <c r="R37" s="48">
        <f t="shared" si="3"/>
        <v>47</v>
      </c>
      <c r="S37" s="63">
        <f>SUMIF('RECAP PDV'!$E:$E,$G37,'RECAP PDV'!S:S)</f>
        <v>0</v>
      </c>
      <c r="T37" s="63">
        <f t="shared" si="22"/>
        <v>0</v>
      </c>
      <c r="U37" s="64">
        <f t="shared" si="4"/>
        <v>1</v>
      </c>
      <c r="V37" s="48">
        <f t="shared" si="5"/>
        <v>181</v>
      </c>
      <c r="W37" s="63">
        <f>SUMIF('RECAP PDV'!$E:$E,$G37,'RECAP PDV'!W:W)</f>
        <v>16.8</v>
      </c>
      <c r="X37" s="63">
        <f t="shared" si="23"/>
        <v>4.0916439034684178</v>
      </c>
      <c r="Y37" s="64">
        <f t="shared" si="6"/>
        <v>0.93950310965023809</v>
      </c>
      <c r="Z37" s="48">
        <f t="shared" si="7"/>
        <v>156</v>
      </c>
      <c r="AA37" s="63">
        <f>SUMIF('RECAP PDV'!$E:$E,$G37,'RECAP PDV'!AA:AA)</f>
        <v>1</v>
      </c>
      <c r="AB37" s="63">
        <f t="shared" si="24"/>
        <v>0.24355023234931056</v>
      </c>
      <c r="AC37" s="64">
        <f t="shared" si="8"/>
        <v>0.91073080734579481</v>
      </c>
      <c r="AD37" s="48">
        <f t="shared" si="9"/>
        <v>199</v>
      </c>
      <c r="AE37" s="63">
        <f>SUMIF('RECAP PDV'!$E:$E,$G37,'RECAP PDV'!AE:AE)</f>
        <v>28.34386340322412</v>
      </c>
      <c r="AF37" s="63">
        <f t="shared" si="25"/>
        <v>6.9031545175323545</v>
      </c>
      <c r="AG37" s="64">
        <f t="shared" si="10"/>
        <v>0.73204403909179971</v>
      </c>
      <c r="AH37" s="48">
        <f t="shared" si="11"/>
        <v>65</v>
      </c>
      <c r="AI37" s="63">
        <f>SUMIF('RECAP PDV'!$E:$E,$G37,'RECAP PDV'!AI:AI)</f>
        <v>0</v>
      </c>
      <c r="AJ37" s="63">
        <f t="shared" si="26"/>
        <v>0</v>
      </c>
      <c r="AK37" s="64">
        <f t="shared" si="12"/>
        <v>1</v>
      </c>
      <c r="AL37" s="48">
        <f t="shared" si="13"/>
        <v>204</v>
      </c>
      <c r="AM37" s="133">
        <f>SUMIF('RECAP PDV'!$E:$E,$G37,'RECAP PDV'!AM:AM)</f>
        <v>-8</v>
      </c>
      <c r="AN37" s="133">
        <f t="shared" si="27"/>
        <v>-1.9484018587944845</v>
      </c>
      <c r="AO37" s="64">
        <f t="shared" si="14"/>
        <v>1.2189998738031864</v>
      </c>
      <c r="AP37" s="48">
        <f t="shared" si="15"/>
        <v>258</v>
      </c>
      <c r="AQ37" s="133">
        <f>SUMIF('RECAP PDV'!$E:$E,$G37,'RECAP PDV'!AQ:AQ)</f>
        <v>1</v>
      </c>
      <c r="AR37" s="133">
        <f t="shared" si="28"/>
        <v>0.24355023234931056</v>
      </c>
      <c r="AS37" s="64">
        <f t="shared" si="16"/>
        <v>0.78682048162464846</v>
      </c>
      <c r="AT37" s="48">
        <f t="shared" si="17"/>
        <v>47</v>
      </c>
      <c r="AU37" s="63">
        <f>SUMIF('RECAP PDV'!$E:$E,$G37,'RECAP PDV'!AU:AU)</f>
        <v>241182.2</v>
      </c>
      <c r="AV37" s="63">
        <f t="shared" si="29"/>
        <v>58739.980848517895</v>
      </c>
      <c r="AW37" s="64">
        <f t="shared" si="18"/>
        <v>0.67183576246913945</v>
      </c>
      <c r="AX37" s="48">
        <f t="shared" si="19"/>
        <v>6</v>
      </c>
    </row>
    <row r="38" spans="1:50" ht="15.75" thickBot="1" x14ac:dyDescent="0.3">
      <c r="A38">
        <v>93</v>
      </c>
      <c r="C38" s="41">
        <v>262</v>
      </c>
      <c r="D38" s="42" t="s">
        <v>44</v>
      </c>
      <c r="E38" s="41">
        <v>5060</v>
      </c>
      <c r="F38" s="43" t="s">
        <v>484</v>
      </c>
      <c r="G38" s="46">
        <v>4087</v>
      </c>
      <c r="H38" s="43" t="s">
        <v>92</v>
      </c>
      <c r="I38" s="62">
        <f>VLOOKUP(G38,ETP!$J$11:$M$324,4,FALSE)</f>
        <v>7.8463619047619098</v>
      </c>
      <c r="K38" s="63">
        <f>SUMIF('RECAP PDV'!$E:$E,$G38,'RECAP PDV'!K:K)</f>
        <v>0</v>
      </c>
      <c r="L38" s="63">
        <f t="shared" si="20"/>
        <v>0</v>
      </c>
      <c r="M38" s="64" t="e">
        <f t="shared" si="0"/>
        <v>#DIV/0!</v>
      </c>
      <c r="N38" s="48" t="e">
        <f t="shared" si="1"/>
        <v>#DIV/0!</v>
      </c>
      <c r="O38" s="63">
        <f>SUMIF('RECAP PDV'!$E:$E,$G38,'RECAP PDV'!O:O)</f>
        <v>47</v>
      </c>
      <c r="P38" s="63">
        <f t="shared" si="21"/>
        <v>5.9900372389751722</v>
      </c>
      <c r="Q38" s="64">
        <f t="shared" si="2"/>
        <v>0.60934539745814098</v>
      </c>
      <c r="R38" s="48">
        <f t="shared" si="3"/>
        <v>58</v>
      </c>
      <c r="S38" s="63">
        <f>SUMIF('RECAP PDV'!$E:$E,$G38,'RECAP PDV'!S:S)</f>
        <v>8</v>
      </c>
      <c r="T38" s="63">
        <f t="shared" si="22"/>
        <v>1.0195808066340717</v>
      </c>
      <c r="U38" s="64">
        <f t="shared" si="4"/>
        <v>0.56754722843950789</v>
      </c>
      <c r="V38" s="48">
        <f t="shared" si="5"/>
        <v>15</v>
      </c>
      <c r="W38" s="63">
        <f>SUMIF('RECAP PDV'!$E:$E,$G38,'RECAP PDV'!W:W)</f>
        <v>24.599999999999998</v>
      </c>
      <c r="X38" s="63">
        <f t="shared" si="23"/>
        <v>3.1352109803997705</v>
      </c>
      <c r="Y38" s="64">
        <f t="shared" si="6"/>
        <v>0.95364442278473105</v>
      </c>
      <c r="Z38" s="48">
        <f t="shared" si="7"/>
        <v>178</v>
      </c>
      <c r="AA38" s="63">
        <f>SUMIF('RECAP PDV'!$E:$E,$G38,'RECAP PDV'!AA:AA)</f>
        <v>2</v>
      </c>
      <c r="AB38" s="63">
        <f t="shared" si="24"/>
        <v>0.25489520165851792</v>
      </c>
      <c r="AC38" s="64">
        <f t="shared" si="8"/>
        <v>0.90657250192702965</v>
      </c>
      <c r="AD38" s="48">
        <f t="shared" si="9"/>
        <v>196</v>
      </c>
      <c r="AE38" s="63">
        <f>SUMIF('RECAP PDV'!$E:$E,$G38,'RECAP PDV'!AE:AE)</f>
        <v>27.11013477628202</v>
      </c>
      <c r="AF38" s="63">
        <f t="shared" si="25"/>
        <v>3.4551216353950029</v>
      </c>
      <c r="AG38" s="64">
        <f t="shared" si="10"/>
        <v>0.86588443942322035</v>
      </c>
      <c r="AH38" s="48">
        <f t="shared" si="11"/>
        <v>148</v>
      </c>
      <c r="AI38" s="63">
        <f>SUMIF('RECAP PDV'!$E:$E,$G38,'RECAP PDV'!AI:AI)</f>
        <v>2</v>
      </c>
      <c r="AJ38" s="63">
        <f t="shared" si="26"/>
        <v>0.25489520165851792</v>
      </c>
      <c r="AK38" s="64">
        <f t="shared" si="12"/>
        <v>0.8537496297950643</v>
      </c>
      <c r="AL38" s="48">
        <f t="shared" si="13"/>
        <v>174</v>
      </c>
      <c r="AM38" s="133">
        <f>SUMIF('RECAP PDV'!$E:$E,$G38,'RECAP PDV'!AM:AM)</f>
        <v>8</v>
      </c>
      <c r="AN38" s="133">
        <f t="shared" si="27"/>
        <v>1.0195808066340717</v>
      </c>
      <c r="AO38" s="64">
        <f t="shared" si="14"/>
        <v>0.80973528633976288</v>
      </c>
      <c r="AP38" s="48">
        <f t="shared" si="15"/>
        <v>46</v>
      </c>
      <c r="AQ38" s="133">
        <f>SUMIF('RECAP PDV'!$E:$E,$G38,'RECAP PDV'!AQ:AQ)</f>
        <v>0</v>
      </c>
      <c r="AR38" s="133">
        <f t="shared" si="28"/>
        <v>0</v>
      </c>
      <c r="AS38" s="64">
        <f t="shared" si="16"/>
        <v>1</v>
      </c>
      <c r="AT38" s="48">
        <f t="shared" si="17"/>
        <v>85</v>
      </c>
      <c r="AU38" s="63">
        <f>SUMIF('RECAP PDV'!$E:$E,$G38,'RECAP PDV'!AU:AU)</f>
        <v>270855</v>
      </c>
      <c r="AV38" s="63">
        <f t="shared" si="29"/>
        <v>34519.819922608942</v>
      </c>
      <c r="AW38" s="64">
        <f t="shared" si="18"/>
        <v>0.80714718968296362</v>
      </c>
      <c r="AX38" s="48">
        <f t="shared" si="19"/>
        <v>24</v>
      </c>
    </row>
    <row r="39" spans="1:50" ht="15.75" thickBot="1" x14ac:dyDescent="0.3">
      <c r="A39">
        <v>73</v>
      </c>
      <c r="C39" s="41">
        <v>262</v>
      </c>
      <c r="D39" s="42" t="s">
        <v>44</v>
      </c>
      <c r="E39" s="41">
        <v>5060</v>
      </c>
      <c r="F39" s="43" t="s">
        <v>484</v>
      </c>
      <c r="G39" s="46">
        <v>4073</v>
      </c>
      <c r="H39" s="43" t="s">
        <v>58</v>
      </c>
      <c r="I39" s="62">
        <f>VLOOKUP(G39,ETP!$J$11:$M$324,4,FALSE)</f>
        <v>1.7827999999999999</v>
      </c>
      <c r="K39" s="63">
        <f>SUMIF('RECAP PDV'!$E:$E,$G39,'RECAP PDV'!K:K)</f>
        <v>0</v>
      </c>
      <c r="L39" s="63">
        <f t="shared" si="20"/>
        <v>0</v>
      </c>
      <c r="M39" s="64" t="e">
        <f t="shared" si="0"/>
        <v>#DIV/0!</v>
      </c>
      <c r="N39" s="48" t="e">
        <f t="shared" si="1"/>
        <v>#DIV/0!</v>
      </c>
      <c r="O39" s="63">
        <f>SUMIF('RECAP PDV'!$E:$E,$G39,'RECAP PDV'!O:O)</f>
        <v>-1</v>
      </c>
      <c r="P39" s="63">
        <f t="shared" si="21"/>
        <v>-0.56091541395557554</v>
      </c>
      <c r="Q39" s="64">
        <f t="shared" si="2"/>
        <v>1.0365814400405811</v>
      </c>
      <c r="R39" s="48">
        <f t="shared" si="3"/>
        <v>263</v>
      </c>
      <c r="S39" s="63">
        <f>SUMIF('RECAP PDV'!$E:$E,$G39,'RECAP PDV'!S:S)</f>
        <v>0</v>
      </c>
      <c r="T39" s="63">
        <f t="shared" si="22"/>
        <v>0</v>
      </c>
      <c r="U39" s="64">
        <f t="shared" si="4"/>
        <v>1</v>
      </c>
      <c r="V39" s="48">
        <f t="shared" si="5"/>
        <v>181</v>
      </c>
      <c r="W39" s="63">
        <f>SUMIF('RECAP PDV'!$E:$E,$G39,'RECAP PDV'!W:W)</f>
        <v>6.8</v>
      </c>
      <c r="X39" s="63">
        <f t="shared" si="23"/>
        <v>3.8142248148979134</v>
      </c>
      <c r="Y39" s="64">
        <f t="shared" si="6"/>
        <v>0.94360488208648408</v>
      </c>
      <c r="Z39" s="48">
        <f t="shared" si="7"/>
        <v>163</v>
      </c>
      <c r="AA39" s="63">
        <f>SUMIF('RECAP PDV'!$E:$E,$G39,'RECAP PDV'!AA:AA)</f>
        <v>0</v>
      </c>
      <c r="AB39" s="63">
        <f t="shared" si="24"/>
        <v>0</v>
      </c>
      <c r="AC39" s="64">
        <f t="shared" si="8"/>
        <v>1</v>
      </c>
      <c r="AD39" s="48">
        <f t="shared" si="9"/>
        <v>219</v>
      </c>
      <c r="AE39" s="63">
        <f>SUMIF('RECAP PDV'!$E:$E,$G39,'RECAP PDV'!AE:AE)</f>
        <v>10.504798887676877</v>
      </c>
      <c r="AF39" s="63">
        <f t="shared" si="25"/>
        <v>5.8923036166013443</v>
      </c>
      <c r="AG39" s="64">
        <f t="shared" si="10"/>
        <v>0.7712816838245028</v>
      </c>
      <c r="AH39" s="48">
        <f t="shared" si="11"/>
        <v>83</v>
      </c>
      <c r="AI39" s="63">
        <f>SUMIF('RECAP PDV'!$E:$E,$G39,'RECAP PDV'!AI:AI)</f>
        <v>0</v>
      </c>
      <c r="AJ39" s="63">
        <f t="shared" si="26"/>
        <v>0</v>
      </c>
      <c r="AK39" s="64">
        <f t="shared" si="12"/>
        <v>1</v>
      </c>
      <c r="AL39" s="48">
        <f t="shared" si="13"/>
        <v>204</v>
      </c>
      <c r="AM39" s="133">
        <f>SUMIF('RECAP PDV'!$E:$E,$G39,'RECAP PDV'!AM:AM)</f>
        <v>-1</v>
      </c>
      <c r="AN39" s="133">
        <f t="shared" si="27"/>
        <v>-0.56091541395557554</v>
      </c>
      <c r="AO39" s="64">
        <f t="shared" si="14"/>
        <v>1.0276749465815866</v>
      </c>
      <c r="AP39" s="48">
        <f t="shared" si="15"/>
        <v>196</v>
      </c>
      <c r="AQ39" s="133">
        <f>SUMIF('RECAP PDV'!$E:$E,$G39,'RECAP PDV'!AQ:AQ)</f>
        <v>0</v>
      </c>
      <c r="AR39" s="133">
        <f t="shared" si="28"/>
        <v>0</v>
      </c>
      <c r="AS39" s="64">
        <f t="shared" si="16"/>
        <v>1</v>
      </c>
      <c r="AT39" s="48">
        <f t="shared" si="17"/>
        <v>85</v>
      </c>
      <c r="AU39" s="63">
        <f>SUMIF('RECAP PDV'!$E:$E,$G39,'RECAP PDV'!AU:AU)</f>
        <v>6101</v>
      </c>
      <c r="AV39" s="63">
        <f t="shared" si="29"/>
        <v>3422.1449405429662</v>
      </c>
      <c r="AW39" s="64">
        <f t="shared" si="18"/>
        <v>0.98088141043100618</v>
      </c>
      <c r="AX39" s="48">
        <f t="shared" si="19"/>
        <v>199</v>
      </c>
    </row>
    <row r="40" spans="1:50" ht="15.75" thickBot="1" x14ac:dyDescent="0.3">
      <c r="A40">
        <v>79</v>
      </c>
      <c r="C40" s="41">
        <v>262</v>
      </c>
      <c r="D40" s="42" t="s">
        <v>44</v>
      </c>
      <c r="E40" s="41">
        <v>5060</v>
      </c>
      <c r="F40" s="43" t="s">
        <v>484</v>
      </c>
      <c r="G40" s="46">
        <v>4079</v>
      </c>
      <c r="H40" s="43" t="s">
        <v>97</v>
      </c>
      <c r="I40" s="62">
        <f>VLOOKUP(G40,ETP!$J$11:$M$324,4,FALSE)</f>
        <v>1.6947322580645201</v>
      </c>
      <c r="K40" s="63">
        <f>SUMIF('RECAP PDV'!$E:$E,$G40,'RECAP PDV'!K:K)</f>
        <v>0</v>
      </c>
      <c r="L40" s="63">
        <f t="shared" si="20"/>
        <v>0</v>
      </c>
      <c r="M40" s="64" t="e">
        <f t="shared" si="0"/>
        <v>#DIV/0!</v>
      </c>
      <c r="N40" s="48" t="e">
        <f t="shared" si="1"/>
        <v>#DIV/0!</v>
      </c>
      <c r="O40" s="63">
        <f>SUMIF('RECAP PDV'!$E:$E,$G40,'RECAP PDV'!O:O)</f>
        <v>8</v>
      </c>
      <c r="P40" s="63">
        <f t="shared" si="21"/>
        <v>4.7205096627690626</v>
      </c>
      <c r="Q40" s="64">
        <f t="shared" si="2"/>
        <v>0.69214067416723501</v>
      </c>
      <c r="R40" s="48">
        <f t="shared" si="3"/>
        <v>90</v>
      </c>
      <c r="S40" s="63">
        <f>SUMIF('RECAP PDV'!$E:$E,$G40,'RECAP PDV'!S:S)</f>
        <v>0</v>
      </c>
      <c r="T40" s="63">
        <f t="shared" si="22"/>
        <v>0</v>
      </c>
      <c r="U40" s="64">
        <f t="shared" si="4"/>
        <v>1</v>
      </c>
      <c r="V40" s="48">
        <f t="shared" si="5"/>
        <v>181</v>
      </c>
      <c r="W40" s="63">
        <f>SUMIF('RECAP PDV'!$E:$E,$G40,'RECAP PDV'!W:W)</f>
        <v>17.2</v>
      </c>
      <c r="X40" s="63">
        <f t="shared" si="23"/>
        <v>10.149095774953485</v>
      </c>
      <c r="Y40" s="64">
        <f t="shared" si="6"/>
        <v>0.84994081871931104</v>
      </c>
      <c r="Z40" s="48">
        <f t="shared" si="7"/>
        <v>72</v>
      </c>
      <c r="AA40" s="63">
        <f>SUMIF('RECAP PDV'!$E:$E,$G40,'RECAP PDV'!AA:AA)</f>
        <v>4</v>
      </c>
      <c r="AB40" s="63">
        <f t="shared" si="24"/>
        <v>2.3602548313845313</v>
      </c>
      <c r="AC40" s="64">
        <f t="shared" si="8"/>
        <v>0.13488876104338163</v>
      </c>
      <c r="AD40" s="48">
        <f t="shared" si="9"/>
        <v>2</v>
      </c>
      <c r="AE40" s="63">
        <f>SUMIF('RECAP PDV'!$E:$E,$G40,'RECAP PDV'!AE:AE)</f>
        <v>-12.557564106004738</v>
      </c>
      <c r="AF40" s="63">
        <f t="shared" si="25"/>
        <v>-7.4097628379046645</v>
      </c>
      <c r="AG40" s="64">
        <f t="shared" si="10"/>
        <v>1.2876206980866427</v>
      </c>
      <c r="AH40" s="48">
        <f t="shared" si="11"/>
        <v>273</v>
      </c>
      <c r="AI40" s="63">
        <f>SUMIF('RECAP PDV'!$E:$E,$G40,'RECAP PDV'!AI:AI)</f>
        <v>0</v>
      </c>
      <c r="AJ40" s="63">
        <f t="shared" si="26"/>
        <v>0</v>
      </c>
      <c r="AK40" s="64">
        <f t="shared" si="12"/>
        <v>1</v>
      </c>
      <c r="AL40" s="48">
        <f t="shared" si="13"/>
        <v>204</v>
      </c>
      <c r="AM40" s="133">
        <f>SUMIF('RECAP PDV'!$E:$E,$G40,'RECAP PDV'!AM:AM)</f>
        <v>6</v>
      </c>
      <c r="AN40" s="133">
        <f t="shared" si="27"/>
        <v>3.5403822470767969</v>
      </c>
      <c r="AO40" s="64">
        <f t="shared" si="14"/>
        <v>0.46213394297038429</v>
      </c>
      <c r="AP40" s="48">
        <f t="shared" si="15"/>
        <v>3</v>
      </c>
      <c r="AQ40" s="133">
        <f>SUMIF('RECAP PDV'!$E:$E,$G40,'RECAP PDV'!AQ:AQ)</f>
        <v>0</v>
      </c>
      <c r="AR40" s="133">
        <f t="shared" si="28"/>
        <v>0</v>
      </c>
      <c r="AS40" s="64">
        <f t="shared" si="16"/>
        <v>1</v>
      </c>
      <c r="AT40" s="48">
        <f t="shared" si="17"/>
        <v>85</v>
      </c>
      <c r="AU40" s="63">
        <f>SUMIF('RECAP PDV'!$E:$E,$G40,'RECAP PDV'!AU:AU)</f>
        <v>2166.6</v>
      </c>
      <c r="AV40" s="63">
        <f t="shared" si="29"/>
        <v>1278.4320294194313</v>
      </c>
      <c r="AW40" s="64">
        <f t="shared" si="18"/>
        <v>0.99285774925171699</v>
      </c>
      <c r="AX40" s="48">
        <f t="shared" si="19"/>
        <v>229</v>
      </c>
    </row>
    <row r="41" spans="1:50" ht="15.75" thickBot="1" x14ac:dyDescent="0.3">
      <c r="A41">
        <v>31</v>
      </c>
      <c r="C41" s="41">
        <v>262</v>
      </c>
      <c r="D41" s="42" t="s">
        <v>44</v>
      </c>
      <c r="E41" s="41">
        <v>5060</v>
      </c>
      <c r="F41" s="43" t="s">
        <v>484</v>
      </c>
      <c r="G41" s="46">
        <v>4031</v>
      </c>
      <c r="H41" s="43" t="s">
        <v>54</v>
      </c>
      <c r="I41" s="62">
        <f>VLOOKUP(G41,ETP!$J$11:$M$324,4,FALSE)</f>
        <v>3</v>
      </c>
      <c r="K41" s="63">
        <f>SUMIF('RECAP PDV'!$E:$E,$G41,'RECAP PDV'!K:K)</f>
        <v>0</v>
      </c>
      <c r="L41" s="63">
        <f t="shared" si="20"/>
        <v>0</v>
      </c>
      <c r="M41" s="64" t="e">
        <f t="shared" si="0"/>
        <v>#DIV/0!</v>
      </c>
      <c r="N41" s="48" t="e">
        <f t="shared" si="1"/>
        <v>#DIV/0!</v>
      </c>
      <c r="O41" s="63">
        <f>SUMIF('RECAP PDV'!$E:$E,$G41,'RECAP PDV'!O:O)</f>
        <v>2</v>
      </c>
      <c r="P41" s="63">
        <f t="shared" si="21"/>
        <v>0.66666666666666663</v>
      </c>
      <c r="Q41" s="64">
        <f t="shared" si="2"/>
        <v>0.95652173913043481</v>
      </c>
      <c r="R41" s="48">
        <f t="shared" si="3"/>
        <v>234</v>
      </c>
      <c r="S41" s="63">
        <f>SUMIF('RECAP PDV'!$E:$E,$G41,'RECAP PDV'!S:S)</f>
        <v>0</v>
      </c>
      <c r="T41" s="63">
        <f t="shared" si="22"/>
        <v>0</v>
      </c>
      <c r="U41" s="64">
        <f t="shared" si="4"/>
        <v>1</v>
      </c>
      <c r="V41" s="48">
        <f t="shared" si="5"/>
        <v>181</v>
      </c>
      <c r="W41" s="63">
        <f>SUMIF('RECAP PDV'!$E:$E,$G41,'RECAP PDV'!W:W)</f>
        <v>18.8</v>
      </c>
      <c r="X41" s="63">
        <f t="shared" si="23"/>
        <v>6.2666666666666666</v>
      </c>
      <c r="Y41" s="64">
        <f t="shared" si="6"/>
        <v>0.90734436936936935</v>
      </c>
      <c r="Z41" s="48">
        <f t="shared" si="7"/>
        <v>117</v>
      </c>
      <c r="AA41" s="63">
        <f>SUMIF('RECAP PDV'!$E:$E,$G41,'RECAP PDV'!AA:AA)</f>
        <v>2</v>
      </c>
      <c r="AB41" s="63">
        <f t="shared" si="24"/>
        <v>0.66666666666666663</v>
      </c>
      <c r="AC41" s="64">
        <f t="shared" si="8"/>
        <v>0.75564467942100932</v>
      </c>
      <c r="AD41" s="48">
        <f t="shared" si="9"/>
        <v>85</v>
      </c>
      <c r="AE41" s="63">
        <f>SUMIF('RECAP PDV'!$E:$E,$G41,'RECAP PDV'!AE:AE)</f>
        <v>10.503570144744476</v>
      </c>
      <c r="AF41" s="63">
        <f t="shared" si="25"/>
        <v>3.5011900482481586</v>
      </c>
      <c r="AG41" s="64">
        <f t="shared" si="10"/>
        <v>0.86409622712082568</v>
      </c>
      <c r="AH41" s="48">
        <f t="shared" si="11"/>
        <v>145</v>
      </c>
      <c r="AI41" s="63">
        <f>SUMIF('RECAP PDV'!$E:$E,$G41,'RECAP PDV'!AI:AI)</f>
        <v>0</v>
      </c>
      <c r="AJ41" s="63">
        <f t="shared" si="26"/>
        <v>0</v>
      </c>
      <c r="AK41" s="64">
        <f t="shared" si="12"/>
        <v>1</v>
      </c>
      <c r="AL41" s="48">
        <f t="shared" si="13"/>
        <v>204</v>
      </c>
      <c r="AM41" s="133">
        <f>SUMIF('RECAP PDV'!$E:$E,$G41,'RECAP PDV'!AM:AM)</f>
        <v>2</v>
      </c>
      <c r="AN41" s="133">
        <f t="shared" si="27"/>
        <v>0.66666666666666663</v>
      </c>
      <c r="AO41" s="64">
        <f t="shared" si="14"/>
        <v>0.8583997416905873</v>
      </c>
      <c r="AP41" s="48">
        <f t="shared" si="15"/>
        <v>65</v>
      </c>
      <c r="AQ41" s="133">
        <f>SUMIF('RECAP PDV'!$E:$E,$G41,'RECAP PDV'!AQ:AQ)</f>
        <v>0</v>
      </c>
      <c r="AR41" s="133">
        <f t="shared" si="28"/>
        <v>0</v>
      </c>
      <c r="AS41" s="64">
        <f t="shared" si="16"/>
        <v>1</v>
      </c>
      <c r="AT41" s="48">
        <f t="shared" si="17"/>
        <v>85</v>
      </c>
      <c r="AU41" s="63">
        <f>SUMIF('RECAP PDV'!$E:$E,$G41,'RECAP PDV'!AU:AU)</f>
        <v>30802</v>
      </c>
      <c r="AV41" s="63">
        <f t="shared" si="29"/>
        <v>10267.333333333334</v>
      </c>
      <c r="AW41" s="64">
        <f t="shared" si="18"/>
        <v>0.94263921155341102</v>
      </c>
      <c r="AX41" s="48">
        <f t="shared" si="19"/>
        <v>128</v>
      </c>
    </row>
    <row r="42" spans="1:50" ht="15.75" thickBot="1" x14ac:dyDescent="0.3">
      <c r="A42">
        <v>76</v>
      </c>
      <c r="C42" s="41">
        <v>262</v>
      </c>
      <c r="D42" s="42" t="s">
        <v>44</v>
      </c>
      <c r="E42" s="41">
        <v>5060</v>
      </c>
      <c r="F42" s="43" t="s">
        <v>484</v>
      </c>
      <c r="G42" s="46">
        <v>4071</v>
      </c>
      <c r="H42" s="43" t="s">
        <v>98</v>
      </c>
      <c r="I42" s="62">
        <f>VLOOKUP(G42,ETP!$J$11:$M$324,4,FALSE)</f>
        <v>8.7697428571428606</v>
      </c>
      <c r="K42" s="63">
        <f>SUMIF('RECAP PDV'!$E:$E,$G42,'RECAP PDV'!K:K)</f>
        <v>0</v>
      </c>
      <c r="L42" s="63">
        <f t="shared" si="20"/>
        <v>0</v>
      </c>
      <c r="M42" s="64" t="e">
        <f t="shared" si="0"/>
        <v>#DIV/0!</v>
      </c>
      <c r="N42" s="48" t="e">
        <f t="shared" si="1"/>
        <v>#DIV/0!</v>
      </c>
      <c r="O42" s="63">
        <f>SUMIF('RECAP PDV'!$E:$E,$G42,'RECAP PDV'!O:O)</f>
        <v>46</v>
      </c>
      <c r="P42" s="63">
        <f t="shared" si="21"/>
        <v>5.2453077301500919</v>
      </c>
      <c r="Q42" s="64">
        <f t="shared" si="2"/>
        <v>0.65791471325108097</v>
      </c>
      <c r="R42" s="48">
        <f t="shared" si="3"/>
        <v>72</v>
      </c>
      <c r="S42" s="63">
        <f>SUMIF('RECAP PDV'!$E:$E,$G42,'RECAP PDV'!S:S)</f>
        <v>1</v>
      </c>
      <c r="T42" s="63">
        <f t="shared" si="22"/>
        <v>0.11402842891630635</v>
      </c>
      <c r="U42" s="64">
        <f t="shared" si="4"/>
        <v>0.95163511337140805</v>
      </c>
      <c r="V42" s="48">
        <f t="shared" si="5"/>
        <v>178</v>
      </c>
      <c r="W42" s="63">
        <f>SUMIF('RECAP PDV'!$E:$E,$G42,'RECAP PDV'!W:W)</f>
        <v>-26</v>
      </c>
      <c r="X42" s="63">
        <f t="shared" si="23"/>
        <v>-2.9647391518239652</v>
      </c>
      <c r="Y42" s="64">
        <f t="shared" si="6"/>
        <v>1.0438350706012081</v>
      </c>
      <c r="Z42" s="48">
        <f t="shared" si="7"/>
        <v>257</v>
      </c>
      <c r="AA42" s="63">
        <f>SUMIF('RECAP PDV'!$E:$E,$G42,'RECAP PDV'!AA:AA)</f>
        <v>3</v>
      </c>
      <c r="AB42" s="63">
        <f t="shared" si="24"/>
        <v>0.34208528674891903</v>
      </c>
      <c r="AC42" s="64">
        <f t="shared" si="8"/>
        <v>0.87461446013666799</v>
      </c>
      <c r="AD42" s="48">
        <f t="shared" si="9"/>
        <v>162</v>
      </c>
      <c r="AE42" s="63">
        <f>SUMIF('RECAP PDV'!$E:$E,$G42,'RECAP PDV'!AE:AE)</f>
        <v>24.345971001776107</v>
      </c>
      <c r="AF42" s="63">
        <f t="shared" si="25"/>
        <v>2.7761328237744824</v>
      </c>
      <c r="AG42" s="64">
        <f t="shared" si="10"/>
        <v>0.89224037553932667</v>
      </c>
      <c r="AH42" s="48">
        <f t="shared" si="11"/>
        <v>169</v>
      </c>
      <c r="AI42" s="63">
        <f>SUMIF('RECAP PDV'!$E:$E,$G42,'RECAP PDV'!AI:AI)</f>
        <v>1</v>
      </c>
      <c r="AJ42" s="63">
        <f t="shared" si="26"/>
        <v>0.11402842891630635</v>
      </c>
      <c r="AK42" s="64">
        <f t="shared" si="12"/>
        <v>0.93457428843545398</v>
      </c>
      <c r="AL42" s="48">
        <f t="shared" si="13"/>
        <v>200</v>
      </c>
      <c r="AM42" s="133">
        <f>SUMIF('RECAP PDV'!$E:$E,$G42,'RECAP PDV'!AM:AM)</f>
        <v>2</v>
      </c>
      <c r="AN42" s="133">
        <f t="shared" si="27"/>
        <v>0.2280568578326127</v>
      </c>
      <c r="AO42" s="64">
        <f t="shared" si="14"/>
        <v>0.91888104589792186</v>
      </c>
      <c r="AP42" s="48">
        <f t="shared" si="15"/>
        <v>128</v>
      </c>
      <c r="AQ42" s="133">
        <f>SUMIF('RECAP PDV'!$E:$E,$G42,'RECAP PDV'!AQ:AQ)</f>
        <v>4</v>
      </c>
      <c r="AR42" s="133">
        <f t="shared" si="28"/>
        <v>0.45611371566522541</v>
      </c>
      <c r="AS42" s="64">
        <f t="shared" si="16"/>
        <v>0.60076366467822817</v>
      </c>
      <c r="AT42" s="48">
        <f t="shared" si="17"/>
        <v>15</v>
      </c>
      <c r="AU42" s="63">
        <f>SUMIF('RECAP PDV'!$E:$E,$G42,'RECAP PDV'!AU:AU)</f>
        <v>129967</v>
      </c>
      <c r="AV42" s="63">
        <f t="shared" si="29"/>
        <v>14819.932820965587</v>
      </c>
      <c r="AW42" s="64">
        <f t="shared" si="18"/>
        <v>0.91720508103343279</v>
      </c>
      <c r="AX42" s="48">
        <f t="shared" si="19"/>
        <v>96</v>
      </c>
    </row>
    <row r="43" spans="1:50" ht="15.75" thickBot="1" x14ac:dyDescent="0.3">
      <c r="A43">
        <v>80</v>
      </c>
      <c r="C43" s="41">
        <v>262</v>
      </c>
      <c r="D43" s="42" t="s">
        <v>44</v>
      </c>
      <c r="E43" s="41">
        <v>5060</v>
      </c>
      <c r="F43" s="43" t="s">
        <v>484</v>
      </c>
      <c r="G43" s="46">
        <v>4080</v>
      </c>
      <c r="H43" s="43" t="s">
        <v>99</v>
      </c>
      <c r="I43" s="62">
        <f>VLOOKUP(G43,ETP!$J$11:$M$324,4,FALSE)</f>
        <v>2.7827999999999999</v>
      </c>
      <c r="K43" s="63">
        <f>SUMIF('RECAP PDV'!$E:$E,$G43,'RECAP PDV'!K:K)</f>
        <v>0</v>
      </c>
      <c r="L43" s="63">
        <f t="shared" si="20"/>
        <v>0</v>
      </c>
      <c r="M43" s="64" t="e">
        <f t="shared" si="0"/>
        <v>#DIV/0!</v>
      </c>
      <c r="N43" s="48" t="e">
        <f t="shared" si="1"/>
        <v>#DIV/0!</v>
      </c>
      <c r="O43" s="63">
        <f>SUMIF('RECAP PDV'!$E:$E,$G43,'RECAP PDV'!O:O)</f>
        <v>7</v>
      </c>
      <c r="P43" s="63">
        <f t="shared" si="21"/>
        <v>2.5154520626706915</v>
      </c>
      <c r="Q43" s="64">
        <f t="shared" si="2"/>
        <v>0.83594877852147664</v>
      </c>
      <c r="R43" s="48">
        <f t="shared" si="3"/>
        <v>179</v>
      </c>
      <c r="S43" s="63">
        <f>SUMIF('RECAP PDV'!$E:$E,$G43,'RECAP PDV'!S:S)</f>
        <v>0</v>
      </c>
      <c r="T43" s="63">
        <f t="shared" si="22"/>
        <v>0</v>
      </c>
      <c r="U43" s="64">
        <f t="shared" si="4"/>
        <v>1</v>
      </c>
      <c r="V43" s="48">
        <f t="shared" si="5"/>
        <v>181</v>
      </c>
      <c r="W43" s="63">
        <f>SUMIF('RECAP PDV'!$E:$E,$G43,'RECAP PDV'!W:W)</f>
        <v>43.6</v>
      </c>
      <c r="X43" s="63">
        <f t="shared" si="23"/>
        <v>15.667672847491735</v>
      </c>
      <c r="Y43" s="64">
        <f t="shared" si="6"/>
        <v>0.76834604656402838</v>
      </c>
      <c r="Z43" s="48">
        <f t="shared" si="7"/>
        <v>19</v>
      </c>
      <c r="AA43" s="63">
        <f>SUMIF('RECAP PDV'!$E:$E,$G43,'RECAP PDV'!AA:AA)</f>
        <v>2</v>
      </c>
      <c r="AB43" s="63">
        <f t="shared" si="24"/>
        <v>0.71870058933448322</v>
      </c>
      <c r="AC43" s="64">
        <f t="shared" si="8"/>
        <v>0.73657253063929418</v>
      </c>
      <c r="AD43" s="48">
        <f t="shared" si="9"/>
        <v>78</v>
      </c>
      <c r="AE43" s="63">
        <f>SUMIF('RECAP PDV'!$E:$E,$G43,'RECAP PDV'!AE:AE)</f>
        <v>7.2993348551480244</v>
      </c>
      <c r="AF43" s="63">
        <f t="shared" si="25"/>
        <v>2.62301813107231</v>
      </c>
      <c r="AG43" s="64">
        <f t="shared" si="10"/>
        <v>0.89818374454663674</v>
      </c>
      <c r="AH43" s="48">
        <f t="shared" si="11"/>
        <v>176</v>
      </c>
      <c r="AI43" s="63">
        <f>SUMIF('RECAP PDV'!$E:$E,$G43,'RECAP PDV'!AI:AI)</f>
        <v>0</v>
      </c>
      <c r="AJ43" s="63">
        <f t="shared" si="26"/>
        <v>0</v>
      </c>
      <c r="AK43" s="64">
        <f t="shared" si="12"/>
        <v>1</v>
      </c>
      <c r="AL43" s="48">
        <f t="shared" si="13"/>
        <v>204</v>
      </c>
      <c r="AM43" s="133">
        <f>SUMIF('RECAP PDV'!$E:$E,$G43,'RECAP PDV'!AM:AM)</f>
        <v>0</v>
      </c>
      <c r="AN43" s="133">
        <f t="shared" si="27"/>
        <v>0</v>
      </c>
      <c r="AO43" s="64">
        <f t="shared" si="14"/>
        <v>0.9503285327469031</v>
      </c>
      <c r="AP43" s="48">
        <f t="shared" si="15"/>
        <v>133</v>
      </c>
      <c r="AQ43" s="133">
        <f>SUMIF('RECAP PDV'!$E:$E,$G43,'RECAP PDV'!AQ:AQ)</f>
        <v>0</v>
      </c>
      <c r="AR43" s="133">
        <f t="shared" si="28"/>
        <v>0</v>
      </c>
      <c r="AS43" s="64">
        <f t="shared" si="16"/>
        <v>1</v>
      </c>
      <c r="AT43" s="48">
        <f t="shared" si="17"/>
        <v>85</v>
      </c>
      <c r="AU43" s="63">
        <f>SUMIF('RECAP PDV'!$E:$E,$G43,'RECAP PDV'!AU:AU)</f>
        <v>885.1</v>
      </c>
      <c r="AV43" s="63">
        <f t="shared" si="29"/>
        <v>318.06094580997558</v>
      </c>
      <c r="AW43" s="64">
        <f t="shared" si="18"/>
        <v>0.99822308032344709</v>
      </c>
      <c r="AX43" s="48">
        <f t="shared" si="19"/>
        <v>237</v>
      </c>
    </row>
    <row r="44" spans="1:50" ht="15.75" thickBot="1" x14ac:dyDescent="0.3">
      <c r="A44">
        <v>113</v>
      </c>
      <c r="C44" s="41">
        <v>262</v>
      </c>
      <c r="D44" s="42" t="s">
        <v>44</v>
      </c>
      <c r="E44" s="41">
        <v>5101</v>
      </c>
      <c r="F44" s="43" t="s">
        <v>486</v>
      </c>
      <c r="G44" s="46">
        <v>4113</v>
      </c>
      <c r="H44" s="43" t="s">
        <v>82</v>
      </c>
      <c r="I44" s="62">
        <f>VLOOKUP(G44,ETP!$J$11:$M$324,4,FALSE)</f>
        <v>3</v>
      </c>
      <c r="K44" s="63">
        <f>SUMIF('RECAP PDV'!$E:$E,$G44,'RECAP PDV'!K:K)</f>
        <v>0</v>
      </c>
      <c r="L44" s="63">
        <f t="shared" si="20"/>
        <v>0</v>
      </c>
      <c r="M44" s="64" t="e">
        <f t="shared" si="0"/>
        <v>#DIV/0!</v>
      </c>
      <c r="N44" s="48" t="e">
        <f t="shared" si="1"/>
        <v>#DIV/0!</v>
      </c>
      <c r="O44" s="63">
        <f>SUMIF('RECAP PDV'!$E:$E,$G44,'RECAP PDV'!O:O)</f>
        <v>29</v>
      </c>
      <c r="P44" s="63">
        <f t="shared" si="21"/>
        <v>9.6666666666666661</v>
      </c>
      <c r="Q44" s="64">
        <f t="shared" si="2"/>
        <v>0.36956521739130443</v>
      </c>
      <c r="R44" s="48">
        <f t="shared" si="3"/>
        <v>12</v>
      </c>
      <c r="S44" s="63">
        <f>SUMIF('RECAP PDV'!$E:$E,$G44,'RECAP PDV'!S:S)</f>
        <v>1</v>
      </c>
      <c r="T44" s="63">
        <f t="shared" si="22"/>
        <v>0.33333333333333331</v>
      </c>
      <c r="U44" s="64">
        <f t="shared" si="4"/>
        <v>0.85861746031746033</v>
      </c>
      <c r="V44" s="48">
        <f t="shared" si="5"/>
        <v>121</v>
      </c>
      <c r="W44" s="63">
        <f>SUMIF('RECAP PDV'!$E:$E,$G44,'RECAP PDV'!W:W)</f>
        <v>37.200000000000003</v>
      </c>
      <c r="X44" s="63">
        <f t="shared" si="23"/>
        <v>12.4</v>
      </c>
      <c r="Y44" s="64">
        <f t="shared" si="6"/>
        <v>0.81666013513513513</v>
      </c>
      <c r="Z44" s="48">
        <f t="shared" si="7"/>
        <v>43</v>
      </c>
      <c r="AA44" s="63">
        <f>SUMIF('RECAP PDV'!$E:$E,$G44,'RECAP PDV'!AA:AA)</f>
        <v>2</v>
      </c>
      <c r="AB44" s="63">
        <f t="shared" si="24"/>
        <v>0.66666666666666663</v>
      </c>
      <c r="AC44" s="64">
        <f t="shared" si="8"/>
        <v>0.75564467942100932</v>
      </c>
      <c r="AD44" s="48">
        <f t="shared" si="9"/>
        <v>85</v>
      </c>
      <c r="AE44" s="63">
        <f>SUMIF('RECAP PDV'!$E:$E,$G44,'RECAP PDV'!AE:AE)</f>
        <v>3.3024630460070949</v>
      </c>
      <c r="AF44" s="63">
        <f t="shared" si="25"/>
        <v>1.1008210153356983</v>
      </c>
      <c r="AG44" s="64">
        <f t="shared" si="10"/>
        <v>0.95727003470615346</v>
      </c>
      <c r="AH44" s="48">
        <f t="shared" si="11"/>
        <v>232</v>
      </c>
      <c r="AI44" s="63">
        <f>SUMIF('RECAP PDV'!$E:$E,$G44,'RECAP PDV'!AI:AI)</f>
        <v>1</v>
      </c>
      <c r="AJ44" s="63">
        <f t="shared" si="26"/>
        <v>0.33333333333333331</v>
      </c>
      <c r="AK44" s="64">
        <f t="shared" si="12"/>
        <v>0.80874444444444449</v>
      </c>
      <c r="AL44" s="48">
        <f t="shared" si="13"/>
        <v>135</v>
      </c>
      <c r="AM44" s="133">
        <f>SUMIF('RECAP PDV'!$E:$E,$G44,'RECAP PDV'!AM:AM)</f>
        <v>0</v>
      </c>
      <c r="AN44" s="133">
        <f t="shared" si="27"/>
        <v>0</v>
      </c>
      <c r="AO44" s="64">
        <f t="shared" si="14"/>
        <v>0.9503285327469031</v>
      </c>
      <c r="AP44" s="48">
        <f t="shared" si="15"/>
        <v>133</v>
      </c>
      <c r="AQ44" s="133">
        <f>SUMIF('RECAP PDV'!$E:$E,$G44,'RECAP PDV'!AQ:AQ)</f>
        <v>2</v>
      </c>
      <c r="AR44" s="133">
        <f t="shared" si="28"/>
        <v>0.66666666666666663</v>
      </c>
      <c r="AS44" s="64">
        <f t="shared" si="16"/>
        <v>0.41646666666666671</v>
      </c>
      <c r="AT44" s="48">
        <f t="shared" si="17"/>
        <v>4</v>
      </c>
      <c r="AU44" s="63">
        <f>SUMIF('RECAP PDV'!$E:$E,$G44,'RECAP PDV'!AU:AU)</f>
        <v>87314.2</v>
      </c>
      <c r="AV44" s="63">
        <f t="shared" si="29"/>
        <v>29104.733333333334</v>
      </c>
      <c r="AW44" s="64">
        <f t="shared" si="18"/>
        <v>0.83739980018884619</v>
      </c>
      <c r="AX44" s="48">
        <f t="shared" si="19"/>
        <v>34</v>
      </c>
    </row>
    <row r="45" spans="1:50" ht="15.75" thickBot="1" x14ac:dyDescent="0.3">
      <c r="A45">
        <v>111</v>
      </c>
      <c r="C45" s="41">
        <v>262</v>
      </c>
      <c r="D45" s="42" t="s">
        <v>44</v>
      </c>
      <c r="E45" s="41">
        <v>5101</v>
      </c>
      <c r="F45" s="43" t="s">
        <v>486</v>
      </c>
      <c r="G45" s="46">
        <v>4111</v>
      </c>
      <c r="H45" s="43" t="s">
        <v>83</v>
      </c>
      <c r="I45" s="62">
        <f>VLOOKUP(G45,ETP!$J$11:$M$324,4,FALSE)</f>
        <v>4.4518021505376302</v>
      </c>
      <c r="K45" s="63">
        <f>SUMIF('RECAP PDV'!$E:$E,$G45,'RECAP PDV'!K:K)</f>
        <v>0</v>
      </c>
      <c r="L45" s="63">
        <f t="shared" si="20"/>
        <v>0</v>
      </c>
      <c r="M45" s="64" t="e">
        <f t="shared" si="0"/>
        <v>#DIV/0!</v>
      </c>
      <c r="N45" s="48" t="e">
        <f t="shared" si="1"/>
        <v>#DIV/0!</v>
      </c>
      <c r="O45" s="63">
        <f>SUMIF('RECAP PDV'!$E:$E,$G45,'RECAP PDV'!O:O)</f>
        <v>20</v>
      </c>
      <c r="P45" s="63">
        <f t="shared" si="21"/>
        <v>4.4925626350184187</v>
      </c>
      <c r="Q45" s="64">
        <f t="shared" si="2"/>
        <v>0.70700678467271194</v>
      </c>
      <c r="R45" s="48">
        <f t="shared" si="3"/>
        <v>100</v>
      </c>
      <c r="S45" s="63">
        <f>SUMIF('RECAP PDV'!$E:$E,$G45,'RECAP PDV'!S:S)</f>
        <v>2</v>
      </c>
      <c r="T45" s="63">
        <f t="shared" si="22"/>
        <v>0.44925626350184189</v>
      </c>
      <c r="U45" s="64">
        <f t="shared" si="4"/>
        <v>0.8094490254934642</v>
      </c>
      <c r="V45" s="48">
        <f t="shared" si="5"/>
        <v>85</v>
      </c>
      <c r="W45" s="63">
        <f>SUMIF('RECAP PDV'!$E:$E,$G45,'RECAP PDV'!W:W)</f>
        <v>34</v>
      </c>
      <c r="X45" s="63">
        <f t="shared" si="23"/>
        <v>7.637356479531312</v>
      </c>
      <c r="Y45" s="64">
        <f t="shared" si="6"/>
        <v>0.8870780721869298</v>
      </c>
      <c r="Z45" s="48">
        <f t="shared" si="7"/>
        <v>100</v>
      </c>
      <c r="AA45" s="63">
        <f>SUMIF('RECAP PDV'!$E:$E,$G45,'RECAP PDV'!AA:AA)</f>
        <v>0</v>
      </c>
      <c r="AB45" s="63">
        <f t="shared" si="24"/>
        <v>0</v>
      </c>
      <c r="AC45" s="64">
        <f t="shared" si="8"/>
        <v>1</v>
      </c>
      <c r="AD45" s="48">
        <f t="shared" si="9"/>
        <v>219</v>
      </c>
      <c r="AE45" s="63">
        <f>SUMIF('RECAP PDV'!$E:$E,$G45,'RECAP PDV'!AE:AE)</f>
        <v>14.134482151678863</v>
      </c>
      <c r="AF45" s="63">
        <f t="shared" si="25"/>
        <v>3.1750023189983603</v>
      </c>
      <c r="AG45" s="64">
        <f t="shared" si="10"/>
        <v>0.87675767721666353</v>
      </c>
      <c r="AH45" s="48">
        <f t="shared" si="11"/>
        <v>158</v>
      </c>
      <c r="AI45" s="63">
        <f>SUMIF('RECAP PDV'!$E:$E,$G45,'RECAP PDV'!AI:AI)</f>
        <v>1</v>
      </c>
      <c r="AJ45" s="63">
        <f t="shared" si="26"/>
        <v>0.22462813175092095</v>
      </c>
      <c r="AK45" s="64">
        <f t="shared" si="12"/>
        <v>0.8711158656057133</v>
      </c>
      <c r="AL45" s="48">
        <f t="shared" si="13"/>
        <v>182</v>
      </c>
      <c r="AM45" s="133">
        <f>SUMIF('RECAP PDV'!$E:$E,$G45,'RECAP PDV'!AM:AM)</f>
        <v>0</v>
      </c>
      <c r="AN45" s="133">
        <f t="shared" si="27"/>
        <v>0</v>
      </c>
      <c r="AO45" s="64">
        <f t="shared" si="14"/>
        <v>0.9503285327469031</v>
      </c>
      <c r="AP45" s="48">
        <f t="shared" si="15"/>
        <v>133</v>
      </c>
      <c r="AQ45" s="133">
        <f>SUMIF('RECAP PDV'!$E:$E,$G45,'RECAP PDV'!AQ:AQ)</f>
        <v>0</v>
      </c>
      <c r="AR45" s="133">
        <f t="shared" si="28"/>
        <v>0</v>
      </c>
      <c r="AS45" s="64">
        <f t="shared" si="16"/>
        <v>1</v>
      </c>
      <c r="AT45" s="48">
        <f t="shared" si="17"/>
        <v>85</v>
      </c>
      <c r="AU45" s="63">
        <f>SUMIF('RECAP PDV'!$E:$E,$G45,'RECAP PDV'!AU:AU)</f>
        <v>836.6</v>
      </c>
      <c r="AV45" s="63">
        <f t="shared" si="29"/>
        <v>187.92389502282046</v>
      </c>
      <c r="AW45" s="64">
        <f t="shared" si="18"/>
        <v>0.99895012049998733</v>
      </c>
      <c r="AX45" s="48">
        <f t="shared" si="19"/>
        <v>246</v>
      </c>
    </row>
    <row r="46" spans="1:50" ht="15.75" thickBot="1" x14ac:dyDescent="0.3">
      <c r="A46">
        <v>104</v>
      </c>
      <c r="C46" s="41">
        <v>262</v>
      </c>
      <c r="D46" s="42" t="s">
        <v>44</v>
      </c>
      <c r="E46" s="41">
        <v>5101</v>
      </c>
      <c r="F46" s="43" t="s">
        <v>486</v>
      </c>
      <c r="G46" s="46">
        <v>4104</v>
      </c>
      <c r="H46" s="43" t="s">
        <v>84</v>
      </c>
      <c r="I46" s="62">
        <f>VLOOKUP(G46,ETP!$J$11:$M$324,4,FALSE)</f>
        <v>4.6776</v>
      </c>
      <c r="K46" s="63">
        <f>SUMIF('RECAP PDV'!$E:$E,$G46,'RECAP PDV'!K:K)</f>
        <v>0</v>
      </c>
      <c r="L46" s="63">
        <f t="shared" si="20"/>
        <v>0</v>
      </c>
      <c r="M46" s="64" t="e">
        <f t="shared" si="0"/>
        <v>#DIV/0!</v>
      </c>
      <c r="N46" s="48" t="e">
        <f t="shared" si="1"/>
        <v>#DIV/0!</v>
      </c>
      <c r="O46" s="63">
        <f>SUMIF('RECAP PDV'!$E:$E,$G46,'RECAP PDV'!O:O)</f>
        <v>27</v>
      </c>
      <c r="P46" s="63">
        <f t="shared" si="21"/>
        <v>5.7721908671113393</v>
      </c>
      <c r="Q46" s="64">
        <f t="shared" si="2"/>
        <v>0.62355276953621697</v>
      </c>
      <c r="R46" s="48">
        <f t="shared" si="3"/>
        <v>60</v>
      </c>
      <c r="S46" s="63">
        <f>SUMIF('RECAP PDV'!$E:$E,$G46,'RECAP PDV'!S:S)</f>
        <v>6</v>
      </c>
      <c r="T46" s="63">
        <f t="shared" si="22"/>
        <v>1.2827090815802975</v>
      </c>
      <c r="U46" s="64">
        <f t="shared" si="4"/>
        <v>0.45594199711695899</v>
      </c>
      <c r="V46" s="48">
        <f t="shared" si="5"/>
        <v>6</v>
      </c>
      <c r="W46" s="63">
        <f>SUMIF('RECAP PDV'!$E:$E,$G46,'RECAP PDV'!W:W)</f>
        <v>44.8</v>
      </c>
      <c r="X46" s="63">
        <f t="shared" si="23"/>
        <v>9.5775611424662213</v>
      </c>
      <c r="Y46" s="64">
        <f t="shared" si="6"/>
        <v>0.85839122858106953</v>
      </c>
      <c r="Z46" s="48">
        <f t="shared" si="7"/>
        <v>79</v>
      </c>
      <c r="AA46" s="63">
        <f>SUMIF('RECAP PDV'!$E:$E,$G46,'RECAP PDV'!AA:AA)</f>
        <v>2</v>
      </c>
      <c r="AB46" s="63">
        <f t="shared" si="24"/>
        <v>0.42756969386009919</v>
      </c>
      <c r="AC46" s="64">
        <f t="shared" si="8"/>
        <v>0.84328160558043175</v>
      </c>
      <c r="AD46" s="48">
        <f t="shared" si="9"/>
        <v>138</v>
      </c>
      <c r="AE46" s="63">
        <f>SUMIF('RECAP PDV'!$E:$E,$G46,'RECAP PDV'!AE:AE)</f>
        <v>13.651389808038939</v>
      </c>
      <c r="AF46" s="63">
        <f t="shared" si="25"/>
        <v>2.9184602804940436</v>
      </c>
      <c r="AG46" s="64">
        <f t="shared" si="10"/>
        <v>0.88671572875182547</v>
      </c>
      <c r="AH46" s="48">
        <f t="shared" si="11"/>
        <v>164</v>
      </c>
      <c r="AI46" s="63">
        <f>SUMIF('RECAP PDV'!$E:$E,$G46,'RECAP PDV'!AI:AI)</f>
        <v>0</v>
      </c>
      <c r="AJ46" s="63">
        <f t="shared" si="26"/>
        <v>0</v>
      </c>
      <c r="AK46" s="64">
        <f t="shared" si="12"/>
        <v>1</v>
      </c>
      <c r="AL46" s="48">
        <f t="shared" si="13"/>
        <v>204</v>
      </c>
      <c r="AM46" s="133">
        <f>SUMIF('RECAP PDV'!$E:$E,$G46,'RECAP PDV'!AM:AM)</f>
        <v>0</v>
      </c>
      <c r="AN46" s="133">
        <f t="shared" si="27"/>
        <v>0</v>
      </c>
      <c r="AO46" s="64">
        <f t="shared" si="14"/>
        <v>0.9503285327469031</v>
      </c>
      <c r="AP46" s="48">
        <f t="shared" si="15"/>
        <v>133</v>
      </c>
      <c r="AQ46" s="133">
        <f>SUMIF('RECAP PDV'!$E:$E,$G46,'RECAP PDV'!AQ:AQ)</f>
        <v>0</v>
      </c>
      <c r="AR46" s="133">
        <f t="shared" si="28"/>
        <v>0</v>
      </c>
      <c r="AS46" s="64">
        <f t="shared" si="16"/>
        <v>1</v>
      </c>
      <c r="AT46" s="48">
        <f t="shared" si="17"/>
        <v>85</v>
      </c>
      <c r="AU46" s="63">
        <f>SUMIF('RECAP PDV'!$E:$E,$G46,'RECAP PDV'!AU:AU)</f>
        <v>110571.4</v>
      </c>
      <c r="AV46" s="63">
        <f t="shared" si="29"/>
        <v>23638.489823841286</v>
      </c>
      <c r="AW46" s="64">
        <f t="shared" si="18"/>
        <v>0.86793821044261354</v>
      </c>
      <c r="AX46" s="48">
        <f t="shared" si="19"/>
        <v>45</v>
      </c>
    </row>
    <row r="47" spans="1:50" ht="15.75" thickBot="1" x14ac:dyDescent="0.3">
      <c r="A47">
        <v>8</v>
      </c>
      <c r="C47" s="41">
        <v>262</v>
      </c>
      <c r="D47" s="42" t="s">
        <v>44</v>
      </c>
      <c r="E47" s="41">
        <v>5101</v>
      </c>
      <c r="F47" s="43" t="s">
        <v>486</v>
      </c>
      <c r="G47" s="46">
        <v>4008</v>
      </c>
      <c r="H47" s="43" t="s">
        <v>64</v>
      </c>
      <c r="I47" s="62">
        <f>VLOOKUP(G47,ETP!$J$11:$M$324,4,FALSE)</f>
        <v>2.67741935483871</v>
      </c>
      <c r="K47" s="63">
        <f>SUMIF('RECAP PDV'!$E:$E,$G47,'RECAP PDV'!K:K)</f>
        <v>0</v>
      </c>
      <c r="L47" s="63">
        <f t="shared" si="20"/>
        <v>0</v>
      </c>
      <c r="M47" s="64" t="e">
        <f t="shared" si="0"/>
        <v>#DIV/0!</v>
      </c>
      <c r="N47" s="48" t="e">
        <f t="shared" si="1"/>
        <v>#DIV/0!</v>
      </c>
      <c r="O47" s="63">
        <f>SUMIF('RECAP PDV'!$E:$E,$G47,'RECAP PDV'!O:O)</f>
        <v>11</v>
      </c>
      <c r="P47" s="63">
        <f t="shared" si="21"/>
        <v>4.1084337349397586</v>
      </c>
      <c r="Q47" s="64">
        <f t="shared" si="2"/>
        <v>0.73205866946045051</v>
      </c>
      <c r="R47" s="48">
        <f t="shared" si="3"/>
        <v>109</v>
      </c>
      <c r="S47" s="63">
        <f>SUMIF('RECAP PDV'!$E:$E,$G47,'RECAP PDV'!S:S)</f>
        <v>0</v>
      </c>
      <c r="T47" s="63">
        <f t="shared" si="22"/>
        <v>0</v>
      </c>
      <c r="U47" s="64">
        <f t="shared" si="4"/>
        <v>1</v>
      </c>
      <c r="V47" s="48">
        <f t="shared" si="5"/>
        <v>181</v>
      </c>
      <c r="W47" s="63">
        <f>SUMIF('RECAP PDV'!$E:$E,$G47,'RECAP PDV'!W:W)</f>
        <v>16.8</v>
      </c>
      <c r="X47" s="63">
        <f t="shared" si="23"/>
        <v>6.274698795180722</v>
      </c>
      <c r="Y47" s="64">
        <f t="shared" si="6"/>
        <v>0.90722561055030926</v>
      </c>
      <c r="Z47" s="48">
        <f t="shared" si="7"/>
        <v>116</v>
      </c>
      <c r="AA47" s="63">
        <f>SUMIF('RECAP PDV'!$E:$E,$G47,'RECAP PDV'!AA:AA)</f>
        <v>2</v>
      </c>
      <c r="AB47" s="63">
        <f t="shared" si="24"/>
        <v>0.74698795180722888</v>
      </c>
      <c r="AC47" s="64">
        <f t="shared" si="8"/>
        <v>0.72620427935125131</v>
      </c>
      <c r="AD47" s="48">
        <f t="shared" si="9"/>
        <v>70</v>
      </c>
      <c r="AE47" s="63">
        <f>SUMIF('RECAP PDV'!$E:$E,$G47,'RECAP PDV'!AE:AE)</f>
        <v>19.511802437181991</v>
      </c>
      <c r="AF47" s="63">
        <f t="shared" si="25"/>
        <v>7.2875406693089362</v>
      </c>
      <c r="AG47" s="64">
        <f t="shared" si="10"/>
        <v>0.71712353276422036</v>
      </c>
      <c r="AH47" s="48">
        <f t="shared" si="11"/>
        <v>59</v>
      </c>
      <c r="AI47" s="63">
        <f>SUMIF('RECAP PDV'!$E:$E,$G47,'RECAP PDV'!AI:AI)</f>
        <v>3</v>
      </c>
      <c r="AJ47" s="63">
        <f t="shared" si="26"/>
        <v>1.1204819277108433</v>
      </c>
      <c r="AK47" s="64">
        <f t="shared" si="12"/>
        <v>0.35710481927710847</v>
      </c>
      <c r="AL47" s="48">
        <f t="shared" si="13"/>
        <v>7</v>
      </c>
      <c r="AM47" s="133">
        <f>SUMIF('RECAP PDV'!$E:$E,$G47,'RECAP PDV'!AM:AM)</f>
        <v>-1</v>
      </c>
      <c r="AN47" s="133">
        <f t="shared" si="27"/>
        <v>-0.37349397590361444</v>
      </c>
      <c r="AO47" s="64">
        <f t="shared" si="14"/>
        <v>1.0018308072543571</v>
      </c>
      <c r="AP47" s="48">
        <f t="shared" si="15"/>
        <v>187</v>
      </c>
      <c r="AQ47" s="133">
        <f>SUMIF('RECAP PDV'!$E:$E,$G47,'RECAP PDV'!AQ:AQ)</f>
        <v>0</v>
      </c>
      <c r="AR47" s="133">
        <f t="shared" si="28"/>
        <v>0</v>
      </c>
      <c r="AS47" s="64">
        <f t="shared" si="16"/>
        <v>1</v>
      </c>
      <c r="AT47" s="48">
        <f t="shared" si="17"/>
        <v>85</v>
      </c>
      <c r="AU47" s="63">
        <f>SUMIF('RECAP PDV'!$E:$E,$G47,'RECAP PDV'!AU:AU)</f>
        <v>15775.5</v>
      </c>
      <c r="AV47" s="63">
        <f t="shared" si="29"/>
        <v>5892.0542168674692</v>
      </c>
      <c r="AW47" s="64">
        <f t="shared" si="18"/>
        <v>0.96708270156649889</v>
      </c>
      <c r="AX47" s="48">
        <f t="shared" si="19"/>
        <v>175</v>
      </c>
    </row>
    <row r="48" spans="1:50" ht="15.75" thickBot="1" x14ac:dyDescent="0.3">
      <c r="A48">
        <v>7</v>
      </c>
      <c r="C48" s="41">
        <v>262</v>
      </c>
      <c r="D48" s="42" t="s">
        <v>44</v>
      </c>
      <c r="E48" s="41">
        <v>5101</v>
      </c>
      <c r="F48" s="43" t="s">
        <v>486</v>
      </c>
      <c r="G48" s="46">
        <v>4007</v>
      </c>
      <c r="H48" s="43" t="s">
        <v>65</v>
      </c>
      <c r="I48" s="62">
        <f>VLOOKUP(G48,ETP!$J$11:$M$324,4,FALSE)</f>
        <v>7.9047619047619104</v>
      </c>
      <c r="K48" s="63">
        <f>SUMIF('RECAP PDV'!$E:$E,$G48,'RECAP PDV'!K:K)</f>
        <v>0</v>
      </c>
      <c r="L48" s="63">
        <f t="shared" si="20"/>
        <v>0</v>
      </c>
      <c r="M48" s="64" t="e">
        <f t="shared" si="0"/>
        <v>#DIV/0!</v>
      </c>
      <c r="N48" s="48" t="e">
        <f t="shared" si="1"/>
        <v>#DIV/0!</v>
      </c>
      <c r="O48" s="63">
        <f>SUMIF('RECAP PDV'!$E:$E,$G48,'RECAP PDV'!O:O)</f>
        <v>88</v>
      </c>
      <c r="P48" s="63">
        <f t="shared" si="21"/>
        <v>11.13253012048192</v>
      </c>
      <c r="Q48" s="64">
        <f t="shared" si="2"/>
        <v>0.27396542692509218</v>
      </c>
      <c r="R48" s="48">
        <f t="shared" si="3"/>
        <v>6</v>
      </c>
      <c r="S48" s="63">
        <f>SUMIF('RECAP PDV'!$E:$E,$G48,'RECAP PDV'!S:S)</f>
        <v>7</v>
      </c>
      <c r="T48" s="63">
        <f t="shared" si="22"/>
        <v>0.88554216867469815</v>
      </c>
      <c r="U48" s="64">
        <f t="shared" si="4"/>
        <v>0.62439939759036189</v>
      </c>
      <c r="V48" s="48">
        <f t="shared" si="5"/>
        <v>25</v>
      </c>
      <c r="W48" s="63">
        <f>SUMIF('RECAP PDV'!$E:$E,$G48,'RECAP PDV'!W:W)</f>
        <v>91.199999999999989</v>
      </c>
      <c r="X48" s="63">
        <f t="shared" si="23"/>
        <v>11.537349397590352</v>
      </c>
      <c r="Y48" s="64">
        <f t="shared" si="6"/>
        <v>0.82941483230218183</v>
      </c>
      <c r="Z48" s="48">
        <f t="shared" si="7"/>
        <v>50</v>
      </c>
      <c r="AA48" s="63">
        <f>SUMIF('RECAP PDV'!$E:$E,$G48,'RECAP PDV'!AA:AA)</f>
        <v>10</v>
      </c>
      <c r="AB48" s="63">
        <f t="shared" si="24"/>
        <v>1.2650602409638545</v>
      </c>
      <c r="AC48" s="64">
        <f t="shared" si="8"/>
        <v>0.53631369890131309</v>
      </c>
      <c r="AD48" s="48">
        <f t="shared" si="9"/>
        <v>21</v>
      </c>
      <c r="AE48" s="63">
        <f>SUMIF('RECAP PDV'!$E:$E,$G48,'RECAP PDV'!AE:AE)</f>
        <v>28.532135219963749</v>
      </c>
      <c r="AF48" s="63">
        <f t="shared" si="25"/>
        <v>3.6094869856580618</v>
      </c>
      <c r="AG48" s="64">
        <f t="shared" si="10"/>
        <v>0.85989252432764829</v>
      </c>
      <c r="AH48" s="48">
        <f t="shared" si="11"/>
        <v>142</v>
      </c>
      <c r="AI48" s="63">
        <f>SUMIF('RECAP PDV'!$E:$E,$G48,'RECAP PDV'!AI:AI)</f>
        <v>3</v>
      </c>
      <c r="AJ48" s="63">
        <f t="shared" si="26"/>
        <v>0.37951807228915635</v>
      </c>
      <c r="AK48" s="64">
        <f t="shared" si="12"/>
        <v>0.78224518072289162</v>
      </c>
      <c r="AL48" s="48">
        <f t="shared" si="13"/>
        <v>110</v>
      </c>
      <c r="AM48" s="133">
        <f>SUMIF('RECAP PDV'!$E:$E,$G48,'RECAP PDV'!AM:AM)</f>
        <v>4</v>
      </c>
      <c r="AN48" s="133">
        <f t="shared" si="27"/>
        <v>0.5060240963855418</v>
      </c>
      <c r="AO48" s="64">
        <f t="shared" si="14"/>
        <v>0.88055125760777209</v>
      </c>
      <c r="AP48" s="48">
        <f t="shared" si="15"/>
        <v>87</v>
      </c>
      <c r="AQ48" s="133">
        <f>SUMIF('RECAP PDV'!$E:$E,$G48,'RECAP PDV'!AQ:AQ)</f>
        <v>0</v>
      </c>
      <c r="AR48" s="133">
        <f t="shared" si="28"/>
        <v>0</v>
      </c>
      <c r="AS48" s="64">
        <f t="shared" si="16"/>
        <v>1</v>
      </c>
      <c r="AT48" s="48">
        <f t="shared" si="17"/>
        <v>85</v>
      </c>
      <c r="AU48" s="63">
        <f>SUMIF('RECAP PDV'!$E:$E,$G48,'RECAP PDV'!AU:AU)</f>
        <v>136627.79999999999</v>
      </c>
      <c r="AV48" s="63">
        <f t="shared" si="29"/>
        <v>17284.239759036132</v>
      </c>
      <c r="AW48" s="64">
        <f t="shared" si="18"/>
        <v>0.90343767090336402</v>
      </c>
      <c r="AX48" s="48">
        <f t="shared" si="19"/>
        <v>75</v>
      </c>
    </row>
    <row r="49" spans="1:50" ht="15.75" thickBot="1" x14ac:dyDescent="0.3">
      <c r="A49">
        <v>15</v>
      </c>
      <c r="C49" s="41">
        <v>262</v>
      </c>
      <c r="D49" s="42" t="s">
        <v>44</v>
      </c>
      <c r="E49" s="41">
        <v>5101</v>
      </c>
      <c r="F49" s="43" t="s">
        <v>486</v>
      </c>
      <c r="G49" s="46">
        <v>4015</v>
      </c>
      <c r="H49" s="43" t="s">
        <v>66</v>
      </c>
      <c r="I49" s="62">
        <f>VLOOKUP(G49,ETP!$J$11:$M$324,4,FALSE)</f>
        <v>4.8499999999999996</v>
      </c>
      <c r="K49" s="63">
        <f>SUMIF('RECAP PDV'!$E:$E,$G49,'RECAP PDV'!K:K)</f>
        <v>0</v>
      </c>
      <c r="L49" s="63">
        <f t="shared" si="20"/>
        <v>0</v>
      </c>
      <c r="M49" s="64" t="e">
        <f t="shared" si="0"/>
        <v>#DIV/0!</v>
      </c>
      <c r="N49" s="48" t="e">
        <f t="shared" si="1"/>
        <v>#DIV/0!</v>
      </c>
      <c r="O49" s="63">
        <f>SUMIF('RECAP PDV'!$E:$E,$G49,'RECAP PDV'!O:O)</f>
        <v>45</v>
      </c>
      <c r="P49" s="63">
        <f t="shared" si="21"/>
        <v>9.2783505154639183</v>
      </c>
      <c r="Q49" s="64">
        <f t="shared" si="2"/>
        <v>0.3948901837740923</v>
      </c>
      <c r="R49" s="48">
        <f t="shared" si="3"/>
        <v>14</v>
      </c>
      <c r="S49" s="63">
        <f>SUMIF('RECAP PDV'!$E:$E,$G49,'RECAP PDV'!S:S)</f>
        <v>3</v>
      </c>
      <c r="T49" s="63">
        <f t="shared" si="22"/>
        <v>0.61855670103092786</v>
      </c>
      <c r="U49" s="64">
        <f t="shared" si="4"/>
        <v>0.7376406480117822</v>
      </c>
      <c r="V49" s="48">
        <f t="shared" si="5"/>
        <v>52</v>
      </c>
      <c r="W49" s="63">
        <f>SUMIF('RECAP PDV'!$E:$E,$G49,'RECAP PDV'!W:W)</f>
        <v>29.2</v>
      </c>
      <c r="X49" s="63">
        <f t="shared" si="23"/>
        <v>6.0206185567010309</v>
      </c>
      <c r="Y49" s="64">
        <f t="shared" si="6"/>
        <v>0.91098230704931737</v>
      </c>
      <c r="Z49" s="48">
        <f t="shared" si="7"/>
        <v>124</v>
      </c>
      <c r="AA49" s="63">
        <f>SUMIF('RECAP PDV'!$E:$E,$G49,'RECAP PDV'!AA:AA)</f>
        <v>3</v>
      </c>
      <c r="AB49" s="63">
        <f t="shared" si="24"/>
        <v>0.61855670103092786</v>
      </c>
      <c r="AC49" s="64">
        <f t="shared" si="8"/>
        <v>0.77327856853495702</v>
      </c>
      <c r="AD49" s="48">
        <f t="shared" si="9"/>
        <v>94</v>
      </c>
      <c r="AE49" s="63">
        <f>SUMIF('RECAP PDV'!$E:$E,$G49,'RECAP PDV'!AE:AE)</f>
        <v>38.225435564580501</v>
      </c>
      <c r="AF49" s="63">
        <f t="shared" si="25"/>
        <v>7.8815331060990728</v>
      </c>
      <c r="AG49" s="64">
        <f t="shared" si="10"/>
        <v>0.69406685428946413</v>
      </c>
      <c r="AH49" s="48">
        <f t="shared" si="11"/>
        <v>50</v>
      </c>
      <c r="AI49" s="63">
        <f>SUMIF('RECAP PDV'!$E:$E,$G49,'RECAP PDV'!AI:AI)</f>
        <v>2</v>
      </c>
      <c r="AJ49" s="63">
        <f t="shared" si="26"/>
        <v>0.41237113402061859</v>
      </c>
      <c r="AK49" s="64">
        <f t="shared" si="12"/>
        <v>0.76339518900343639</v>
      </c>
      <c r="AL49" s="48">
        <f t="shared" si="13"/>
        <v>97</v>
      </c>
      <c r="AM49" s="133">
        <f>SUMIF('RECAP PDV'!$E:$E,$G49,'RECAP PDV'!AM:AM)</f>
        <v>4</v>
      </c>
      <c r="AN49" s="133">
        <f t="shared" si="27"/>
        <v>0.82474226804123718</v>
      </c>
      <c r="AO49" s="64">
        <f t="shared" si="14"/>
        <v>0.836602193295791</v>
      </c>
      <c r="AP49" s="48">
        <f t="shared" si="15"/>
        <v>55</v>
      </c>
      <c r="AQ49" s="133">
        <f>SUMIF('RECAP PDV'!$E:$E,$G49,'RECAP PDV'!AQ:AQ)</f>
        <v>0</v>
      </c>
      <c r="AR49" s="133">
        <f t="shared" si="28"/>
        <v>0</v>
      </c>
      <c r="AS49" s="64">
        <f t="shared" si="16"/>
        <v>1</v>
      </c>
      <c r="AT49" s="48">
        <f t="shared" si="17"/>
        <v>85</v>
      </c>
      <c r="AU49" s="63">
        <f>SUMIF('RECAP PDV'!$E:$E,$G49,'RECAP PDV'!AU:AU)</f>
        <v>88896.9</v>
      </c>
      <c r="AV49" s="63">
        <f t="shared" si="29"/>
        <v>18329.257731958762</v>
      </c>
      <c r="AW49" s="64">
        <f t="shared" si="18"/>
        <v>0.89759944076885678</v>
      </c>
      <c r="AX49" s="48">
        <f t="shared" si="19"/>
        <v>70</v>
      </c>
    </row>
    <row r="50" spans="1:50" ht="15.75" thickBot="1" x14ac:dyDescent="0.3">
      <c r="A50">
        <v>109</v>
      </c>
      <c r="C50" s="41">
        <v>262</v>
      </c>
      <c r="D50" s="42" t="s">
        <v>44</v>
      </c>
      <c r="E50" s="41">
        <v>5101</v>
      </c>
      <c r="F50" s="44" t="s">
        <v>486</v>
      </c>
      <c r="G50" s="46">
        <v>4109</v>
      </c>
      <c r="H50" s="44" t="s">
        <v>93</v>
      </c>
      <c r="I50" s="62">
        <f>VLOOKUP(G50,ETP!$J$11:$M$324,4,FALSE)</f>
        <v>3</v>
      </c>
      <c r="K50" s="63">
        <f>SUMIF('RECAP PDV'!$E:$E,$G50,'RECAP PDV'!K:K)</f>
        <v>0</v>
      </c>
      <c r="L50" s="63">
        <f t="shared" si="20"/>
        <v>0</v>
      </c>
      <c r="M50" s="64" t="e">
        <f t="shared" si="0"/>
        <v>#DIV/0!</v>
      </c>
      <c r="N50" s="48" t="e">
        <f t="shared" si="1"/>
        <v>#DIV/0!</v>
      </c>
      <c r="O50" s="63">
        <f>SUMIF('RECAP PDV'!$E:$E,$G50,'RECAP PDV'!O:O)</f>
        <v>44</v>
      </c>
      <c r="P50" s="63">
        <f t="shared" si="21"/>
        <v>14.666666666666666</v>
      </c>
      <c r="Q50" s="64">
        <f t="shared" si="2"/>
        <v>4.3478260869565293E-2</v>
      </c>
      <c r="R50" s="48">
        <f t="shared" si="3"/>
        <v>2</v>
      </c>
      <c r="S50" s="63">
        <f>SUMIF('RECAP PDV'!$E:$E,$G50,'RECAP PDV'!S:S)</f>
        <v>3</v>
      </c>
      <c r="T50" s="63">
        <f t="shared" si="22"/>
        <v>1</v>
      </c>
      <c r="U50" s="64">
        <f t="shared" si="4"/>
        <v>0.57585238095238123</v>
      </c>
      <c r="V50" s="48">
        <f t="shared" si="5"/>
        <v>17</v>
      </c>
      <c r="W50" s="63">
        <f>SUMIF('RECAP PDV'!$E:$E,$G50,'RECAP PDV'!W:W)</f>
        <v>43.2</v>
      </c>
      <c r="X50" s="63">
        <f t="shared" si="23"/>
        <v>14.4</v>
      </c>
      <c r="Y50" s="64">
        <f t="shared" si="6"/>
        <v>0.78708918918918924</v>
      </c>
      <c r="Z50" s="48">
        <f t="shared" si="7"/>
        <v>28</v>
      </c>
      <c r="AA50" s="63">
        <f>SUMIF('RECAP PDV'!$E:$E,$G50,'RECAP PDV'!AA:AA)</f>
        <v>1</v>
      </c>
      <c r="AB50" s="63">
        <f t="shared" si="24"/>
        <v>0.33333333333333331</v>
      </c>
      <c r="AC50" s="64">
        <f t="shared" si="8"/>
        <v>0.87782233971050461</v>
      </c>
      <c r="AD50" s="48">
        <f t="shared" si="9"/>
        <v>168</v>
      </c>
      <c r="AE50" s="63">
        <f>SUMIF('RECAP PDV'!$E:$E,$G50,'RECAP PDV'!AE:AE)</f>
        <v>12.974061899264351</v>
      </c>
      <c r="AF50" s="63">
        <f t="shared" si="25"/>
        <v>4.3246872997547836</v>
      </c>
      <c r="AG50" s="64">
        <f t="shared" si="10"/>
        <v>0.83213098619042303</v>
      </c>
      <c r="AH50" s="48">
        <f t="shared" si="11"/>
        <v>121</v>
      </c>
      <c r="AI50" s="63">
        <f>SUMIF('RECAP PDV'!$E:$E,$G50,'RECAP PDV'!AI:AI)</f>
        <v>2</v>
      </c>
      <c r="AJ50" s="63">
        <f t="shared" si="26"/>
        <v>0.66666666666666663</v>
      </c>
      <c r="AK50" s="64">
        <f t="shared" si="12"/>
        <v>0.61748888888888898</v>
      </c>
      <c r="AL50" s="48">
        <f t="shared" si="13"/>
        <v>39</v>
      </c>
      <c r="AM50" s="133">
        <f>SUMIF('RECAP PDV'!$E:$E,$G50,'RECAP PDV'!AM:AM)</f>
        <v>-3</v>
      </c>
      <c r="AN50" s="133">
        <f t="shared" si="27"/>
        <v>-1</v>
      </c>
      <c r="AO50" s="64">
        <f t="shared" si="14"/>
        <v>1.0882217193313768</v>
      </c>
      <c r="AP50" s="48">
        <f t="shared" si="15"/>
        <v>221</v>
      </c>
      <c r="AQ50" s="133">
        <f>SUMIF('RECAP PDV'!$E:$E,$G50,'RECAP PDV'!AQ:AQ)</f>
        <v>0</v>
      </c>
      <c r="AR50" s="133">
        <f t="shared" si="28"/>
        <v>0</v>
      </c>
      <c r="AS50" s="64">
        <f t="shared" si="16"/>
        <v>1</v>
      </c>
      <c r="AT50" s="48">
        <f t="shared" si="17"/>
        <v>85</v>
      </c>
      <c r="AU50" s="63">
        <f>SUMIF('RECAP PDV'!$E:$E,$G50,'RECAP PDV'!AU:AU)</f>
        <v>289.39999999999998</v>
      </c>
      <c r="AV50" s="63">
        <f t="shared" si="29"/>
        <v>96.466666666666654</v>
      </c>
      <c r="AW50" s="64">
        <f t="shared" si="18"/>
        <v>0.99946106706783833</v>
      </c>
      <c r="AX50" s="48">
        <f t="shared" si="19"/>
        <v>251</v>
      </c>
    </row>
    <row r="51" spans="1:50" ht="15.75" thickBot="1" x14ac:dyDescent="0.3">
      <c r="A51">
        <v>129</v>
      </c>
      <c r="C51" s="41">
        <v>262</v>
      </c>
      <c r="D51" s="42" t="s">
        <v>44</v>
      </c>
      <c r="E51" s="41">
        <v>5101</v>
      </c>
      <c r="F51" s="43" t="s">
        <v>486</v>
      </c>
      <c r="G51" s="46">
        <v>4129</v>
      </c>
      <c r="H51" s="43" t="s">
        <v>72</v>
      </c>
      <c r="I51" s="62">
        <f>VLOOKUP(G51,ETP!$J$11:$M$324,4,FALSE)</f>
        <v>1.8814</v>
      </c>
      <c r="K51" s="63">
        <f>SUMIF('RECAP PDV'!$E:$E,$G51,'RECAP PDV'!K:K)</f>
        <v>0</v>
      </c>
      <c r="L51" s="63">
        <f t="shared" si="20"/>
        <v>0</v>
      </c>
      <c r="M51" s="64" t="e">
        <f t="shared" si="0"/>
        <v>#DIV/0!</v>
      </c>
      <c r="N51" s="48" t="e">
        <f t="shared" si="1"/>
        <v>#DIV/0!</v>
      </c>
      <c r="O51" s="63">
        <f>SUMIF('RECAP PDV'!$E:$E,$G51,'RECAP PDV'!O:O)</f>
        <v>12</v>
      </c>
      <c r="P51" s="63">
        <f t="shared" si="21"/>
        <v>6.3782289784203252</v>
      </c>
      <c r="Q51" s="64">
        <f t="shared" si="2"/>
        <v>0.58402854488563094</v>
      </c>
      <c r="R51" s="48">
        <f t="shared" si="3"/>
        <v>46</v>
      </c>
      <c r="S51" s="63">
        <f>SUMIF('RECAP PDV'!$E:$E,$G51,'RECAP PDV'!S:S)</f>
        <v>1</v>
      </c>
      <c r="T51" s="63">
        <f t="shared" si="22"/>
        <v>0.53151908153502714</v>
      </c>
      <c r="U51" s="64">
        <f t="shared" si="4"/>
        <v>0.77455744708854113</v>
      </c>
      <c r="V51" s="48">
        <f t="shared" si="5"/>
        <v>65</v>
      </c>
      <c r="W51" s="63">
        <f>SUMIF('RECAP PDV'!$E:$E,$G51,'RECAP PDV'!W:W)</f>
        <v>-2.3999999999999986</v>
      </c>
      <c r="X51" s="63">
        <f t="shared" si="23"/>
        <v>-1.2756457956840643</v>
      </c>
      <c r="Y51" s="64">
        <f t="shared" si="6"/>
        <v>1.0188610264351734</v>
      </c>
      <c r="Z51" s="48">
        <f t="shared" si="7"/>
        <v>242</v>
      </c>
      <c r="AA51" s="63">
        <f>SUMIF('RECAP PDV'!$E:$E,$G51,'RECAP PDV'!AA:AA)</f>
        <v>4</v>
      </c>
      <c r="AB51" s="63">
        <f t="shared" si="24"/>
        <v>2.1260763261401086</v>
      </c>
      <c r="AC51" s="64">
        <f t="shared" si="8"/>
        <v>0.22072290662594632</v>
      </c>
      <c r="AD51" s="48">
        <f t="shared" si="9"/>
        <v>5</v>
      </c>
      <c r="AE51" s="63">
        <f>SUMIF('RECAP PDV'!$E:$E,$G51,'RECAP PDV'!AE:AE)</f>
        <v>33.444532229914898</v>
      </c>
      <c r="AF51" s="63">
        <f t="shared" si="25"/>
        <v>17.776407053212978</v>
      </c>
      <c r="AG51" s="64">
        <f t="shared" si="10"/>
        <v>0.30998296194277997</v>
      </c>
      <c r="AH51" s="48">
        <f t="shared" si="11"/>
        <v>6</v>
      </c>
      <c r="AI51" s="63">
        <f>SUMIF('RECAP PDV'!$E:$E,$G51,'RECAP PDV'!AI:AI)</f>
        <v>1</v>
      </c>
      <c r="AJ51" s="63">
        <f t="shared" si="26"/>
        <v>0.53151908153502714</v>
      </c>
      <c r="AK51" s="64">
        <f t="shared" si="12"/>
        <v>0.6950320683179193</v>
      </c>
      <c r="AL51" s="48">
        <f t="shared" si="13"/>
        <v>63</v>
      </c>
      <c r="AM51" s="133">
        <f>SUMIF('RECAP PDV'!$E:$E,$G51,'RECAP PDV'!AM:AM)</f>
        <v>0</v>
      </c>
      <c r="AN51" s="133">
        <f t="shared" si="27"/>
        <v>0</v>
      </c>
      <c r="AO51" s="64">
        <f t="shared" si="14"/>
        <v>0.9503285327469031</v>
      </c>
      <c r="AP51" s="48">
        <f t="shared" si="15"/>
        <v>133</v>
      </c>
      <c r="AQ51" s="133">
        <f>SUMIF('RECAP PDV'!$E:$E,$G51,'RECAP PDV'!AQ:AQ)</f>
        <v>0</v>
      </c>
      <c r="AR51" s="133">
        <f t="shared" si="28"/>
        <v>0</v>
      </c>
      <c r="AS51" s="64">
        <f t="shared" si="16"/>
        <v>1</v>
      </c>
      <c r="AT51" s="48">
        <f t="shared" si="17"/>
        <v>85</v>
      </c>
      <c r="AU51" s="63">
        <f>SUMIF('RECAP PDV'!$E:$E,$G51,'RECAP PDV'!AU:AU)</f>
        <v>103.89999999999999</v>
      </c>
      <c r="AV51" s="63">
        <f t="shared" si="29"/>
        <v>55.224832571489316</v>
      </c>
      <c r="AW51" s="64">
        <f t="shared" si="18"/>
        <v>0.99969147393628999</v>
      </c>
      <c r="AX51" s="48">
        <f t="shared" si="19"/>
        <v>264</v>
      </c>
    </row>
    <row r="52" spans="1:50" ht="15.75" thickBot="1" x14ac:dyDescent="0.3">
      <c r="A52">
        <v>116</v>
      </c>
      <c r="C52" s="41">
        <v>262</v>
      </c>
      <c r="D52" s="42" t="s">
        <v>44</v>
      </c>
      <c r="E52" s="41">
        <v>5101</v>
      </c>
      <c r="F52" s="44" t="s">
        <v>486</v>
      </c>
      <c r="G52" s="46">
        <v>4116</v>
      </c>
      <c r="H52" s="44" t="s">
        <v>73</v>
      </c>
      <c r="I52" s="62">
        <f>VLOOKUP(G52,ETP!$J$11:$M$324,4,FALSE)</f>
        <v>6.1005619047619097</v>
      </c>
      <c r="K52" s="63">
        <f>SUMIF('RECAP PDV'!$E:$E,$G52,'RECAP PDV'!K:K)</f>
        <v>0</v>
      </c>
      <c r="L52" s="63">
        <f t="shared" si="20"/>
        <v>0</v>
      </c>
      <c r="M52" s="64" t="e">
        <f t="shared" si="0"/>
        <v>#DIV/0!</v>
      </c>
      <c r="N52" s="48" t="e">
        <f t="shared" si="1"/>
        <v>#DIV/0!</v>
      </c>
      <c r="O52" s="63">
        <f>SUMIF('RECAP PDV'!$E:$E,$G52,'RECAP PDV'!O:O)</f>
        <v>16</v>
      </c>
      <c r="P52" s="63">
        <f t="shared" si="21"/>
        <v>2.6227092274091826</v>
      </c>
      <c r="Q52" s="64">
        <f t="shared" si="2"/>
        <v>0.82895374603853156</v>
      </c>
      <c r="R52" s="48">
        <f t="shared" si="3"/>
        <v>177</v>
      </c>
      <c r="S52" s="63">
        <f>SUMIF('RECAP PDV'!$E:$E,$G52,'RECAP PDV'!S:S)</f>
        <v>3</v>
      </c>
      <c r="T52" s="63">
        <f t="shared" si="22"/>
        <v>0.49175798013922173</v>
      </c>
      <c r="U52" s="64">
        <f t="shared" si="4"/>
        <v>0.79142202357628288</v>
      </c>
      <c r="V52" s="48">
        <f t="shared" si="5"/>
        <v>81</v>
      </c>
      <c r="W52" s="63">
        <f>SUMIF('RECAP PDV'!$E:$E,$G52,'RECAP PDV'!W:W)</f>
        <v>38</v>
      </c>
      <c r="X52" s="63">
        <f t="shared" si="23"/>
        <v>6.2289344150968091</v>
      </c>
      <c r="Y52" s="64">
        <f t="shared" si="6"/>
        <v>0.90790225855516493</v>
      </c>
      <c r="Z52" s="48">
        <f t="shared" si="7"/>
        <v>119</v>
      </c>
      <c r="AA52" s="63">
        <f>SUMIF('RECAP PDV'!$E:$E,$G52,'RECAP PDV'!AA:AA)</f>
        <v>0</v>
      </c>
      <c r="AB52" s="63">
        <f t="shared" si="24"/>
        <v>0</v>
      </c>
      <c r="AC52" s="64">
        <f t="shared" si="8"/>
        <v>1</v>
      </c>
      <c r="AD52" s="48">
        <f t="shared" si="9"/>
        <v>219</v>
      </c>
      <c r="AE52" s="63">
        <f>SUMIF('RECAP PDV'!$E:$E,$G52,'RECAP PDV'!AE:AE)</f>
        <v>13.791712531366805</v>
      </c>
      <c r="AF52" s="63">
        <f t="shared" si="25"/>
        <v>2.2607282323619109</v>
      </c>
      <c r="AG52" s="64">
        <f t="shared" si="10"/>
        <v>0.91224655274392197</v>
      </c>
      <c r="AH52" s="48">
        <f t="shared" si="11"/>
        <v>186</v>
      </c>
      <c r="AI52" s="63">
        <f>SUMIF('RECAP PDV'!$E:$E,$G52,'RECAP PDV'!AI:AI)</f>
        <v>3</v>
      </c>
      <c r="AJ52" s="63">
        <f t="shared" si="26"/>
        <v>0.49175798013922173</v>
      </c>
      <c r="AK52" s="64">
        <f t="shared" si="12"/>
        <v>0.71784566292878582</v>
      </c>
      <c r="AL52" s="48">
        <f t="shared" si="13"/>
        <v>80</v>
      </c>
      <c r="AM52" s="133">
        <f>SUMIF('RECAP PDV'!$E:$E,$G52,'RECAP PDV'!AM:AM)</f>
        <v>-5</v>
      </c>
      <c r="AN52" s="133">
        <f t="shared" si="27"/>
        <v>-0.8195966335653696</v>
      </c>
      <c r="AO52" s="64">
        <f t="shared" si="14"/>
        <v>1.063345324263139</v>
      </c>
      <c r="AP52" s="48">
        <f t="shared" si="15"/>
        <v>213</v>
      </c>
      <c r="AQ52" s="133">
        <f>SUMIF('RECAP PDV'!$E:$E,$G52,'RECAP PDV'!AQ:AQ)</f>
        <v>0</v>
      </c>
      <c r="AR52" s="133">
        <f t="shared" si="28"/>
        <v>0</v>
      </c>
      <c r="AS52" s="64">
        <f t="shared" si="16"/>
        <v>1</v>
      </c>
      <c r="AT52" s="48">
        <f t="shared" si="17"/>
        <v>85</v>
      </c>
      <c r="AU52" s="63">
        <f>SUMIF('RECAP PDV'!$E:$E,$G52,'RECAP PDV'!AU:AU)</f>
        <v>63299.338880000003</v>
      </c>
      <c r="AV52" s="63">
        <f t="shared" si="29"/>
        <v>10375.985010592303</v>
      </c>
      <c r="AW52" s="64">
        <f t="shared" si="18"/>
        <v>0.94203220429346513</v>
      </c>
      <c r="AX52" s="48">
        <f t="shared" si="19"/>
        <v>127</v>
      </c>
    </row>
    <row r="53" spans="1:50" ht="15.75" thickBot="1" x14ac:dyDescent="0.3">
      <c r="A53">
        <v>126</v>
      </c>
      <c r="C53" s="41">
        <v>262</v>
      </c>
      <c r="D53" s="42" t="s">
        <v>44</v>
      </c>
      <c r="E53" s="41">
        <v>5101</v>
      </c>
      <c r="F53" s="44" t="s">
        <v>486</v>
      </c>
      <c r="G53" s="46">
        <v>4126</v>
      </c>
      <c r="H53" s="44" t="s">
        <v>74</v>
      </c>
      <c r="I53" s="62">
        <f>VLOOKUP(G53,ETP!$J$11:$M$324,4,FALSE)</f>
        <v>2.7465437788018399</v>
      </c>
      <c r="K53" s="63">
        <f>SUMIF('RECAP PDV'!$E:$E,$G53,'RECAP PDV'!K:K)</f>
        <v>0</v>
      </c>
      <c r="L53" s="63">
        <f t="shared" si="20"/>
        <v>0</v>
      </c>
      <c r="M53" s="64" t="e">
        <f t="shared" si="0"/>
        <v>#DIV/0!</v>
      </c>
      <c r="N53" s="48" t="e">
        <f t="shared" si="1"/>
        <v>#DIV/0!</v>
      </c>
      <c r="O53" s="63">
        <f>SUMIF('RECAP PDV'!$E:$E,$G53,'RECAP PDV'!O:O)</f>
        <v>9</v>
      </c>
      <c r="P53" s="63">
        <f t="shared" si="21"/>
        <v>3.2768456375838966</v>
      </c>
      <c r="Q53" s="64">
        <f t="shared" si="2"/>
        <v>0.78629267580974593</v>
      </c>
      <c r="R53" s="48">
        <f t="shared" si="3"/>
        <v>146</v>
      </c>
      <c r="S53" s="63">
        <f>SUMIF('RECAP PDV'!$E:$E,$G53,'RECAP PDV'!S:S)</f>
        <v>2</v>
      </c>
      <c r="T53" s="63">
        <f t="shared" si="22"/>
        <v>0.72818791946308814</v>
      </c>
      <c r="U53" s="64">
        <f t="shared" si="4"/>
        <v>0.69114082774049201</v>
      </c>
      <c r="V53" s="48">
        <f t="shared" si="5"/>
        <v>36</v>
      </c>
      <c r="W53" s="63">
        <f>SUMIF('RECAP PDV'!$E:$E,$G53,'RECAP PDV'!W:W)</f>
        <v>4.8000000000000007</v>
      </c>
      <c r="X53" s="63">
        <f t="shared" si="23"/>
        <v>1.7476510067114119</v>
      </c>
      <c r="Y53" s="64">
        <f t="shared" si="6"/>
        <v>0.97416015327407945</v>
      </c>
      <c r="Z53" s="48">
        <f t="shared" si="7"/>
        <v>202</v>
      </c>
      <c r="AA53" s="63">
        <f>SUMIF('RECAP PDV'!$E:$E,$G53,'RECAP PDV'!AA:AA)</f>
        <v>1</v>
      </c>
      <c r="AB53" s="63">
        <f t="shared" si="24"/>
        <v>0.36409395973154407</v>
      </c>
      <c r="AC53" s="64">
        <f t="shared" si="8"/>
        <v>0.86654755562338659</v>
      </c>
      <c r="AD53" s="48">
        <f t="shared" si="9"/>
        <v>150</v>
      </c>
      <c r="AE53" s="63">
        <f>SUMIF('RECAP PDV'!$E:$E,$G53,'RECAP PDV'!AE:AE)</f>
        <v>15.870402310640536</v>
      </c>
      <c r="AF53" s="63">
        <f t="shared" si="25"/>
        <v>5.7783176198137598</v>
      </c>
      <c r="AG53" s="64">
        <f t="shared" si="10"/>
        <v>0.77570621571376064</v>
      </c>
      <c r="AH53" s="48">
        <f t="shared" si="11"/>
        <v>85</v>
      </c>
      <c r="AI53" s="63">
        <f>SUMIF('RECAP PDV'!$E:$E,$G53,'RECAP PDV'!AI:AI)</f>
        <v>0</v>
      </c>
      <c r="AJ53" s="63">
        <f t="shared" si="26"/>
        <v>0</v>
      </c>
      <c r="AK53" s="64">
        <f t="shared" si="12"/>
        <v>1</v>
      </c>
      <c r="AL53" s="48">
        <f t="shared" si="13"/>
        <v>204</v>
      </c>
      <c r="AM53" s="133">
        <f>SUMIF('RECAP PDV'!$E:$E,$G53,'RECAP PDV'!AM:AM)</f>
        <v>-3</v>
      </c>
      <c r="AN53" s="133">
        <f t="shared" si="27"/>
        <v>-1.0922818791946323</v>
      </c>
      <c r="AO53" s="64">
        <f t="shared" si="14"/>
        <v>1.1009467617175281</v>
      </c>
      <c r="AP53" s="48">
        <f t="shared" si="15"/>
        <v>235</v>
      </c>
      <c r="AQ53" s="133">
        <f>SUMIF('RECAP PDV'!$E:$E,$G53,'RECAP PDV'!AQ:AQ)</f>
        <v>0</v>
      </c>
      <c r="AR53" s="133">
        <f t="shared" si="28"/>
        <v>0</v>
      </c>
      <c r="AS53" s="64">
        <f t="shared" si="16"/>
        <v>1</v>
      </c>
      <c r="AT53" s="48">
        <f t="shared" si="17"/>
        <v>85</v>
      </c>
      <c r="AU53" s="63">
        <f>SUMIF('RECAP PDV'!$E:$E,$G53,'RECAP PDV'!AU:AU)</f>
        <v>263.39999999999998</v>
      </c>
      <c r="AV53" s="63">
        <f t="shared" si="29"/>
        <v>95.902348993288697</v>
      </c>
      <c r="AW53" s="64">
        <f t="shared" si="18"/>
        <v>0.99946421975662603</v>
      </c>
      <c r="AX53" s="48">
        <f t="shared" si="19"/>
        <v>252</v>
      </c>
    </row>
    <row r="54" spans="1:50" ht="15.75" thickBot="1" x14ac:dyDescent="0.3">
      <c r="A54">
        <v>119</v>
      </c>
      <c r="C54" s="41">
        <v>262</v>
      </c>
      <c r="D54" s="42" t="s">
        <v>44</v>
      </c>
      <c r="E54" s="41">
        <v>5101</v>
      </c>
      <c r="F54" s="43" t="s">
        <v>486</v>
      </c>
      <c r="G54" s="46">
        <v>4119</v>
      </c>
      <c r="H54" s="43" t="s">
        <v>85</v>
      </c>
      <c r="I54" s="62">
        <f>VLOOKUP(G54,ETP!$J$11:$M$324,4,FALSE)</f>
        <v>3.85364285714286</v>
      </c>
      <c r="K54" s="63">
        <f>SUMIF('RECAP PDV'!$E:$E,$G54,'RECAP PDV'!K:K)</f>
        <v>0</v>
      </c>
      <c r="L54" s="63">
        <f t="shared" si="20"/>
        <v>0</v>
      </c>
      <c r="M54" s="64" t="e">
        <f t="shared" si="0"/>
        <v>#DIV/0!</v>
      </c>
      <c r="N54" s="48" t="e">
        <f t="shared" si="1"/>
        <v>#DIV/0!</v>
      </c>
      <c r="O54" s="63">
        <f>SUMIF('RECAP PDV'!$E:$E,$G54,'RECAP PDV'!O:O)</f>
        <v>37</v>
      </c>
      <c r="P54" s="63">
        <f t="shared" si="21"/>
        <v>9.6013048877685243</v>
      </c>
      <c r="Q54" s="64">
        <f t="shared" si="2"/>
        <v>0.37382794210205278</v>
      </c>
      <c r="R54" s="48">
        <f t="shared" si="3"/>
        <v>13</v>
      </c>
      <c r="S54" s="63">
        <f>SUMIF('RECAP PDV'!$E:$E,$G54,'RECAP PDV'!S:S)</f>
        <v>3</v>
      </c>
      <c r="T54" s="63">
        <f t="shared" si="22"/>
        <v>0.77848418008933973</v>
      </c>
      <c r="U54" s="64">
        <f t="shared" si="4"/>
        <v>0.66980778854886891</v>
      </c>
      <c r="V54" s="48">
        <f t="shared" si="5"/>
        <v>28</v>
      </c>
      <c r="W54" s="63">
        <f>SUMIF('RECAP PDV'!$E:$E,$G54,'RECAP PDV'!W:W)</f>
        <v>35.6</v>
      </c>
      <c r="X54" s="63">
        <f t="shared" si="23"/>
        <v>9.238012270393499</v>
      </c>
      <c r="Y54" s="64">
        <f t="shared" si="6"/>
        <v>0.8634116192521043</v>
      </c>
      <c r="Z54" s="48">
        <f t="shared" si="7"/>
        <v>82</v>
      </c>
      <c r="AA54" s="63">
        <f>SUMIF('RECAP PDV'!$E:$E,$G54,'RECAP PDV'!AA:AA)</f>
        <v>2</v>
      </c>
      <c r="AB54" s="63">
        <f t="shared" si="24"/>
        <v>0.51898945339289315</v>
      </c>
      <c r="AC54" s="64">
        <f t="shared" si="8"/>
        <v>0.80977324860859656</v>
      </c>
      <c r="AD54" s="48">
        <f t="shared" si="9"/>
        <v>112</v>
      </c>
      <c r="AE54" s="63">
        <f>SUMIF('RECAP PDV'!$E:$E,$G54,'RECAP PDV'!AE:AE)</f>
        <v>31.249012796744825</v>
      </c>
      <c r="AF54" s="63">
        <f t="shared" si="25"/>
        <v>8.1089540352250609</v>
      </c>
      <c r="AG54" s="64">
        <f t="shared" si="10"/>
        <v>0.68523918087728419</v>
      </c>
      <c r="AH54" s="48">
        <f t="shared" si="11"/>
        <v>48</v>
      </c>
      <c r="AI54" s="63">
        <f>SUMIF('RECAP PDV'!$E:$E,$G54,'RECAP PDV'!AI:AI)</f>
        <v>3</v>
      </c>
      <c r="AJ54" s="63">
        <f t="shared" si="26"/>
        <v>0.77848418008933973</v>
      </c>
      <c r="AK54" s="64">
        <f t="shared" si="12"/>
        <v>0.55333172693740651</v>
      </c>
      <c r="AL54" s="48">
        <f t="shared" si="13"/>
        <v>27</v>
      </c>
      <c r="AM54" s="133">
        <f>SUMIF('RECAP PDV'!$E:$E,$G54,'RECAP PDV'!AM:AM)</f>
        <v>7</v>
      </c>
      <c r="AN54" s="133">
        <f t="shared" si="27"/>
        <v>1.8164630868751261</v>
      </c>
      <c r="AO54" s="64">
        <f t="shared" si="14"/>
        <v>0.69985064938462238</v>
      </c>
      <c r="AP54" s="48">
        <f t="shared" si="15"/>
        <v>15</v>
      </c>
      <c r="AQ54" s="133">
        <f>SUMIF('RECAP PDV'!$E:$E,$G54,'RECAP PDV'!AQ:AQ)</f>
        <v>0</v>
      </c>
      <c r="AR54" s="133">
        <f t="shared" si="28"/>
        <v>0</v>
      </c>
      <c r="AS54" s="64">
        <f t="shared" si="16"/>
        <v>1</v>
      </c>
      <c r="AT54" s="48">
        <f t="shared" si="17"/>
        <v>85</v>
      </c>
      <c r="AU54" s="63">
        <f>SUMIF('RECAP PDV'!$E:$E,$G54,'RECAP PDV'!AU:AU)</f>
        <v>1104.0999999999999</v>
      </c>
      <c r="AV54" s="63">
        <f t="shared" si="29"/>
        <v>286.50812774554663</v>
      </c>
      <c r="AW54" s="64">
        <f t="shared" si="18"/>
        <v>0.99839935730434637</v>
      </c>
      <c r="AX54" s="48">
        <f t="shared" si="19"/>
        <v>241</v>
      </c>
    </row>
    <row r="55" spans="1:50" ht="15.75" thickBot="1" x14ac:dyDescent="0.3">
      <c r="A55">
        <v>127</v>
      </c>
      <c r="C55" s="41">
        <v>262</v>
      </c>
      <c r="D55" s="42" t="s">
        <v>44</v>
      </c>
      <c r="E55" s="41">
        <v>5101</v>
      </c>
      <c r="F55" s="43" t="s">
        <v>486</v>
      </c>
      <c r="G55" s="46">
        <v>4127</v>
      </c>
      <c r="H55" s="43" t="s">
        <v>86</v>
      </c>
      <c r="I55" s="62">
        <f>VLOOKUP(G55,ETP!$J$11:$M$324,4,FALSE)</f>
        <v>1.9523809523809501</v>
      </c>
      <c r="K55" s="63">
        <f>SUMIF('RECAP PDV'!$E:$E,$G55,'RECAP PDV'!K:K)</f>
        <v>0</v>
      </c>
      <c r="L55" s="63">
        <f t="shared" si="20"/>
        <v>0</v>
      </c>
      <c r="M55" s="64" t="e">
        <f t="shared" si="0"/>
        <v>#DIV/0!</v>
      </c>
      <c r="N55" s="48" t="e">
        <f t="shared" si="1"/>
        <v>#DIV/0!</v>
      </c>
      <c r="O55" s="63">
        <f>SUMIF('RECAP PDV'!$E:$E,$G55,'RECAP PDV'!O:O)</f>
        <v>20</v>
      </c>
      <c r="P55" s="63">
        <f t="shared" si="21"/>
        <v>10.243902439024403</v>
      </c>
      <c r="Q55" s="64">
        <f t="shared" si="2"/>
        <v>0.33191940615058246</v>
      </c>
      <c r="R55" s="48">
        <f t="shared" si="3"/>
        <v>10</v>
      </c>
      <c r="S55" s="63">
        <f>SUMIF('RECAP PDV'!$E:$E,$G55,'RECAP PDV'!S:S)</f>
        <v>2</v>
      </c>
      <c r="T55" s="63">
        <f t="shared" si="22"/>
        <v>1.0243902439024402</v>
      </c>
      <c r="U55" s="64">
        <f t="shared" si="4"/>
        <v>0.56550731707317048</v>
      </c>
      <c r="V55" s="48">
        <f t="shared" si="5"/>
        <v>14</v>
      </c>
      <c r="W55" s="63">
        <f>SUMIF('RECAP PDV'!$E:$E,$G55,'RECAP PDV'!W:W)</f>
        <v>25.6</v>
      </c>
      <c r="X55" s="63">
        <f t="shared" si="23"/>
        <v>13.112195121951235</v>
      </c>
      <c r="Y55" s="64">
        <f t="shared" si="6"/>
        <v>0.80612999340804203</v>
      </c>
      <c r="Z55" s="48">
        <f t="shared" si="7"/>
        <v>34</v>
      </c>
      <c r="AA55" s="63">
        <f>SUMIF('RECAP PDV'!$E:$E,$G55,'RECAP PDV'!AA:AA)</f>
        <v>4</v>
      </c>
      <c r="AB55" s="63">
        <f t="shared" si="24"/>
        <v>2.0487804878048803</v>
      </c>
      <c r="AC55" s="64">
        <f t="shared" si="8"/>
        <v>0.24905438065968613</v>
      </c>
      <c r="AD55" s="48">
        <f t="shared" si="9"/>
        <v>6</v>
      </c>
      <c r="AE55" s="63">
        <f>SUMIF('RECAP PDV'!$E:$E,$G55,'RECAP PDV'!AE:AE)</f>
        <v>2.1979589531778529</v>
      </c>
      <c r="AF55" s="63">
        <f t="shared" si="25"/>
        <v>1.1257838540667064</v>
      </c>
      <c r="AG55" s="64">
        <f t="shared" si="10"/>
        <v>0.95630106589310193</v>
      </c>
      <c r="AH55" s="48">
        <f t="shared" si="11"/>
        <v>231</v>
      </c>
      <c r="AI55" s="63">
        <f>SUMIF('RECAP PDV'!$E:$E,$G55,'RECAP PDV'!AI:AI)</f>
        <v>1</v>
      </c>
      <c r="AJ55" s="63">
        <f t="shared" si="26"/>
        <v>0.51219512195122008</v>
      </c>
      <c r="AK55" s="64">
        <f t="shared" si="12"/>
        <v>0.7061195121951217</v>
      </c>
      <c r="AL55" s="48">
        <f t="shared" si="13"/>
        <v>66</v>
      </c>
      <c r="AM55" s="133">
        <f>SUMIF('RECAP PDV'!$E:$E,$G55,'RECAP PDV'!AM:AM)</f>
        <v>3</v>
      </c>
      <c r="AN55" s="133">
        <f t="shared" si="27"/>
        <v>1.5365853658536603</v>
      </c>
      <c r="AO55" s="64">
        <f t="shared" si="14"/>
        <v>0.73844388019027263</v>
      </c>
      <c r="AP55" s="48">
        <f t="shared" si="15"/>
        <v>21</v>
      </c>
      <c r="AQ55" s="133">
        <f>SUMIF('RECAP PDV'!$E:$E,$G55,'RECAP PDV'!AQ:AQ)</f>
        <v>0</v>
      </c>
      <c r="AR55" s="133">
        <f t="shared" si="28"/>
        <v>0</v>
      </c>
      <c r="AS55" s="64">
        <f t="shared" si="16"/>
        <v>1</v>
      </c>
      <c r="AT55" s="48">
        <f t="shared" si="17"/>
        <v>85</v>
      </c>
      <c r="AU55" s="63">
        <f>SUMIF('RECAP PDV'!$E:$E,$G55,'RECAP PDV'!AU:AU)</f>
        <v>68595.399999999994</v>
      </c>
      <c r="AV55" s="63">
        <f t="shared" si="29"/>
        <v>35134.229268292722</v>
      </c>
      <c r="AW55" s="64">
        <f t="shared" si="18"/>
        <v>0.8037146523966795</v>
      </c>
      <c r="AX55" s="48">
        <f t="shared" si="19"/>
        <v>23</v>
      </c>
    </row>
    <row r="56" spans="1:50" ht="15.75" thickBot="1" x14ac:dyDescent="0.3">
      <c r="A56">
        <v>121</v>
      </c>
      <c r="C56" s="41">
        <v>262</v>
      </c>
      <c r="D56" s="42" t="s">
        <v>44</v>
      </c>
      <c r="E56" s="41">
        <v>5101</v>
      </c>
      <c r="F56" s="43" t="s">
        <v>486</v>
      </c>
      <c r="G56" s="46">
        <v>4121</v>
      </c>
      <c r="H56" s="43" t="s">
        <v>75</v>
      </c>
      <c r="I56" s="62">
        <f>VLOOKUP(G56,ETP!$J$11:$M$324,4,FALSE)</f>
        <v>4</v>
      </c>
      <c r="K56" s="63">
        <f>SUMIF('RECAP PDV'!$E:$E,$G56,'RECAP PDV'!K:K)</f>
        <v>0</v>
      </c>
      <c r="L56" s="63">
        <f t="shared" si="20"/>
        <v>0</v>
      </c>
      <c r="M56" s="64" t="e">
        <f t="shared" si="0"/>
        <v>#DIV/0!</v>
      </c>
      <c r="N56" s="48" t="e">
        <f t="shared" si="1"/>
        <v>#DIV/0!</v>
      </c>
      <c r="O56" s="63">
        <f>SUMIF('RECAP PDV'!$E:$E,$G56,'RECAP PDV'!O:O)</f>
        <v>9</v>
      </c>
      <c r="P56" s="63">
        <f t="shared" si="21"/>
        <v>2.25</v>
      </c>
      <c r="Q56" s="64">
        <f t="shared" si="2"/>
        <v>0.85326086956521741</v>
      </c>
      <c r="R56" s="48">
        <f t="shared" si="3"/>
        <v>187</v>
      </c>
      <c r="S56" s="63">
        <f>SUMIF('RECAP PDV'!$E:$E,$G56,'RECAP PDV'!S:S)</f>
        <v>1</v>
      </c>
      <c r="T56" s="63">
        <f t="shared" si="22"/>
        <v>0.25</v>
      </c>
      <c r="U56" s="64">
        <f t="shared" si="4"/>
        <v>0.89396309523809525</v>
      </c>
      <c r="V56" s="48">
        <f t="shared" si="5"/>
        <v>151</v>
      </c>
      <c r="W56" s="63">
        <f>SUMIF('RECAP PDV'!$E:$E,$G56,'RECAP PDV'!W:W)</f>
        <v>32.4</v>
      </c>
      <c r="X56" s="63">
        <f t="shared" si="23"/>
        <v>8.1</v>
      </c>
      <c r="Y56" s="64">
        <f t="shared" si="6"/>
        <v>0.88023766891891886</v>
      </c>
      <c r="Z56" s="48">
        <f t="shared" si="7"/>
        <v>94</v>
      </c>
      <c r="AA56" s="63">
        <f>SUMIF('RECAP PDV'!$E:$E,$G56,'RECAP PDV'!AA:AA)</f>
        <v>0</v>
      </c>
      <c r="AB56" s="63">
        <f t="shared" si="24"/>
        <v>0</v>
      </c>
      <c r="AC56" s="64">
        <f t="shared" si="8"/>
        <v>1</v>
      </c>
      <c r="AD56" s="48">
        <f t="shared" si="9"/>
        <v>219</v>
      </c>
      <c r="AE56" s="63">
        <f>SUMIF('RECAP PDV'!$E:$E,$G56,'RECAP PDV'!AE:AE)</f>
        <v>13.526527605813168</v>
      </c>
      <c r="AF56" s="63">
        <f t="shared" si="25"/>
        <v>3.3816319014532921</v>
      </c>
      <c r="AG56" s="64">
        <f t="shared" si="10"/>
        <v>0.86873705009928537</v>
      </c>
      <c r="AH56" s="48">
        <f t="shared" si="11"/>
        <v>152</v>
      </c>
      <c r="AI56" s="63">
        <f>SUMIF('RECAP PDV'!$E:$E,$G56,'RECAP PDV'!AI:AI)</f>
        <v>3</v>
      </c>
      <c r="AJ56" s="63">
        <f t="shared" si="26"/>
        <v>0.75</v>
      </c>
      <c r="AK56" s="64">
        <f t="shared" si="12"/>
        <v>0.56967500000000004</v>
      </c>
      <c r="AL56" s="48">
        <f t="shared" si="13"/>
        <v>32</v>
      </c>
      <c r="AM56" s="133">
        <f>SUMIF('RECAP PDV'!$E:$E,$G56,'RECAP PDV'!AM:AM)</f>
        <v>-2</v>
      </c>
      <c r="AN56" s="133">
        <f t="shared" si="27"/>
        <v>-0.5</v>
      </c>
      <c r="AO56" s="64">
        <f t="shared" si="14"/>
        <v>1.0192751260391399</v>
      </c>
      <c r="AP56" s="48">
        <f t="shared" si="15"/>
        <v>192</v>
      </c>
      <c r="AQ56" s="133">
        <f>SUMIF('RECAP PDV'!$E:$E,$G56,'RECAP PDV'!AQ:AQ)</f>
        <v>0</v>
      </c>
      <c r="AR56" s="133">
        <f t="shared" si="28"/>
        <v>0</v>
      </c>
      <c r="AS56" s="64">
        <f t="shared" si="16"/>
        <v>1</v>
      </c>
      <c r="AT56" s="48">
        <f t="shared" si="17"/>
        <v>85</v>
      </c>
      <c r="AU56" s="63">
        <f>SUMIF('RECAP PDV'!$E:$E,$G56,'RECAP PDV'!AU:AU)</f>
        <v>21803.200000000001</v>
      </c>
      <c r="AV56" s="63">
        <f t="shared" si="29"/>
        <v>5450.8</v>
      </c>
      <c r="AW56" s="64">
        <f t="shared" si="18"/>
        <v>0.96954786841783003</v>
      </c>
      <c r="AX56" s="48">
        <f t="shared" si="19"/>
        <v>182</v>
      </c>
    </row>
    <row r="57" spans="1:50" ht="15.75" thickBot="1" x14ac:dyDescent="0.3">
      <c r="A57">
        <v>108</v>
      </c>
      <c r="C57" s="41">
        <v>262</v>
      </c>
      <c r="D57" s="42" t="s">
        <v>44</v>
      </c>
      <c r="E57" s="41">
        <v>5101</v>
      </c>
      <c r="F57" s="43" t="s">
        <v>486</v>
      </c>
      <c r="G57" s="46">
        <v>4101</v>
      </c>
      <c r="H57" s="43" t="s">
        <v>94</v>
      </c>
      <c r="I57" s="62">
        <f>VLOOKUP(G57,ETP!$J$11:$M$324,4,FALSE)</f>
        <v>8.6625870967741889</v>
      </c>
      <c r="K57" s="63">
        <f>SUMIF('RECAP PDV'!$E:$E,$G57,'RECAP PDV'!K:K)</f>
        <v>0</v>
      </c>
      <c r="L57" s="63">
        <f t="shared" si="20"/>
        <v>0</v>
      </c>
      <c r="M57" s="64" t="e">
        <f t="shared" si="0"/>
        <v>#DIV/0!</v>
      </c>
      <c r="N57" s="48" t="e">
        <f t="shared" si="1"/>
        <v>#DIV/0!</v>
      </c>
      <c r="O57" s="63">
        <f>SUMIF('RECAP PDV'!$E:$E,$G57,'RECAP PDV'!O:O)</f>
        <v>20</v>
      </c>
      <c r="P57" s="63">
        <f t="shared" si="21"/>
        <v>2.3087790952713982</v>
      </c>
      <c r="Q57" s="64">
        <f t="shared" si="2"/>
        <v>0.84942745030838707</v>
      </c>
      <c r="R57" s="48">
        <f t="shared" si="3"/>
        <v>186</v>
      </c>
      <c r="S57" s="63">
        <f>SUMIF('RECAP PDV'!$E:$E,$G57,'RECAP PDV'!S:S)</f>
        <v>5</v>
      </c>
      <c r="T57" s="63">
        <f t="shared" si="22"/>
        <v>0.57719477381784956</v>
      </c>
      <c r="U57" s="64">
        <f t="shared" si="4"/>
        <v>0.75518421095843025</v>
      </c>
      <c r="V57" s="48">
        <f t="shared" si="5"/>
        <v>57</v>
      </c>
      <c r="W57" s="63">
        <f>SUMIF('RECAP PDV'!$E:$E,$G57,'RECAP PDV'!W:W)</f>
        <v>76</v>
      </c>
      <c r="X57" s="63">
        <f t="shared" si="23"/>
        <v>8.7733605620313124</v>
      </c>
      <c r="Y57" s="64">
        <f t="shared" si="6"/>
        <v>0.87028171452793901</v>
      </c>
      <c r="Z57" s="48">
        <f t="shared" si="7"/>
        <v>85</v>
      </c>
      <c r="AA57" s="63">
        <f>SUMIF('RECAP PDV'!$E:$E,$G57,'RECAP PDV'!AA:AA)</f>
        <v>8</v>
      </c>
      <c r="AB57" s="63">
        <f t="shared" si="24"/>
        <v>0.9235116381085593</v>
      </c>
      <c r="AC57" s="64">
        <f t="shared" si="8"/>
        <v>0.6615025264173312</v>
      </c>
      <c r="AD57" s="48">
        <f t="shared" si="9"/>
        <v>48</v>
      </c>
      <c r="AE57" s="63">
        <f>SUMIF('RECAP PDV'!$E:$E,$G57,'RECAP PDV'!AE:AE)</f>
        <v>32.283205710615576</v>
      </c>
      <c r="AF57" s="63">
        <f t="shared" si="25"/>
        <v>3.7267395236507732</v>
      </c>
      <c r="AG57" s="64">
        <f t="shared" si="10"/>
        <v>0.85534119690089472</v>
      </c>
      <c r="AH57" s="48">
        <f t="shared" si="11"/>
        <v>137</v>
      </c>
      <c r="AI57" s="63">
        <f>SUMIF('RECAP PDV'!$E:$E,$G57,'RECAP PDV'!AI:AI)</f>
        <v>3</v>
      </c>
      <c r="AJ57" s="63">
        <f t="shared" si="26"/>
        <v>0.34631686429070974</v>
      </c>
      <c r="AK57" s="64">
        <f t="shared" si="12"/>
        <v>0.80129492716546713</v>
      </c>
      <c r="AL57" s="48">
        <f t="shared" si="13"/>
        <v>130</v>
      </c>
      <c r="AM57" s="133">
        <f>SUMIF('RECAP PDV'!$E:$E,$G57,'RECAP PDV'!AM:AM)</f>
        <v>4</v>
      </c>
      <c r="AN57" s="133">
        <f t="shared" si="27"/>
        <v>0.46175581905427965</v>
      </c>
      <c r="AO57" s="64">
        <f t="shared" si="14"/>
        <v>0.88665555143358499</v>
      </c>
      <c r="AP57" s="48">
        <f t="shared" si="15"/>
        <v>95</v>
      </c>
      <c r="AQ57" s="133">
        <f>SUMIF('RECAP PDV'!$E:$E,$G57,'RECAP PDV'!AQ:AQ)</f>
        <v>1</v>
      </c>
      <c r="AR57" s="133">
        <f t="shared" si="28"/>
        <v>0.11543895476356991</v>
      </c>
      <c r="AS57" s="64">
        <f t="shared" si="16"/>
        <v>0.89895628289544727</v>
      </c>
      <c r="AT57" s="48">
        <f t="shared" si="17"/>
        <v>77</v>
      </c>
      <c r="AU57" s="63">
        <f>SUMIF('RECAP PDV'!$E:$E,$G57,'RECAP PDV'!AU:AU)</f>
        <v>74404</v>
      </c>
      <c r="AV57" s="63">
        <f t="shared" si="29"/>
        <v>8589.1199902286553</v>
      </c>
      <c r="AW57" s="64">
        <f t="shared" si="18"/>
        <v>0.95201493136466397</v>
      </c>
      <c r="AX57" s="48">
        <f t="shared" si="19"/>
        <v>151</v>
      </c>
    </row>
    <row r="58" spans="1:50" ht="15.75" thickBot="1" x14ac:dyDescent="0.3">
      <c r="A58">
        <v>107</v>
      </c>
      <c r="C58" s="41">
        <v>262</v>
      </c>
      <c r="D58" s="42" t="s">
        <v>44</v>
      </c>
      <c r="E58" s="41">
        <v>5101</v>
      </c>
      <c r="F58" s="43" t="s">
        <v>486</v>
      </c>
      <c r="G58" s="46">
        <v>4107</v>
      </c>
      <c r="H58" s="43" t="s">
        <v>96</v>
      </c>
      <c r="I58" s="62">
        <f>VLOOKUP(G58,ETP!$J$11:$M$324,4,FALSE)</f>
        <v>2.9983870967741901</v>
      </c>
      <c r="K58" s="63">
        <f>SUMIF('RECAP PDV'!$E:$E,$G58,'RECAP PDV'!K:K)</f>
        <v>0</v>
      </c>
      <c r="L58" s="63">
        <f t="shared" si="20"/>
        <v>0</v>
      </c>
      <c r="M58" s="64" t="e">
        <f t="shared" si="0"/>
        <v>#DIV/0!</v>
      </c>
      <c r="N58" s="48" t="e">
        <f t="shared" si="1"/>
        <v>#DIV/0!</v>
      </c>
      <c r="O58" s="63">
        <f>SUMIF('RECAP PDV'!$E:$E,$G58,'RECAP PDV'!O:O)</f>
        <v>35</v>
      </c>
      <c r="P58" s="63">
        <f t="shared" si="21"/>
        <v>11.672942442173225</v>
      </c>
      <c r="Q58" s="64">
        <f t="shared" si="2"/>
        <v>0.23872114507565925</v>
      </c>
      <c r="R58" s="48">
        <f t="shared" si="3"/>
        <v>4</v>
      </c>
      <c r="S58" s="63">
        <f>SUMIF('RECAP PDV'!$E:$E,$G58,'RECAP PDV'!S:S)</f>
        <v>3</v>
      </c>
      <c r="T58" s="63">
        <f t="shared" si="22"/>
        <v>1.0005379236148477</v>
      </c>
      <c r="U58" s="64">
        <f t="shared" si="4"/>
        <v>0.57562422193191409</v>
      </c>
      <c r="V58" s="48">
        <f t="shared" si="5"/>
        <v>16</v>
      </c>
      <c r="W58" s="63">
        <f>SUMIF('RECAP PDV'!$E:$E,$G58,'RECAP PDV'!W:W)</f>
        <v>59.6</v>
      </c>
      <c r="X58" s="63">
        <f t="shared" si="23"/>
        <v>19.877353415814977</v>
      </c>
      <c r="Y58" s="64">
        <f t="shared" si="6"/>
        <v>0.70610392829623558</v>
      </c>
      <c r="Z58" s="48">
        <f t="shared" si="7"/>
        <v>9</v>
      </c>
      <c r="AA58" s="63">
        <f>SUMIF('RECAP PDV'!$E:$E,$G58,'RECAP PDV'!AA:AA)</f>
        <v>0</v>
      </c>
      <c r="AB58" s="63">
        <f t="shared" si="24"/>
        <v>0</v>
      </c>
      <c r="AC58" s="64">
        <f t="shared" si="8"/>
        <v>1</v>
      </c>
      <c r="AD58" s="48">
        <f t="shared" si="9"/>
        <v>219</v>
      </c>
      <c r="AE58" s="63">
        <f>SUMIF('RECAP PDV'!$E:$E,$G58,'RECAP PDV'!AE:AE)</f>
        <v>5.0978553120000013E-2</v>
      </c>
      <c r="AF58" s="63">
        <f t="shared" si="25"/>
        <v>1.700199189585801E-2</v>
      </c>
      <c r="AG58" s="64">
        <f t="shared" si="10"/>
        <v>0.99934004301015755</v>
      </c>
      <c r="AH58" s="48">
        <f t="shared" si="11"/>
        <v>261</v>
      </c>
      <c r="AI58" s="63">
        <f>SUMIF('RECAP PDV'!$E:$E,$G58,'RECAP PDV'!AI:AI)</f>
        <v>0</v>
      </c>
      <c r="AJ58" s="63">
        <f t="shared" si="26"/>
        <v>0</v>
      </c>
      <c r="AK58" s="64">
        <f t="shared" si="12"/>
        <v>1</v>
      </c>
      <c r="AL58" s="48">
        <f t="shared" si="13"/>
        <v>204</v>
      </c>
      <c r="AM58" s="133">
        <f>SUMIF('RECAP PDV'!$E:$E,$G58,'RECAP PDV'!AM:AM)</f>
        <v>6</v>
      </c>
      <c r="AN58" s="133">
        <f t="shared" si="27"/>
        <v>2.0010758472296954</v>
      </c>
      <c r="AO58" s="64">
        <f t="shared" si="14"/>
        <v>0.67439380757517509</v>
      </c>
      <c r="AP58" s="48">
        <f t="shared" si="15"/>
        <v>12</v>
      </c>
      <c r="AQ58" s="133">
        <f>SUMIF('RECAP PDV'!$E:$E,$G58,'RECAP PDV'!AQ:AQ)</f>
        <v>0</v>
      </c>
      <c r="AR58" s="133">
        <f t="shared" si="28"/>
        <v>0</v>
      </c>
      <c r="AS58" s="64">
        <f t="shared" si="16"/>
        <v>1</v>
      </c>
      <c r="AT58" s="48">
        <f t="shared" si="17"/>
        <v>85</v>
      </c>
      <c r="AU58" s="63">
        <f>SUMIF('RECAP PDV'!$E:$E,$G58,'RECAP PDV'!AU:AU)</f>
        <v>28184.1</v>
      </c>
      <c r="AV58" s="63">
        <f t="shared" si="29"/>
        <v>9399.7536309844108</v>
      </c>
      <c r="AW58" s="64">
        <f t="shared" si="18"/>
        <v>0.9474861425092248</v>
      </c>
      <c r="AX58" s="48">
        <f t="shared" si="19"/>
        <v>140</v>
      </c>
    </row>
    <row r="59" spans="1:50" ht="15.75" thickBot="1" x14ac:dyDescent="0.3">
      <c r="A59">
        <v>120</v>
      </c>
      <c r="C59" s="41">
        <v>262</v>
      </c>
      <c r="D59" s="42" t="s">
        <v>44</v>
      </c>
      <c r="E59" s="41">
        <v>5101</v>
      </c>
      <c r="F59" s="43" t="s">
        <v>486</v>
      </c>
      <c r="G59" s="46">
        <v>4120</v>
      </c>
      <c r="H59" s="43" t="s">
        <v>76</v>
      </c>
      <c r="I59" s="62">
        <f>VLOOKUP(G59,ETP!$J$11:$M$324,4,FALSE)</f>
        <v>1.7213000000000001</v>
      </c>
      <c r="K59" s="63">
        <f>SUMIF('RECAP PDV'!$E:$E,$G59,'RECAP PDV'!K:K)</f>
        <v>0</v>
      </c>
      <c r="L59" s="63">
        <f t="shared" si="20"/>
        <v>0</v>
      </c>
      <c r="M59" s="64" t="e">
        <f t="shared" si="0"/>
        <v>#DIV/0!</v>
      </c>
      <c r="N59" s="48" t="e">
        <f t="shared" si="1"/>
        <v>#DIV/0!</v>
      </c>
      <c r="O59" s="63">
        <f>SUMIF('RECAP PDV'!$E:$E,$G59,'RECAP PDV'!O:O)</f>
        <v>18</v>
      </c>
      <c r="P59" s="63">
        <f t="shared" si="21"/>
        <v>10.457212571893336</v>
      </c>
      <c r="Q59" s="64">
        <f t="shared" si="2"/>
        <v>0.3180078757460868</v>
      </c>
      <c r="R59" s="48">
        <f t="shared" si="3"/>
        <v>7</v>
      </c>
      <c r="S59" s="63">
        <f>SUMIF('RECAP PDV'!$E:$E,$G59,'RECAP PDV'!S:S)</f>
        <v>2</v>
      </c>
      <c r="T59" s="63">
        <f t="shared" si="22"/>
        <v>1.1619125079881485</v>
      </c>
      <c r="U59" s="64">
        <f t="shared" si="4"/>
        <v>0.50717757619517945</v>
      </c>
      <c r="V59" s="48">
        <f t="shared" si="5"/>
        <v>8</v>
      </c>
      <c r="W59" s="63">
        <f>SUMIF('RECAP PDV'!$E:$E,$G59,'RECAP PDV'!W:W)</f>
        <v>40.4</v>
      </c>
      <c r="X59" s="63">
        <f t="shared" si="23"/>
        <v>23.470632661360597</v>
      </c>
      <c r="Y59" s="64">
        <f t="shared" si="6"/>
        <v>0.6529755951268762</v>
      </c>
      <c r="Z59" s="48">
        <f t="shared" si="7"/>
        <v>7</v>
      </c>
      <c r="AA59" s="63">
        <f>SUMIF('RECAP PDV'!$E:$E,$G59,'RECAP PDV'!AA:AA)</f>
        <v>1</v>
      </c>
      <c r="AB59" s="63">
        <f t="shared" si="24"/>
        <v>0.58095625399407425</v>
      </c>
      <c r="AC59" s="64">
        <f t="shared" si="8"/>
        <v>0.78706037246936267</v>
      </c>
      <c r="AD59" s="48">
        <f t="shared" si="9"/>
        <v>100</v>
      </c>
      <c r="AE59" s="63">
        <f>SUMIF('RECAP PDV'!$E:$E,$G59,'RECAP PDV'!AE:AE)</f>
        <v>44.344599876616527</v>
      </c>
      <c r="AF59" s="63">
        <f t="shared" si="25"/>
        <v>25.762272629185222</v>
      </c>
      <c r="AG59" s="64">
        <f t="shared" si="10"/>
        <v>0</v>
      </c>
      <c r="AH59" s="48">
        <f t="shared" si="11"/>
        <v>1</v>
      </c>
      <c r="AI59" s="63">
        <f>SUMIF('RECAP PDV'!$E:$E,$G59,'RECAP PDV'!AI:AI)</f>
        <v>3</v>
      </c>
      <c r="AJ59" s="63">
        <f t="shared" si="26"/>
        <v>1.7428687619822227</v>
      </c>
      <c r="AK59" s="64">
        <f t="shared" si="12"/>
        <v>0</v>
      </c>
      <c r="AL59" s="48">
        <f t="shared" si="13"/>
        <v>1</v>
      </c>
      <c r="AM59" s="133">
        <f>SUMIF('RECAP PDV'!$E:$E,$G59,'RECAP PDV'!AM:AM)</f>
        <v>1</v>
      </c>
      <c r="AN59" s="133">
        <f t="shared" si="27"/>
        <v>0.58095625399407425</v>
      </c>
      <c r="AO59" s="64">
        <f t="shared" si="14"/>
        <v>0.87021862361748137</v>
      </c>
      <c r="AP59" s="48">
        <f t="shared" si="15"/>
        <v>78</v>
      </c>
      <c r="AQ59" s="133">
        <f>SUMIF('RECAP PDV'!$E:$E,$G59,'RECAP PDV'!AQ:AQ)</f>
        <v>0</v>
      </c>
      <c r="AR59" s="133">
        <f t="shared" si="28"/>
        <v>0</v>
      </c>
      <c r="AS59" s="64">
        <f t="shared" si="16"/>
        <v>1</v>
      </c>
      <c r="AT59" s="48">
        <f t="shared" si="17"/>
        <v>85</v>
      </c>
      <c r="AU59" s="63">
        <f>SUMIF('RECAP PDV'!$E:$E,$G59,'RECAP PDV'!AU:AU)</f>
        <v>93754.3</v>
      </c>
      <c r="AV59" s="63">
        <f t="shared" si="29"/>
        <v>54467.146923836634</v>
      </c>
      <c r="AW59" s="64">
        <f t="shared" si="18"/>
        <v>0.69570691916231364</v>
      </c>
      <c r="AX59" s="48">
        <f t="shared" si="19"/>
        <v>8</v>
      </c>
    </row>
    <row r="60" spans="1:50" ht="15.75" thickBot="1" x14ac:dyDescent="0.3">
      <c r="A60">
        <v>28</v>
      </c>
      <c r="C60" s="41">
        <v>262</v>
      </c>
      <c r="D60" s="42" t="s">
        <v>44</v>
      </c>
      <c r="E60" s="41">
        <v>5006</v>
      </c>
      <c r="F60" s="43" t="s">
        <v>510</v>
      </c>
      <c r="G60" s="46">
        <v>4028</v>
      </c>
      <c r="H60" s="43" t="s">
        <v>87</v>
      </c>
      <c r="I60" s="62">
        <f>VLOOKUP(G60,ETP!$J$11:$M$324,4,FALSE)</f>
        <v>3.6709714285714301</v>
      </c>
      <c r="K60" s="63">
        <f>SUMIF('RECAP PDV'!$E:$E,$G60,'RECAP PDV'!K:K)</f>
        <v>0</v>
      </c>
      <c r="L60" s="63">
        <f t="shared" si="20"/>
        <v>0</v>
      </c>
      <c r="M60" s="64" t="e">
        <f t="shared" si="0"/>
        <v>#DIV/0!</v>
      </c>
      <c r="N60" s="48" t="e">
        <f t="shared" si="1"/>
        <v>#DIV/0!</v>
      </c>
      <c r="O60" s="63">
        <f>SUMIF('RECAP PDV'!$E:$E,$G60,'RECAP PDV'!O:O)</f>
        <v>31</v>
      </c>
      <c r="P60" s="63">
        <f t="shared" si="21"/>
        <v>8.444631238130814</v>
      </c>
      <c r="Q60" s="64">
        <f t="shared" si="2"/>
        <v>0.44926318012190347</v>
      </c>
      <c r="R60" s="48">
        <f t="shared" si="3"/>
        <v>18</v>
      </c>
      <c r="S60" s="63">
        <f>SUMIF('RECAP PDV'!$E:$E,$G60,'RECAP PDV'!S:S)</f>
        <v>0</v>
      </c>
      <c r="T60" s="63">
        <f t="shared" si="22"/>
        <v>0</v>
      </c>
      <c r="U60" s="64">
        <f t="shared" si="4"/>
        <v>1</v>
      </c>
      <c r="V60" s="48">
        <f t="shared" si="5"/>
        <v>181</v>
      </c>
      <c r="W60" s="63">
        <f>SUMIF('RECAP PDV'!$E:$E,$G60,'RECAP PDV'!W:W)</f>
        <v>36.799999999999997</v>
      </c>
      <c r="X60" s="63">
        <f t="shared" si="23"/>
        <v>10.024594502039159</v>
      </c>
      <c r="Y60" s="64">
        <f t="shared" si="6"/>
        <v>0.85178162892508658</v>
      </c>
      <c r="Z60" s="48">
        <f t="shared" si="7"/>
        <v>74</v>
      </c>
      <c r="AA60" s="63">
        <f>SUMIF('RECAP PDV'!$E:$E,$G60,'RECAP PDV'!AA:AA)</f>
        <v>2</v>
      </c>
      <c r="AB60" s="63">
        <f t="shared" si="24"/>
        <v>0.54481491858908482</v>
      </c>
      <c r="AC60" s="64">
        <f t="shared" si="8"/>
        <v>0.80030736386792112</v>
      </c>
      <c r="AD60" s="48">
        <f t="shared" si="9"/>
        <v>106</v>
      </c>
      <c r="AE60" s="63">
        <f>SUMIF('RECAP PDV'!$E:$E,$G60,'RECAP PDV'!AE:AE)</f>
        <v>11.962662700789782</v>
      </c>
      <c r="AF60" s="63">
        <f t="shared" si="25"/>
        <v>3.2587185527197331</v>
      </c>
      <c r="AG60" s="64">
        <f t="shared" si="10"/>
        <v>0.8735081101102844</v>
      </c>
      <c r="AH60" s="48">
        <f t="shared" si="11"/>
        <v>156</v>
      </c>
      <c r="AI60" s="63">
        <f>SUMIF('RECAP PDV'!$E:$E,$G60,'RECAP PDV'!AI:AI)</f>
        <v>2</v>
      </c>
      <c r="AJ60" s="63">
        <f t="shared" si="26"/>
        <v>0.54481491858908482</v>
      </c>
      <c r="AK60" s="64">
        <f t="shared" si="12"/>
        <v>0.68740336021086934</v>
      </c>
      <c r="AL60" s="48">
        <f t="shared" si="13"/>
        <v>61</v>
      </c>
      <c r="AM60" s="133">
        <f>SUMIF('RECAP PDV'!$E:$E,$G60,'RECAP PDV'!AM:AM)</f>
        <v>0</v>
      </c>
      <c r="AN60" s="133">
        <f t="shared" si="27"/>
        <v>0</v>
      </c>
      <c r="AO60" s="64">
        <f t="shared" si="14"/>
        <v>0.9503285327469031</v>
      </c>
      <c r="AP60" s="48">
        <f t="shared" si="15"/>
        <v>133</v>
      </c>
      <c r="AQ60" s="133">
        <f>SUMIF('RECAP PDV'!$E:$E,$G60,'RECAP PDV'!AQ:AQ)</f>
        <v>1</v>
      </c>
      <c r="AR60" s="133">
        <f t="shared" si="28"/>
        <v>0.27240745929454241</v>
      </c>
      <c r="AS60" s="64">
        <f t="shared" si="16"/>
        <v>0.76156175087948697</v>
      </c>
      <c r="AT60" s="48">
        <f t="shared" si="17"/>
        <v>36</v>
      </c>
      <c r="AU60" s="63">
        <f>SUMIF('RECAP PDV'!$E:$E,$G60,'RECAP PDV'!AU:AU)</f>
        <v>34739.5</v>
      </c>
      <c r="AV60" s="63">
        <f t="shared" si="29"/>
        <v>9463.2989321627556</v>
      </c>
      <c r="AW60" s="64">
        <f t="shared" si="18"/>
        <v>0.94713113225881906</v>
      </c>
      <c r="AX60" s="48">
        <f t="shared" si="19"/>
        <v>139</v>
      </c>
    </row>
    <row r="61" spans="1:50" ht="15.75" thickBot="1" x14ac:dyDescent="0.3">
      <c r="A61">
        <v>33</v>
      </c>
      <c r="C61" s="41">
        <v>262</v>
      </c>
      <c r="D61" s="42" t="s">
        <v>44</v>
      </c>
      <c r="E61" s="41">
        <v>5006</v>
      </c>
      <c r="F61" s="43" t="s">
        <v>510</v>
      </c>
      <c r="G61" s="46">
        <v>4033</v>
      </c>
      <c r="H61" s="43" t="s">
        <v>47</v>
      </c>
      <c r="I61" s="62">
        <f>VLOOKUP(G61,ETP!$J$11:$M$324,4,FALSE)</f>
        <v>1.2949666666666699</v>
      </c>
      <c r="K61" s="63">
        <f>SUMIF('RECAP PDV'!$E:$E,$G61,'RECAP PDV'!K:K)</f>
        <v>0</v>
      </c>
      <c r="L61" s="63">
        <f t="shared" si="20"/>
        <v>0</v>
      </c>
      <c r="M61" s="64" t="e">
        <f t="shared" si="0"/>
        <v>#DIV/0!</v>
      </c>
      <c r="N61" s="48" t="e">
        <f t="shared" si="1"/>
        <v>#DIV/0!</v>
      </c>
      <c r="O61" s="63">
        <f>SUMIF('RECAP PDV'!$E:$E,$G61,'RECAP PDV'!O:O)</f>
        <v>4</v>
      </c>
      <c r="P61" s="63">
        <f t="shared" si="21"/>
        <v>3.0888825967206284</v>
      </c>
      <c r="Q61" s="64">
        <f t="shared" si="2"/>
        <v>0.79855113499648078</v>
      </c>
      <c r="R61" s="48">
        <f t="shared" si="3"/>
        <v>158</v>
      </c>
      <c r="S61" s="63">
        <f>SUMIF('RECAP PDV'!$E:$E,$G61,'RECAP PDV'!S:S)</f>
        <v>0</v>
      </c>
      <c r="T61" s="63">
        <f t="shared" si="22"/>
        <v>0</v>
      </c>
      <c r="U61" s="64">
        <f t="shared" si="4"/>
        <v>1</v>
      </c>
      <c r="V61" s="48">
        <f t="shared" si="5"/>
        <v>181</v>
      </c>
      <c r="W61" s="63">
        <f>SUMIF('RECAP PDV'!$E:$E,$G61,'RECAP PDV'!W:W)</f>
        <v>-8</v>
      </c>
      <c r="X61" s="63">
        <f t="shared" si="23"/>
        <v>-6.1777651934412567</v>
      </c>
      <c r="Y61" s="64">
        <f t="shared" si="6"/>
        <v>1.0913411803009989</v>
      </c>
      <c r="Z61" s="48">
        <f t="shared" si="7"/>
        <v>270</v>
      </c>
      <c r="AA61" s="63">
        <f>SUMIF('RECAP PDV'!$E:$E,$G61,'RECAP PDV'!AA:AA)</f>
        <v>0</v>
      </c>
      <c r="AB61" s="63">
        <f t="shared" si="24"/>
        <v>0</v>
      </c>
      <c r="AC61" s="64">
        <f t="shared" si="8"/>
        <v>1</v>
      </c>
      <c r="AD61" s="48">
        <f t="shared" si="9"/>
        <v>219</v>
      </c>
      <c r="AE61" s="63">
        <f>SUMIF('RECAP PDV'!$E:$E,$G61,'RECAP PDV'!AE:AE)</f>
        <v>24.856610199629863</v>
      </c>
      <c r="AF61" s="63">
        <f t="shared" si="25"/>
        <v>19.194787664776289</v>
      </c>
      <c r="AG61" s="64">
        <f t="shared" si="10"/>
        <v>0.25492646005806369</v>
      </c>
      <c r="AH61" s="48">
        <f t="shared" si="11"/>
        <v>4</v>
      </c>
      <c r="AI61" s="63">
        <f>SUMIF('RECAP PDV'!$E:$E,$G61,'RECAP PDV'!AI:AI)</f>
        <v>1</v>
      </c>
      <c r="AJ61" s="63">
        <f t="shared" si="26"/>
        <v>0.77222064918015709</v>
      </c>
      <c r="AK61" s="64">
        <f t="shared" si="12"/>
        <v>0.55692553218873186</v>
      </c>
      <c r="AL61" s="48">
        <f t="shared" si="13"/>
        <v>29</v>
      </c>
      <c r="AM61" s="133">
        <f>SUMIF('RECAP PDV'!$E:$E,$G61,'RECAP PDV'!AM:AM)</f>
        <v>-3</v>
      </c>
      <c r="AN61" s="133">
        <f t="shared" si="27"/>
        <v>-2.3166619475404713</v>
      </c>
      <c r="AO61" s="64">
        <f t="shared" si="14"/>
        <v>1.2697804309322516</v>
      </c>
      <c r="AP61" s="48">
        <f t="shared" si="15"/>
        <v>263</v>
      </c>
      <c r="AQ61" s="133">
        <f>SUMIF('RECAP PDV'!$E:$E,$G61,'RECAP PDV'!AQ:AQ)</f>
        <v>0</v>
      </c>
      <c r="AR61" s="133">
        <f t="shared" si="28"/>
        <v>0</v>
      </c>
      <c r="AS61" s="64">
        <f t="shared" si="16"/>
        <v>1</v>
      </c>
      <c r="AT61" s="48">
        <f t="shared" si="17"/>
        <v>85</v>
      </c>
      <c r="AU61" s="63">
        <f>SUMIF('RECAP PDV'!$E:$E,$G61,'RECAP PDV'!AU:AU)</f>
        <v>73245.5</v>
      </c>
      <c r="AV61" s="63">
        <f t="shared" si="29"/>
        <v>56561.687559525199</v>
      </c>
      <c r="AW61" s="64">
        <f t="shared" si="18"/>
        <v>0.68400529242088304</v>
      </c>
      <c r="AX61" s="48">
        <f t="shared" si="19"/>
        <v>7</v>
      </c>
    </row>
    <row r="62" spans="1:50" ht="15.75" thickBot="1" x14ac:dyDescent="0.3">
      <c r="A62">
        <v>37</v>
      </c>
      <c r="C62" s="41">
        <v>262</v>
      </c>
      <c r="D62" s="42" t="s">
        <v>44</v>
      </c>
      <c r="E62" s="41">
        <v>5006</v>
      </c>
      <c r="F62" s="43" t="s">
        <v>510</v>
      </c>
      <c r="G62" s="46">
        <v>4037</v>
      </c>
      <c r="H62" s="43" t="s">
        <v>48</v>
      </c>
      <c r="I62" s="62">
        <f>VLOOKUP(G62,ETP!$J$11:$M$324,4,FALSE)</f>
        <v>4.6295714285714302</v>
      </c>
      <c r="K62" s="63">
        <f>SUMIF('RECAP PDV'!$E:$E,$G62,'RECAP PDV'!K:K)</f>
        <v>0</v>
      </c>
      <c r="L62" s="63">
        <f t="shared" si="20"/>
        <v>0</v>
      </c>
      <c r="M62" s="64" t="e">
        <f t="shared" si="0"/>
        <v>#DIV/0!</v>
      </c>
      <c r="N62" s="48" t="e">
        <f t="shared" si="1"/>
        <v>#DIV/0!</v>
      </c>
      <c r="O62" s="63">
        <f>SUMIF('RECAP PDV'!$E:$E,$G62,'RECAP PDV'!O:O)</f>
        <v>41</v>
      </c>
      <c r="P62" s="63">
        <f t="shared" si="21"/>
        <v>8.856111333971052</v>
      </c>
      <c r="Q62" s="64">
        <f t="shared" si="2"/>
        <v>0.42242752169754011</v>
      </c>
      <c r="R62" s="48">
        <f t="shared" si="3"/>
        <v>16</v>
      </c>
      <c r="S62" s="63">
        <f>SUMIF('RECAP PDV'!$E:$E,$G62,'RECAP PDV'!S:S)</f>
        <v>4</v>
      </c>
      <c r="T62" s="63">
        <f t="shared" si="22"/>
        <v>0.86401086185083442</v>
      </c>
      <c r="U62" s="64">
        <f t="shared" si="4"/>
        <v>0.63353185011468749</v>
      </c>
      <c r="V62" s="48">
        <f t="shared" si="5"/>
        <v>26</v>
      </c>
      <c r="W62" s="63">
        <f>SUMIF('RECAP PDV'!$E:$E,$G62,'RECAP PDV'!W:W)</f>
        <v>12.6</v>
      </c>
      <c r="X62" s="63">
        <f t="shared" si="23"/>
        <v>2.7216342148301282</v>
      </c>
      <c r="Y62" s="64">
        <f t="shared" si="6"/>
        <v>0.95975935087431052</v>
      </c>
      <c r="Z62" s="48">
        <f t="shared" si="7"/>
        <v>184</v>
      </c>
      <c r="AA62" s="63">
        <f>SUMIF('RECAP PDV'!$E:$E,$G62,'RECAP PDV'!AA:AA)</f>
        <v>0</v>
      </c>
      <c r="AB62" s="63">
        <f t="shared" si="24"/>
        <v>0</v>
      </c>
      <c r="AC62" s="64">
        <f t="shared" si="8"/>
        <v>1</v>
      </c>
      <c r="AD62" s="48">
        <f t="shared" si="9"/>
        <v>219</v>
      </c>
      <c r="AE62" s="63">
        <f>SUMIF('RECAP PDV'!$E:$E,$G62,'RECAP PDV'!AE:AE)</f>
        <v>9.8140110291178182</v>
      </c>
      <c r="AF62" s="63">
        <f t="shared" si="25"/>
        <v>2.1198530318704201</v>
      </c>
      <c r="AG62" s="64">
        <f t="shared" si="10"/>
        <v>0.91771482809832128</v>
      </c>
      <c r="AH62" s="48">
        <f t="shared" si="11"/>
        <v>190</v>
      </c>
      <c r="AI62" s="63">
        <f>SUMIF('RECAP PDV'!$E:$E,$G62,'RECAP PDV'!AI:AI)</f>
        <v>2</v>
      </c>
      <c r="AJ62" s="63">
        <f t="shared" si="26"/>
        <v>0.43200543092541721</v>
      </c>
      <c r="AK62" s="64">
        <f t="shared" si="12"/>
        <v>0.75212968391602641</v>
      </c>
      <c r="AL62" s="48">
        <f t="shared" si="13"/>
        <v>93</v>
      </c>
      <c r="AM62" s="133">
        <f>SUMIF('RECAP PDV'!$E:$E,$G62,'RECAP PDV'!AM:AM)</f>
        <v>2</v>
      </c>
      <c r="AN62" s="133">
        <f t="shared" si="27"/>
        <v>0.43200543092541721</v>
      </c>
      <c r="AO62" s="64">
        <f t="shared" si="14"/>
        <v>0.89075792725479852</v>
      </c>
      <c r="AP62" s="48">
        <f t="shared" si="15"/>
        <v>98</v>
      </c>
      <c r="AQ62" s="133">
        <f>SUMIF('RECAP PDV'!$E:$E,$G62,'RECAP PDV'!AQ:AQ)</f>
        <v>1</v>
      </c>
      <c r="AR62" s="133">
        <f t="shared" si="28"/>
        <v>0.21600271546270861</v>
      </c>
      <c r="AS62" s="64">
        <f t="shared" si="16"/>
        <v>0.81093282315549109</v>
      </c>
      <c r="AT62" s="48">
        <f t="shared" si="17"/>
        <v>51</v>
      </c>
      <c r="AU62" s="63">
        <f>SUMIF('RECAP PDV'!$E:$E,$G62,'RECAP PDV'!AU:AU)</f>
        <v>7255.0999999999995</v>
      </c>
      <c r="AV62" s="63">
        <f t="shared" si="29"/>
        <v>1567.121300953497</v>
      </c>
      <c r="AW62" s="64">
        <f t="shared" si="18"/>
        <v>0.99124492110114892</v>
      </c>
      <c r="AX62" s="48">
        <f t="shared" si="19"/>
        <v>223</v>
      </c>
    </row>
    <row r="63" spans="1:50" ht="15.75" thickBot="1" x14ac:dyDescent="0.3">
      <c r="A63">
        <v>38</v>
      </c>
      <c r="C63" s="41">
        <v>262</v>
      </c>
      <c r="D63" s="42" t="s">
        <v>44</v>
      </c>
      <c r="E63" s="41">
        <v>5006</v>
      </c>
      <c r="F63" s="43" t="s">
        <v>510</v>
      </c>
      <c r="G63" s="46">
        <v>4038</v>
      </c>
      <c r="H63" s="43" t="s">
        <v>50</v>
      </c>
      <c r="I63" s="62">
        <f>VLOOKUP(G63,ETP!$J$11:$M$324,4,FALSE)</f>
        <v>5</v>
      </c>
      <c r="K63" s="63">
        <f>SUMIF('RECAP PDV'!$E:$E,$G63,'RECAP PDV'!K:K)</f>
        <v>0</v>
      </c>
      <c r="L63" s="63">
        <f t="shared" si="20"/>
        <v>0</v>
      </c>
      <c r="M63" s="64" t="e">
        <f t="shared" si="0"/>
        <v>#DIV/0!</v>
      </c>
      <c r="N63" s="48" t="e">
        <f t="shared" si="1"/>
        <v>#DIV/0!</v>
      </c>
      <c r="O63" s="63">
        <f>SUMIF('RECAP PDV'!$E:$E,$G63,'RECAP PDV'!O:O)</f>
        <v>31</v>
      </c>
      <c r="P63" s="63">
        <f t="shared" si="21"/>
        <v>6.2</v>
      </c>
      <c r="Q63" s="64">
        <f t="shared" si="2"/>
        <v>0.59565217391304337</v>
      </c>
      <c r="R63" s="48">
        <f t="shared" si="3"/>
        <v>49</v>
      </c>
      <c r="S63" s="63">
        <f>SUMIF('RECAP PDV'!$E:$E,$G63,'RECAP PDV'!S:S)</f>
        <v>5</v>
      </c>
      <c r="T63" s="63">
        <f t="shared" si="22"/>
        <v>1</v>
      </c>
      <c r="U63" s="64">
        <f t="shared" si="4"/>
        <v>0.57585238095238123</v>
      </c>
      <c r="V63" s="48">
        <f t="shared" si="5"/>
        <v>17</v>
      </c>
      <c r="W63" s="63">
        <f>SUMIF('RECAP PDV'!$E:$E,$G63,'RECAP PDV'!W:W)</f>
        <v>52.8</v>
      </c>
      <c r="X63" s="63">
        <f t="shared" si="23"/>
        <v>10.559999999999999</v>
      </c>
      <c r="Y63" s="64">
        <f t="shared" si="6"/>
        <v>0.84386540540540533</v>
      </c>
      <c r="Z63" s="48">
        <f t="shared" si="7"/>
        <v>66</v>
      </c>
      <c r="AA63" s="63">
        <f>SUMIF('RECAP PDV'!$E:$E,$G63,'RECAP PDV'!AA:AA)</f>
        <v>4</v>
      </c>
      <c r="AB63" s="63">
        <f t="shared" si="24"/>
        <v>0.8</v>
      </c>
      <c r="AC63" s="64">
        <f t="shared" si="8"/>
        <v>0.7067736153052111</v>
      </c>
      <c r="AD63" s="48">
        <f t="shared" si="9"/>
        <v>56</v>
      </c>
      <c r="AE63" s="63">
        <f>SUMIF('RECAP PDV'!$E:$E,$G63,'RECAP PDV'!AE:AE)</f>
        <v>38.217720328721732</v>
      </c>
      <c r="AF63" s="63">
        <f t="shared" si="25"/>
        <v>7.6435440657443463</v>
      </c>
      <c r="AG63" s="64">
        <f t="shared" si="10"/>
        <v>0.703304744276123</v>
      </c>
      <c r="AH63" s="48">
        <f t="shared" si="11"/>
        <v>54</v>
      </c>
      <c r="AI63" s="63">
        <f>SUMIF('RECAP PDV'!$E:$E,$G63,'RECAP PDV'!AI:AI)</f>
        <v>2</v>
      </c>
      <c r="AJ63" s="63">
        <f t="shared" si="26"/>
        <v>0.4</v>
      </c>
      <c r="AK63" s="64">
        <f t="shared" si="12"/>
        <v>0.77049333333333336</v>
      </c>
      <c r="AL63" s="48">
        <f t="shared" si="13"/>
        <v>101</v>
      </c>
      <c r="AM63" s="133">
        <f>SUMIF('RECAP PDV'!$E:$E,$G63,'RECAP PDV'!AM:AM)</f>
        <v>-4</v>
      </c>
      <c r="AN63" s="133">
        <f t="shared" si="27"/>
        <v>-0.8</v>
      </c>
      <c r="AO63" s="64">
        <f t="shared" si="14"/>
        <v>1.0606430820144821</v>
      </c>
      <c r="AP63" s="48">
        <f t="shared" si="15"/>
        <v>212</v>
      </c>
      <c r="AQ63" s="133">
        <f>SUMIF('RECAP PDV'!$E:$E,$G63,'RECAP PDV'!AQ:AQ)</f>
        <v>1</v>
      </c>
      <c r="AR63" s="133">
        <f t="shared" si="28"/>
        <v>0.2</v>
      </c>
      <c r="AS63" s="64">
        <f t="shared" si="16"/>
        <v>0.82494000000000001</v>
      </c>
      <c r="AT63" s="48">
        <f t="shared" si="17"/>
        <v>58</v>
      </c>
      <c r="AU63" s="63">
        <f>SUMIF('RECAP PDV'!$E:$E,$G63,'RECAP PDV'!AU:AU)</f>
        <v>14960.2</v>
      </c>
      <c r="AV63" s="63">
        <f t="shared" si="29"/>
        <v>2992.04</v>
      </c>
      <c r="AW63" s="64">
        <f t="shared" si="18"/>
        <v>0.98328428931916123</v>
      </c>
      <c r="AX63" s="48">
        <f t="shared" si="19"/>
        <v>206</v>
      </c>
    </row>
    <row r="64" spans="1:50" ht="15.75" thickBot="1" x14ac:dyDescent="0.3">
      <c r="A64">
        <v>39</v>
      </c>
      <c r="C64" s="41">
        <v>262</v>
      </c>
      <c r="D64" s="42" t="s">
        <v>44</v>
      </c>
      <c r="E64" s="41">
        <v>5006</v>
      </c>
      <c r="F64" s="43" t="s">
        <v>510</v>
      </c>
      <c r="G64" s="46">
        <v>4039</v>
      </c>
      <c r="H64" s="43" t="s">
        <v>49</v>
      </c>
      <c r="I64" s="62">
        <f>VLOOKUP(G64,ETP!$J$11:$M$324,4,FALSE)</f>
        <v>1.7763</v>
      </c>
      <c r="K64" s="63">
        <f>SUMIF('RECAP PDV'!$E:$E,$G64,'RECAP PDV'!K:K)</f>
        <v>0</v>
      </c>
      <c r="L64" s="63">
        <f t="shared" si="20"/>
        <v>0</v>
      </c>
      <c r="M64" s="64" t="e">
        <f t="shared" si="0"/>
        <v>#DIV/0!</v>
      </c>
      <c r="N64" s="48" t="e">
        <f t="shared" si="1"/>
        <v>#DIV/0!</v>
      </c>
      <c r="O64" s="63">
        <f>SUMIF('RECAP PDV'!$E:$E,$G64,'RECAP PDV'!O:O)</f>
        <v>8</v>
      </c>
      <c r="P64" s="63">
        <f t="shared" si="21"/>
        <v>4.5037437369813658</v>
      </c>
      <c r="Q64" s="64">
        <f t="shared" si="2"/>
        <v>0.70627758237078053</v>
      </c>
      <c r="R64" s="48">
        <f t="shared" si="3"/>
        <v>98</v>
      </c>
      <c r="S64" s="63">
        <f>SUMIF('RECAP PDV'!$E:$E,$G64,'RECAP PDV'!S:S)</f>
        <v>0</v>
      </c>
      <c r="T64" s="63">
        <f t="shared" si="22"/>
        <v>0</v>
      </c>
      <c r="U64" s="64">
        <f t="shared" si="4"/>
        <v>1</v>
      </c>
      <c r="V64" s="48">
        <f t="shared" si="5"/>
        <v>181</v>
      </c>
      <c r="W64" s="63">
        <f>SUMIF('RECAP PDV'!$E:$E,$G64,'RECAP PDV'!W:W)</f>
        <v>-10.8</v>
      </c>
      <c r="X64" s="63">
        <f t="shared" si="23"/>
        <v>-6.0800540449248439</v>
      </c>
      <c r="Y64" s="64">
        <f t="shared" si="6"/>
        <v>1.0898964747554514</v>
      </c>
      <c r="Z64" s="48">
        <f t="shared" si="7"/>
        <v>269</v>
      </c>
      <c r="AA64" s="63">
        <f>SUMIF('RECAP PDV'!$E:$E,$G64,'RECAP PDV'!AA:AA)</f>
        <v>0</v>
      </c>
      <c r="AB64" s="63">
        <f t="shared" si="24"/>
        <v>0</v>
      </c>
      <c r="AC64" s="64">
        <f t="shared" si="8"/>
        <v>1</v>
      </c>
      <c r="AD64" s="48">
        <f t="shared" si="9"/>
        <v>219</v>
      </c>
      <c r="AE64" s="63">
        <f>SUMIF('RECAP PDV'!$E:$E,$G64,'RECAP PDV'!AE:AE)</f>
        <v>-0.35580031369853476</v>
      </c>
      <c r="AF64" s="63">
        <f t="shared" si="25"/>
        <v>-0.20030417930447264</v>
      </c>
      <c r="AG64" s="64">
        <f t="shared" si="10"/>
        <v>1.0077750974142534</v>
      </c>
      <c r="AH64" s="48">
        <f t="shared" si="11"/>
        <v>270</v>
      </c>
      <c r="AI64" s="63">
        <f>SUMIF('RECAP PDV'!$E:$E,$G64,'RECAP PDV'!AI:AI)</f>
        <v>0</v>
      </c>
      <c r="AJ64" s="63">
        <f t="shared" si="26"/>
        <v>0</v>
      </c>
      <c r="AK64" s="64">
        <f t="shared" si="12"/>
        <v>1</v>
      </c>
      <c r="AL64" s="48">
        <f t="shared" si="13"/>
        <v>204</v>
      </c>
      <c r="AM64" s="133">
        <f>SUMIF('RECAP PDV'!$E:$E,$G64,'RECAP PDV'!AM:AM)</f>
        <v>5</v>
      </c>
      <c r="AN64" s="133">
        <f t="shared" si="27"/>
        <v>2.8148398356133537</v>
      </c>
      <c r="AO64" s="64">
        <f t="shared" si="14"/>
        <v>0.56218129808926176</v>
      </c>
      <c r="AP64" s="48">
        <f t="shared" si="15"/>
        <v>4</v>
      </c>
      <c r="AQ64" s="133">
        <f>SUMIF('RECAP PDV'!$E:$E,$G64,'RECAP PDV'!AQ:AQ)</f>
        <v>1</v>
      </c>
      <c r="AR64" s="133">
        <f t="shared" si="28"/>
        <v>0.56296796712267072</v>
      </c>
      <c r="AS64" s="64">
        <f t="shared" si="16"/>
        <v>0.50723413837752629</v>
      </c>
      <c r="AT64" s="48">
        <f t="shared" si="17"/>
        <v>10</v>
      </c>
      <c r="AU64" s="63">
        <f>SUMIF('RECAP PDV'!$E:$E,$G64,'RECAP PDV'!AU:AU)</f>
        <v>144.4</v>
      </c>
      <c r="AV64" s="63">
        <f t="shared" si="29"/>
        <v>81.292574452513662</v>
      </c>
      <c r="AW64" s="64">
        <f t="shared" si="18"/>
        <v>0.99954584057865237</v>
      </c>
      <c r="AX64" s="48">
        <f t="shared" si="19"/>
        <v>258</v>
      </c>
    </row>
    <row r="65" spans="1:50" ht="15.75" thickBot="1" x14ac:dyDescent="0.3">
      <c r="A65">
        <v>27</v>
      </c>
      <c r="C65" s="41">
        <v>262</v>
      </c>
      <c r="D65" s="42" t="s">
        <v>44</v>
      </c>
      <c r="E65" s="41">
        <v>5006</v>
      </c>
      <c r="F65" s="44" t="s">
        <v>510</v>
      </c>
      <c r="G65" s="46">
        <v>4027</v>
      </c>
      <c r="H65" s="44" t="s">
        <v>88</v>
      </c>
      <c r="I65" s="62">
        <f>VLOOKUP(G65,ETP!$J$11:$M$324,4,FALSE)</f>
        <v>4.6810619047619104</v>
      </c>
      <c r="K65" s="63">
        <f>SUMIF('RECAP PDV'!$E:$E,$G65,'RECAP PDV'!K:K)</f>
        <v>0</v>
      </c>
      <c r="L65" s="63">
        <f t="shared" si="20"/>
        <v>0</v>
      </c>
      <c r="M65" s="64" t="e">
        <f t="shared" si="0"/>
        <v>#DIV/0!</v>
      </c>
      <c r="N65" s="48" t="e">
        <f t="shared" si="1"/>
        <v>#DIV/0!</v>
      </c>
      <c r="O65" s="63">
        <f>SUMIF('RECAP PDV'!$E:$E,$G65,'RECAP PDV'!O:O)</f>
        <v>27</v>
      </c>
      <c r="P65" s="63">
        <f t="shared" si="21"/>
        <v>5.767922011997678</v>
      </c>
      <c r="Q65" s="64">
        <f t="shared" si="2"/>
        <v>0.62383117313058623</v>
      </c>
      <c r="R65" s="48">
        <f t="shared" si="3"/>
        <v>61</v>
      </c>
      <c r="S65" s="63">
        <f>SUMIF('RECAP PDV'!$E:$E,$G65,'RECAP PDV'!S:S)</f>
        <v>1</v>
      </c>
      <c r="T65" s="63">
        <f t="shared" si="22"/>
        <v>0.21362674118509917</v>
      </c>
      <c r="U65" s="64">
        <f t="shared" si="4"/>
        <v>0.90939072636143825</v>
      </c>
      <c r="V65" s="48">
        <f t="shared" si="5"/>
        <v>161</v>
      </c>
      <c r="W65" s="63">
        <f>SUMIF('RECAP PDV'!$E:$E,$G65,'RECAP PDV'!W:W)</f>
        <v>57.2</v>
      </c>
      <c r="X65" s="63">
        <f t="shared" si="23"/>
        <v>12.219449595787673</v>
      </c>
      <c r="Y65" s="64">
        <f t="shared" si="6"/>
        <v>0.81932965825687587</v>
      </c>
      <c r="Z65" s="48">
        <f t="shared" si="7"/>
        <v>45</v>
      </c>
      <c r="AA65" s="63">
        <f>SUMIF('RECAP PDV'!$E:$E,$G65,'RECAP PDV'!AA:AA)</f>
        <v>2</v>
      </c>
      <c r="AB65" s="63">
        <f t="shared" si="24"/>
        <v>0.42725348237019833</v>
      </c>
      <c r="AC65" s="64">
        <f t="shared" si="8"/>
        <v>0.84339750752040998</v>
      </c>
      <c r="AD65" s="48">
        <f t="shared" si="9"/>
        <v>139</v>
      </c>
      <c r="AE65" s="63">
        <f>SUMIF('RECAP PDV'!$E:$E,$G65,'RECAP PDV'!AE:AE)</f>
        <v>27.083348671052587</v>
      </c>
      <c r="AF65" s="63">
        <f t="shared" si="25"/>
        <v>5.7857275169767508</v>
      </c>
      <c r="AG65" s="64">
        <f t="shared" si="10"/>
        <v>0.77541858980165068</v>
      </c>
      <c r="AH65" s="48">
        <f t="shared" si="11"/>
        <v>84</v>
      </c>
      <c r="AI65" s="63">
        <f>SUMIF('RECAP PDV'!$E:$E,$G65,'RECAP PDV'!AI:AI)</f>
        <v>2</v>
      </c>
      <c r="AJ65" s="63">
        <f t="shared" si="26"/>
        <v>0.42725348237019833</v>
      </c>
      <c r="AK65" s="64">
        <f t="shared" si="12"/>
        <v>0.75485619359872591</v>
      </c>
      <c r="AL65" s="48">
        <f t="shared" si="13"/>
        <v>94</v>
      </c>
      <c r="AM65" s="133">
        <f>SUMIF('RECAP PDV'!$E:$E,$G65,'RECAP PDV'!AM:AM)</f>
        <v>-5</v>
      </c>
      <c r="AN65" s="133">
        <f t="shared" si="27"/>
        <v>-1.0681337059254958</v>
      </c>
      <c r="AO65" s="64">
        <f t="shared" si="14"/>
        <v>1.0976168931552528</v>
      </c>
      <c r="AP65" s="48">
        <f t="shared" si="15"/>
        <v>234</v>
      </c>
      <c r="AQ65" s="133">
        <f>SUMIF('RECAP PDV'!$E:$E,$G65,'RECAP PDV'!AQ:AQ)</f>
        <v>0</v>
      </c>
      <c r="AR65" s="133">
        <f t="shared" si="28"/>
        <v>0</v>
      </c>
      <c r="AS65" s="64">
        <f t="shared" si="16"/>
        <v>1</v>
      </c>
      <c r="AT65" s="48">
        <f t="shared" si="17"/>
        <v>85</v>
      </c>
      <c r="AU65" s="63">
        <f>SUMIF('RECAP PDV'!$E:$E,$G65,'RECAP PDV'!AU:AU)</f>
        <v>73471.8</v>
      </c>
      <c r="AV65" s="63">
        <f t="shared" si="29"/>
        <v>15695.541203003369</v>
      </c>
      <c r="AW65" s="64">
        <f t="shared" si="18"/>
        <v>0.91231329603595246</v>
      </c>
      <c r="AX65" s="48">
        <f t="shared" si="19"/>
        <v>90</v>
      </c>
    </row>
    <row r="66" spans="1:50" ht="15.75" thickBot="1" x14ac:dyDescent="0.3">
      <c r="A66">
        <v>29</v>
      </c>
      <c r="C66" s="41">
        <v>262</v>
      </c>
      <c r="D66" s="42" t="s">
        <v>44</v>
      </c>
      <c r="E66" s="41">
        <v>5006</v>
      </c>
      <c r="F66" s="43" t="s">
        <v>510</v>
      </c>
      <c r="G66" s="46">
        <v>4029</v>
      </c>
      <c r="H66" s="43" t="s">
        <v>89</v>
      </c>
      <c r="I66" s="62">
        <f>VLOOKUP(G66,ETP!$J$11:$M$324,4,FALSE)</f>
        <v>3</v>
      </c>
      <c r="K66" s="63">
        <f>SUMIF('RECAP PDV'!$E:$E,$G66,'RECAP PDV'!K:K)</f>
        <v>0</v>
      </c>
      <c r="L66" s="63">
        <f t="shared" si="20"/>
        <v>0</v>
      </c>
      <c r="M66" s="64" t="e">
        <f t="shared" si="0"/>
        <v>#DIV/0!</v>
      </c>
      <c r="N66" s="48" t="e">
        <f t="shared" si="1"/>
        <v>#DIV/0!</v>
      </c>
      <c r="O66" s="63">
        <f>SUMIF('RECAP PDV'!$E:$E,$G66,'RECAP PDV'!O:O)</f>
        <v>9</v>
      </c>
      <c r="P66" s="63">
        <f t="shared" si="21"/>
        <v>3</v>
      </c>
      <c r="Q66" s="64">
        <f t="shared" si="2"/>
        <v>0.80434782608695654</v>
      </c>
      <c r="R66" s="48">
        <f t="shared" si="3"/>
        <v>162</v>
      </c>
      <c r="S66" s="63">
        <f>SUMIF('RECAP PDV'!$E:$E,$G66,'RECAP PDV'!S:S)</f>
        <v>1</v>
      </c>
      <c r="T66" s="63">
        <f t="shared" si="22"/>
        <v>0.33333333333333331</v>
      </c>
      <c r="U66" s="64">
        <f t="shared" si="4"/>
        <v>0.85861746031746033</v>
      </c>
      <c r="V66" s="48">
        <f t="shared" si="5"/>
        <v>121</v>
      </c>
      <c r="W66" s="63">
        <f>SUMIF('RECAP PDV'!$E:$E,$G66,'RECAP PDV'!W:W)</f>
        <v>21.6</v>
      </c>
      <c r="X66" s="63">
        <f t="shared" si="23"/>
        <v>7.2</v>
      </c>
      <c r="Y66" s="64">
        <f t="shared" si="6"/>
        <v>0.89354459459459457</v>
      </c>
      <c r="Z66" s="48">
        <f t="shared" si="7"/>
        <v>103</v>
      </c>
      <c r="AA66" s="63">
        <f>SUMIF('RECAP PDV'!$E:$E,$G66,'RECAP PDV'!AA:AA)</f>
        <v>0</v>
      </c>
      <c r="AB66" s="63">
        <f t="shared" si="24"/>
        <v>0</v>
      </c>
      <c r="AC66" s="64">
        <f t="shared" si="8"/>
        <v>1</v>
      </c>
      <c r="AD66" s="48">
        <f t="shared" si="9"/>
        <v>219</v>
      </c>
      <c r="AE66" s="63">
        <f>SUMIF('RECAP PDV'!$E:$E,$G66,'RECAP PDV'!AE:AE)</f>
        <v>2.0871479520000007E-2</v>
      </c>
      <c r="AF66" s="63">
        <f t="shared" si="25"/>
        <v>6.9571598400000019E-3</v>
      </c>
      <c r="AG66" s="64">
        <f t="shared" si="10"/>
        <v>0.99972994774412416</v>
      </c>
      <c r="AH66" s="48">
        <f t="shared" si="11"/>
        <v>264</v>
      </c>
      <c r="AI66" s="63">
        <f>SUMIF('RECAP PDV'!$E:$E,$G66,'RECAP PDV'!AI:AI)</f>
        <v>0</v>
      </c>
      <c r="AJ66" s="63">
        <f t="shared" si="26"/>
        <v>0</v>
      </c>
      <c r="AK66" s="64">
        <f t="shared" si="12"/>
        <v>1</v>
      </c>
      <c r="AL66" s="48">
        <f t="shared" si="13"/>
        <v>204</v>
      </c>
      <c r="AM66" s="133">
        <f>SUMIF('RECAP PDV'!$E:$E,$G66,'RECAP PDV'!AM:AM)</f>
        <v>2</v>
      </c>
      <c r="AN66" s="133">
        <f t="shared" si="27"/>
        <v>0.66666666666666663</v>
      </c>
      <c r="AO66" s="64">
        <f t="shared" si="14"/>
        <v>0.8583997416905873</v>
      </c>
      <c r="AP66" s="48">
        <f t="shared" si="15"/>
        <v>65</v>
      </c>
      <c r="AQ66" s="133">
        <f>SUMIF('RECAP PDV'!$E:$E,$G66,'RECAP PDV'!AQ:AQ)</f>
        <v>0</v>
      </c>
      <c r="AR66" s="133">
        <f t="shared" si="28"/>
        <v>0</v>
      </c>
      <c r="AS66" s="64">
        <f t="shared" si="16"/>
        <v>1</v>
      </c>
      <c r="AT66" s="48">
        <f t="shared" si="17"/>
        <v>85</v>
      </c>
      <c r="AU66" s="63">
        <f>SUMIF('RECAP PDV'!$E:$E,$G66,'RECAP PDV'!AU:AU)</f>
        <v>27386</v>
      </c>
      <c r="AV66" s="63">
        <f t="shared" si="29"/>
        <v>9128.6666666666661</v>
      </c>
      <c r="AW66" s="64">
        <f t="shared" si="18"/>
        <v>0.94900063137464175</v>
      </c>
      <c r="AX66" s="48">
        <f t="shared" si="19"/>
        <v>143</v>
      </c>
    </row>
    <row r="67" spans="1:50" ht="15.75" thickBot="1" x14ac:dyDescent="0.3">
      <c r="A67">
        <v>19</v>
      </c>
      <c r="C67" s="41">
        <v>262</v>
      </c>
      <c r="D67" s="42" t="s">
        <v>44</v>
      </c>
      <c r="E67" s="41">
        <v>5006</v>
      </c>
      <c r="F67" s="43" t="s">
        <v>510</v>
      </c>
      <c r="G67" s="46">
        <v>4019</v>
      </c>
      <c r="H67" s="43" t="s">
        <v>60</v>
      </c>
      <c r="I67" s="62">
        <f>VLOOKUP(G67,ETP!$J$11:$M$324,4,FALSE)</f>
        <v>5</v>
      </c>
      <c r="K67" s="63">
        <f>SUMIF('RECAP PDV'!$E:$E,$G67,'RECAP PDV'!K:K)</f>
        <v>0</v>
      </c>
      <c r="L67" s="63">
        <f t="shared" si="20"/>
        <v>0</v>
      </c>
      <c r="M67" s="64" t="e">
        <f t="shared" si="0"/>
        <v>#DIV/0!</v>
      </c>
      <c r="N67" s="48" t="e">
        <f t="shared" si="1"/>
        <v>#DIV/0!</v>
      </c>
      <c r="O67" s="63">
        <f>SUMIF('RECAP PDV'!$E:$E,$G67,'RECAP PDV'!O:O)</f>
        <v>5</v>
      </c>
      <c r="P67" s="63">
        <f t="shared" si="21"/>
        <v>1</v>
      </c>
      <c r="Q67" s="64">
        <f t="shared" si="2"/>
        <v>0.93478260869565222</v>
      </c>
      <c r="R67" s="48">
        <f t="shared" si="3"/>
        <v>224</v>
      </c>
      <c r="S67" s="63">
        <f>SUMIF('RECAP PDV'!$E:$E,$G67,'RECAP PDV'!S:S)</f>
        <v>1</v>
      </c>
      <c r="T67" s="63">
        <f t="shared" si="22"/>
        <v>0.2</v>
      </c>
      <c r="U67" s="64">
        <f t="shared" si="4"/>
        <v>0.9151704761904762</v>
      </c>
      <c r="V67" s="48">
        <f t="shared" si="5"/>
        <v>165</v>
      </c>
      <c r="W67" s="63">
        <f>SUMIF('RECAP PDV'!$E:$E,$G67,'RECAP PDV'!W:W)</f>
        <v>18.399999999999999</v>
      </c>
      <c r="X67" s="63">
        <f t="shared" si="23"/>
        <v>3.6799999999999997</v>
      </c>
      <c r="Y67" s="64">
        <f t="shared" si="6"/>
        <v>0.94558945945945949</v>
      </c>
      <c r="Z67" s="48">
        <f t="shared" si="7"/>
        <v>166</v>
      </c>
      <c r="AA67" s="63">
        <f>SUMIF('RECAP PDV'!$E:$E,$G67,'RECAP PDV'!AA:AA)</f>
        <v>4</v>
      </c>
      <c r="AB67" s="63">
        <f t="shared" si="24"/>
        <v>0.8</v>
      </c>
      <c r="AC67" s="64">
        <f t="shared" si="8"/>
        <v>0.7067736153052111</v>
      </c>
      <c r="AD67" s="48">
        <f t="shared" si="9"/>
        <v>56</v>
      </c>
      <c r="AE67" s="63">
        <f>SUMIF('RECAP PDV'!$E:$E,$G67,'RECAP PDV'!AE:AE)</f>
        <v>10.514144114230263</v>
      </c>
      <c r="AF67" s="63">
        <f t="shared" si="25"/>
        <v>2.1028288228460523</v>
      </c>
      <c r="AG67" s="64">
        <f t="shared" si="10"/>
        <v>0.91837564747824973</v>
      </c>
      <c r="AH67" s="48">
        <f t="shared" si="11"/>
        <v>191</v>
      </c>
      <c r="AI67" s="63">
        <f>SUMIF('RECAP PDV'!$E:$E,$G67,'RECAP PDV'!AI:AI)</f>
        <v>1</v>
      </c>
      <c r="AJ67" s="63">
        <f t="shared" si="26"/>
        <v>0.2</v>
      </c>
      <c r="AK67" s="64">
        <f t="shared" si="12"/>
        <v>0.88524666666666674</v>
      </c>
      <c r="AL67" s="48">
        <f t="shared" si="13"/>
        <v>190</v>
      </c>
      <c r="AM67" s="133">
        <f>SUMIF('RECAP PDV'!$E:$E,$G67,'RECAP PDV'!AM:AM)</f>
        <v>3</v>
      </c>
      <c r="AN67" s="133">
        <f t="shared" si="27"/>
        <v>0.6</v>
      </c>
      <c r="AO67" s="64">
        <f t="shared" si="14"/>
        <v>0.86759262079621902</v>
      </c>
      <c r="AP67" s="48">
        <f t="shared" si="15"/>
        <v>75</v>
      </c>
      <c r="AQ67" s="133">
        <f>SUMIF('RECAP PDV'!$E:$E,$G67,'RECAP PDV'!AQ:AQ)</f>
        <v>0</v>
      </c>
      <c r="AR67" s="133">
        <f t="shared" si="28"/>
        <v>0</v>
      </c>
      <c r="AS67" s="64">
        <f t="shared" si="16"/>
        <v>1</v>
      </c>
      <c r="AT67" s="48">
        <f t="shared" si="17"/>
        <v>85</v>
      </c>
      <c r="AU67" s="63">
        <f>SUMIF('RECAP PDV'!$E:$E,$G67,'RECAP PDV'!AU:AU)</f>
        <v>894978.4</v>
      </c>
      <c r="AV67" s="63">
        <f t="shared" si="29"/>
        <v>178995.68</v>
      </c>
      <c r="AW67" s="64">
        <f t="shared" si="18"/>
        <v>0</v>
      </c>
      <c r="AX67" s="48">
        <f t="shared" si="19"/>
        <v>1</v>
      </c>
    </row>
    <row r="68" spans="1:50" ht="15.75" thickBot="1" x14ac:dyDescent="0.3">
      <c r="A68">
        <v>24</v>
      </c>
      <c r="C68" s="41">
        <v>262</v>
      </c>
      <c r="D68" s="42" t="s">
        <v>44</v>
      </c>
      <c r="E68" s="41">
        <v>5006</v>
      </c>
      <c r="F68" s="43" t="s">
        <v>510</v>
      </c>
      <c r="G68" s="46">
        <v>4024</v>
      </c>
      <c r="H68" s="43" t="s">
        <v>77</v>
      </c>
      <c r="I68" s="62">
        <f>VLOOKUP(G68,ETP!$J$11:$M$324,4,FALSE)</f>
        <v>3</v>
      </c>
      <c r="K68" s="63">
        <f>SUMIF('RECAP PDV'!$E:$E,$G68,'RECAP PDV'!K:K)</f>
        <v>0</v>
      </c>
      <c r="L68" s="63">
        <f t="shared" si="20"/>
        <v>0</v>
      </c>
      <c r="M68" s="64" t="e">
        <f t="shared" si="0"/>
        <v>#DIV/0!</v>
      </c>
      <c r="N68" s="48" t="e">
        <f t="shared" si="1"/>
        <v>#DIV/0!</v>
      </c>
      <c r="O68" s="63">
        <f>SUMIF('RECAP PDV'!$E:$E,$G68,'RECAP PDV'!O:O)</f>
        <v>12</v>
      </c>
      <c r="P68" s="63">
        <f t="shared" si="21"/>
        <v>4</v>
      </c>
      <c r="Q68" s="64">
        <f t="shared" si="2"/>
        <v>0.73913043478260876</v>
      </c>
      <c r="R68" s="48">
        <f t="shared" si="3"/>
        <v>111</v>
      </c>
      <c r="S68" s="63">
        <f>SUMIF('RECAP PDV'!$E:$E,$G68,'RECAP PDV'!S:S)</f>
        <v>1</v>
      </c>
      <c r="T68" s="63">
        <f t="shared" si="22"/>
        <v>0.33333333333333331</v>
      </c>
      <c r="U68" s="64">
        <f t="shared" si="4"/>
        <v>0.85861746031746033</v>
      </c>
      <c r="V68" s="48">
        <f t="shared" si="5"/>
        <v>121</v>
      </c>
      <c r="W68" s="63">
        <f>SUMIF('RECAP PDV'!$E:$E,$G68,'RECAP PDV'!W:W)</f>
        <v>28.8</v>
      </c>
      <c r="X68" s="63">
        <f t="shared" si="23"/>
        <v>9.6</v>
      </c>
      <c r="Y68" s="64">
        <f t="shared" si="6"/>
        <v>0.85805945945945949</v>
      </c>
      <c r="Z68" s="48">
        <f t="shared" si="7"/>
        <v>77</v>
      </c>
      <c r="AA68" s="63">
        <f>SUMIF('RECAP PDV'!$E:$E,$G68,'RECAP PDV'!AA:AA)</f>
        <v>3</v>
      </c>
      <c r="AB68" s="63">
        <f t="shared" si="24"/>
        <v>1</v>
      </c>
      <c r="AC68" s="64">
        <f t="shared" si="8"/>
        <v>0.63346701913151382</v>
      </c>
      <c r="AD68" s="48">
        <f t="shared" si="9"/>
        <v>34</v>
      </c>
      <c r="AE68" s="63">
        <f>SUMIF('RECAP PDV'!$E:$E,$G68,'RECAP PDV'!AE:AE)</f>
        <v>15.196484022980464</v>
      </c>
      <c r="AF68" s="63">
        <f t="shared" si="25"/>
        <v>5.0654946743268212</v>
      </c>
      <c r="AG68" s="64">
        <f t="shared" si="10"/>
        <v>0.8033754728382041</v>
      </c>
      <c r="AH68" s="48">
        <f t="shared" si="11"/>
        <v>103</v>
      </c>
      <c r="AI68" s="63">
        <f>SUMIF('RECAP PDV'!$E:$E,$G68,'RECAP PDV'!AI:AI)</f>
        <v>3</v>
      </c>
      <c r="AJ68" s="63">
        <f t="shared" si="26"/>
        <v>1</v>
      </c>
      <c r="AK68" s="64">
        <f t="shared" si="12"/>
        <v>0.42623333333333335</v>
      </c>
      <c r="AL68" s="48">
        <f t="shared" si="13"/>
        <v>12</v>
      </c>
      <c r="AM68" s="133">
        <f>SUMIF('RECAP PDV'!$E:$E,$G68,'RECAP PDV'!AM:AM)</f>
        <v>8</v>
      </c>
      <c r="AN68" s="133">
        <f t="shared" si="27"/>
        <v>2.6666666666666665</v>
      </c>
      <c r="AO68" s="64">
        <f t="shared" si="14"/>
        <v>0.58261336852164025</v>
      </c>
      <c r="AP68" s="48">
        <f t="shared" si="15"/>
        <v>5</v>
      </c>
      <c r="AQ68" s="133">
        <f>SUMIF('RECAP PDV'!$E:$E,$G68,'RECAP PDV'!AQ:AQ)</f>
        <v>0</v>
      </c>
      <c r="AR68" s="133">
        <f t="shared" si="28"/>
        <v>0</v>
      </c>
      <c r="AS68" s="64">
        <f t="shared" si="16"/>
        <v>1</v>
      </c>
      <c r="AT68" s="48">
        <f t="shared" si="17"/>
        <v>85</v>
      </c>
      <c r="AU68" s="63">
        <f>SUMIF('RECAP PDV'!$E:$E,$G68,'RECAP PDV'!AU:AU)</f>
        <v>20958.599999999999</v>
      </c>
      <c r="AV68" s="63">
        <f t="shared" si="29"/>
        <v>6986.2</v>
      </c>
      <c r="AW68" s="64">
        <f t="shared" si="18"/>
        <v>0.96097000776778518</v>
      </c>
      <c r="AX68" s="48">
        <f t="shared" si="19"/>
        <v>164</v>
      </c>
    </row>
    <row r="69" spans="1:50" ht="15.75" thickBot="1" x14ac:dyDescent="0.3">
      <c r="A69">
        <v>47</v>
      </c>
      <c r="C69" s="41">
        <v>262</v>
      </c>
      <c r="D69" s="42" t="s">
        <v>44</v>
      </c>
      <c r="E69" s="41">
        <v>5006</v>
      </c>
      <c r="F69" s="45" t="s">
        <v>510</v>
      </c>
      <c r="G69" s="46">
        <v>4047</v>
      </c>
      <c r="H69" s="45" t="s">
        <v>51</v>
      </c>
      <c r="I69" s="62">
        <f>VLOOKUP(G69,ETP!$J$11:$M$324,4,FALSE)</f>
        <v>5.4894285714285704</v>
      </c>
      <c r="K69" s="63">
        <f>SUMIF('RECAP PDV'!$E:$E,$G69,'RECAP PDV'!K:K)</f>
        <v>0</v>
      </c>
      <c r="L69" s="63">
        <f t="shared" si="20"/>
        <v>0</v>
      </c>
      <c r="M69" s="64" t="e">
        <f t="shared" si="0"/>
        <v>#DIV/0!</v>
      </c>
      <c r="N69" s="48" t="e">
        <f t="shared" si="1"/>
        <v>#DIV/0!</v>
      </c>
      <c r="O69" s="63">
        <f>SUMIF('RECAP PDV'!$E:$E,$G69,'RECAP PDV'!O:O)</f>
        <v>17</v>
      </c>
      <c r="P69" s="63">
        <f t="shared" si="21"/>
        <v>3.0968615000260247</v>
      </c>
      <c r="Q69" s="64">
        <f t="shared" si="2"/>
        <v>0.7980307717374332</v>
      </c>
      <c r="R69" s="48">
        <f t="shared" si="3"/>
        <v>156</v>
      </c>
      <c r="S69" s="63">
        <f>SUMIF('RECAP PDV'!$E:$E,$G69,'RECAP PDV'!S:S)</f>
        <v>5</v>
      </c>
      <c r="T69" s="63">
        <f t="shared" si="22"/>
        <v>0.91084161765471316</v>
      </c>
      <c r="U69" s="64">
        <f t="shared" si="4"/>
        <v>0.61366869654227185</v>
      </c>
      <c r="V69" s="48">
        <f t="shared" si="5"/>
        <v>23</v>
      </c>
      <c r="W69" s="63">
        <f>SUMIF('RECAP PDV'!$E:$E,$G69,'RECAP PDV'!W:W)</f>
        <v>38</v>
      </c>
      <c r="X69" s="63">
        <f t="shared" si="23"/>
        <v>6.9223962941758197</v>
      </c>
      <c r="Y69" s="64">
        <f t="shared" si="6"/>
        <v>0.89764909668425519</v>
      </c>
      <c r="Z69" s="48">
        <f t="shared" si="7"/>
        <v>107</v>
      </c>
      <c r="AA69" s="63">
        <f>SUMIF('RECAP PDV'!$E:$E,$G69,'RECAP PDV'!AA:AA)</f>
        <v>6</v>
      </c>
      <c r="AB69" s="63">
        <f t="shared" si="24"/>
        <v>1.0930099411856558</v>
      </c>
      <c r="AC69" s="64">
        <f t="shared" si="8"/>
        <v>0.59937580813833291</v>
      </c>
      <c r="AD69" s="48">
        <f t="shared" si="9"/>
        <v>27</v>
      </c>
      <c r="AE69" s="63">
        <f>SUMIF('RECAP PDV'!$E:$E,$G69,'RECAP PDV'!AE:AE)</f>
        <v>7.4010780806476353</v>
      </c>
      <c r="AF69" s="63">
        <f t="shared" si="25"/>
        <v>1.3482419862731863</v>
      </c>
      <c r="AG69" s="64">
        <f t="shared" si="10"/>
        <v>0.94766603064568888</v>
      </c>
      <c r="AH69" s="48">
        <f t="shared" si="11"/>
        <v>223</v>
      </c>
      <c r="AI69" s="63">
        <f>SUMIF('RECAP PDV'!$E:$E,$G69,'RECAP PDV'!AI:AI)</f>
        <v>0</v>
      </c>
      <c r="AJ69" s="63">
        <f t="shared" si="26"/>
        <v>0</v>
      </c>
      <c r="AK69" s="64">
        <f t="shared" si="12"/>
        <v>1</v>
      </c>
      <c r="AL69" s="48">
        <f t="shared" si="13"/>
        <v>204</v>
      </c>
      <c r="AM69" s="133">
        <f>SUMIF('RECAP PDV'!$E:$E,$G69,'RECAP PDV'!AM:AM)</f>
        <v>-8</v>
      </c>
      <c r="AN69" s="133">
        <f t="shared" si="27"/>
        <v>-1.4573465882475409</v>
      </c>
      <c r="AO69" s="64">
        <f t="shared" si="14"/>
        <v>1.1512866977583673</v>
      </c>
      <c r="AP69" s="48">
        <f t="shared" si="15"/>
        <v>248</v>
      </c>
      <c r="AQ69" s="133">
        <f>SUMIF('RECAP PDV'!$E:$E,$G69,'RECAP PDV'!AQ:AQ)</f>
        <v>0</v>
      </c>
      <c r="AR69" s="133">
        <f t="shared" si="28"/>
        <v>0</v>
      </c>
      <c r="AS69" s="64">
        <f t="shared" si="16"/>
        <v>1</v>
      </c>
      <c r="AT69" s="48">
        <f t="shared" si="17"/>
        <v>85</v>
      </c>
      <c r="AU69" s="63">
        <f>SUMIF('RECAP PDV'!$E:$E,$G69,'RECAP PDV'!AU:AU)</f>
        <v>504.2</v>
      </c>
      <c r="AV69" s="63">
        <f t="shared" si="29"/>
        <v>91.849268724301268</v>
      </c>
      <c r="AW69" s="64">
        <f t="shared" si="18"/>
        <v>0.99948686320963553</v>
      </c>
      <c r="AX69" s="48">
        <f t="shared" si="19"/>
        <v>254</v>
      </c>
    </row>
    <row r="70" spans="1:50" ht="15.75" thickBot="1" x14ac:dyDescent="0.3">
      <c r="A70">
        <v>26</v>
      </c>
      <c r="C70" s="41">
        <v>262</v>
      </c>
      <c r="D70" s="42" t="s">
        <v>44</v>
      </c>
      <c r="E70" s="41">
        <v>5006</v>
      </c>
      <c r="F70" s="43" t="s">
        <v>510</v>
      </c>
      <c r="G70" s="46">
        <v>4026</v>
      </c>
      <c r="H70" s="43" t="s">
        <v>78</v>
      </c>
      <c r="I70" s="62">
        <f>VLOOKUP(G70,ETP!$J$11:$M$324,4,FALSE)</f>
        <v>4.4285714285714297</v>
      </c>
      <c r="K70" s="63">
        <f>SUMIF('RECAP PDV'!$E:$E,$G70,'RECAP PDV'!K:K)</f>
        <v>0</v>
      </c>
      <c r="L70" s="63">
        <f t="shared" ref="L70:L129" si="30">K70/$I70</f>
        <v>0</v>
      </c>
      <c r="M70" s="64" t="e">
        <f t="shared" ref="M70:M133" si="31">IF(M$288="NON",(M$284-L70)/M$284,(M$284-L70)/M$286*M$282)</f>
        <v>#DIV/0!</v>
      </c>
      <c r="N70" s="48" t="e">
        <f t="shared" ref="N70:N133" si="32">RANK(M70,M$6:M$278,1)</f>
        <v>#DIV/0!</v>
      </c>
      <c r="O70" s="63">
        <f>SUMIF('RECAP PDV'!$E:$E,$G70,'RECAP PDV'!O:O)</f>
        <v>31</v>
      </c>
      <c r="P70" s="63">
        <f t="shared" ref="P70:P129" si="33">O70/$I70</f>
        <v>6.9999999999999982</v>
      </c>
      <c r="Q70" s="64">
        <f t="shared" ref="Q70:Q133" si="34">IF(Q$288="NON",(Q$284-P70)/Q$284,(Q$284-P70)/Q$286*Q$282)</f>
        <v>0.5434782608695653</v>
      </c>
      <c r="R70" s="48">
        <f t="shared" ref="R70:R133" si="35">RANK(Q70,Q$6:Q$278,1)</f>
        <v>36</v>
      </c>
      <c r="S70" s="63">
        <f>SUMIF('RECAP PDV'!$E:$E,$G70,'RECAP PDV'!S:S)</f>
        <v>0</v>
      </c>
      <c r="T70" s="63">
        <f t="shared" ref="T70:T129" si="36">S70/$I70</f>
        <v>0</v>
      </c>
      <c r="U70" s="64">
        <f t="shared" ref="U70:U133" si="37">IF(U$288="NON",(U$284-T70)/U$284,(U$284-T70)/U$286*U$282)</f>
        <v>1</v>
      </c>
      <c r="V70" s="48">
        <f t="shared" ref="V70:V133" si="38">RANK(U70,U$6:U$278,1)</f>
        <v>181</v>
      </c>
      <c r="W70" s="63">
        <f>SUMIF('RECAP PDV'!$E:$E,$G70,'RECAP PDV'!W:W)</f>
        <v>70</v>
      </c>
      <c r="X70" s="63">
        <f t="shared" ref="X70:X129" si="39">W70/$I70</f>
        <v>15.806451612903222</v>
      </c>
      <c r="Y70" s="64">
        <f t="shared" ref="Y70:Y133" si="40">IF(Y$288="NON",(Y$284-X70)/Y$284,(Y$284-X70)/Y$286*Y$282)</f>
        <v>0.76629413687881431</v>
      </c>
      <c r="Z70" s="48">
        <f t="shared" ref="Z70:Z133" si="41">RANK(Y70,Y$6:Y$278,1)</f>
        <v>18</v>
      </c>
      <c r="AA70" s="63">
        <f>SUMIF('RECAP PDV'!$E:$E,$G70,'RECAP PDV'!AA:AA)</f>
        <v>1</v>
      </c>
      <c r="AB70" s="63">
        <f t="shared" ref="AB70:AB129" si="42">AA70/$I70</f>
        <v>0.22580645161290316</v>
      </c>
      <c r="AC70" s="64">
        <f t="shared" ref="AC70:AC133" si="43">IF(AC$288="NON",(AC$284-AB70)/AC$284,(AC$284-AB70)/AC$286*AC$282)</f>
        <v>0.91723448819098707</v>
      </c>
      <c r="AD70" s="48">
        <f t="shared" ref="AD70:AD133" si="44">RANK(AC70,AC$6:AC$278,1)</f>
        <v>203</v>
      </c>
      <c r="AE70" s="63">
        <f>SUMIF('RECAP PDV'!$E:$E,$G70,'RECAP PDV'!AE:AE)</f>
        <v>38.859812396260523</v>
      </c>
      <c r="AF70" s="63">
        <f t="shared" ref="AF70:AF129" si="45">AE70/$I70</f>
        <v>8.7747963475426971</v>
      </c>
      <c r="AG70" s="64">
        <f t="shared" ref="AG70:AG133" si="46">IF(AG$288="NON",(AG$284-AF70)/AG$284,(AG$284-AF70)/AG$286*AG$282)</f>
        <v>0.65939354521068061</v>
      </c>
      <c r="AH70" s="48">
        <f t="shared" ref="AH70:AH133" si="47">RANK(AG70,AG$6:AG$278,1)</f>
        <v>38</v>
      </c>
      <c r="AI70" s="63">
        <f>SUMIF('RECAP PDV'!$E:$E,$G70,'RECAP PDV'!AI:AI)</f>
        <v>0</v>
      </c>
      <c r="AJ70" s="63">
        <f t="shared" si="26"/>
        <v>0</v>
      </c>
      <c r="AK70" s="64">
        <f t="shared" ref="AK70:AK133" si="48">IF(AK$288="NON",(AK$284-AJ70)/AK$284,(AK$284-AJ70)/AK$286*AK$282)</f>
        <v>1</v>
      </c>
      <c r="AL70" s="48">
        <f t="shared" ref="AL70:AL133" si="49">RANK(AK70,AK$6:AK$278,1)</f>
        <v>204</v>
      </c>
      <c r="AM70" s="133">
        <f>SUMIF('RECAP PDV'!$E:$E,$G70,'RECAP PDV'!AM:AM)</f>
        <v>-2</v>
      </c>
      <c r="AN70" s="133">
        <f t="shared" si="27"/>
        <v>-0.45161290322580633</v>
      </c>
      <c r="AO70" s="64">
        <f t="shared" ref="AO70:AO133" si="50">IF(AO$288="NON",(AO$284-AN70)/AO$284,(AO$284-AN70)/AO$286*AO$282)</f>
        <v>1.0126028750753751</v>
      </c>
      <c r="AP70" s="48">
        <f t="shared" ref="AP70:AP133" si="51">RANK(AO70,AO$6:AO$278,1)</f>
        <v>191</v>
      </c>
      <c r="AQ70" s="133">
        <f>SUMIF('RECAP PDV'!$E:$E,$G70,'RECAP PDV'!AQ:AQ)</f>
        <v>0</v>
      </c>
      <c r="AR70" s="133">
        <f t="shared" ref="AR70:AR129" si="52">AQ70/$I70</f>
        <v>0</v>
      </c>
      <c r="AS70" s="64">
        <f t="shared" ref="AS70:AS133" si="53">IF(AS$288="NON",(AS$284-AR70)/AS$284,(AS$284-AR70)/AS$286*AS$282)</f>
        <v>1</v>
      </c>
      <c r="AT70" s="48">
        <f t="shared" ref="AT70:AT133" si="54">RANK(AS70,AS$6:AS$278,1)</f>
        <v>85</v>
      </c>
      <c r="AU70" s="63">
        <f>SUMIF('RECAP PDV'!$E:$E,$G70,'RECAP PDV'!AU:AU)</f>
        <v>128560.30168</v>
      </c>
      <c r="AV70" s="63">
        <f t="shared" ref="AV70:AV129" si="55">AU70/$I70</f>
        <v>29029.745540645155</v>
      </c>
      <c r="AW70" s="64">
        <f t="shared" ref="AW70:AW133" si="56">IF(AW$288="NON",(AW$284-AV70)/AW$284,(AW$284-AV70)/AW$286*AW$282)</f>
        <v>0.83781873651562344</v>
      </c>
      <c r="AX70" s="48">
        <f t="shared" ref="AX70:AX133" si="57">RANK(AW70,AW$6:AW$278,1)</f>
        <v>35</v>
      </c>
    </row>
    <row r="71" spans="1:50" ht="15.75" thickBot="1" x14ac:dyDescent="0.3">
      <c r="A71">
        <v>45</v>
      </c>
      <c r="C71" s="41">
        <v>262</v>
      </c>
      <c r="D71" s="42" t="s">
        <v>44</v>
      </c>
      <c r="E71" s="41">
        <v>5006</v>
      </c>
      <c r="F71" s="43" t="s">
        <v>510</v>
      </c>
      <c r="G71" s="46">
        <v>4045</v>
      </c>
      <c r="H71" s="43" t="s">
        <v>61</v>
      </c>
      <c r="I71" s="62">
        <f>VLOOKUP(G71,ETP!$J$11:$M$324,4,FALSE)</f>
        <v>5.5570935483871002</v>
      </c>
      <c r="K71" s="63">
        <f>SUMIF('RECAP PDV'!$E:$E,$G71,'RECAP PDV'!K:K)</f>
        <v>0</v>
      </c>
      <c r="L71" s="63">
        <f t="shared" si="30"/>
        <v>0</v>
      </c>
      <c r="M71" s="64" t="e">
        <f t="shared" si="31"/>
        <v>#DIV/0!</v>
      </c>
      <c r="N71" s="48" t="e">
        <f t="shared" si="32"/>
        <v>#DIV/0!</v>
      </c>
      <c r="O71" s="63">
        <f>SUMIF('RECAP PDV'!$E:$E,$G71,'RECAP PDV'!O:O)</f>
        <v>0</v>
      </c>
      <c r="P71" s="63">
        <f t="shared" si="33"/>
        <v>0</v>
      </c>
      <c r="Q71" s="64">
        <f t="shared" si="34"/>
        <v>1</v>
      </c>
      <c r="R71" s="48">
        <f t="shared" si="35"/>
        <v>250</v>
      </c>
      <c r="S71" s="63">
        <f>SUMIF('RECAP PDV'!$E:$E,$G71,'RECAP PDV'!S:S)</f>
        <v>1</v>
      </c>
      <c r="T71" s="63">
        <f t="shared" si="36"/>
        <v>0.1799501828235808</v>
      </c>
      <c r="U71" s="64">
        <f t="shared" si="37"/>
        <v>0.92367455840819446</v>
      </c>
      <c r="V71" s="48">
        <f t="shared" si="38"/>
        <v>170</v>
      </c>
      <c r="W71" s="63">
        <f>SUMIF('RECAP PDV'!$E:$E,$G71,'RECAP PDV'!W:W)</f>
        <v>23.2</v>
      </c>
      <c r="X71" s="63">
        <f t="shared" si="39"/>
        <v>4.1748442415070741</v>
      </c>
      <c r="Y71" s="64">
        <f t="shared" si="40"/>
        <v>0.93827295330082527</v>
      </c>
      <c r="Z71" s="48">
        <f t="shared" si="41"/>
        <v>153</v>
      </c>
      <c r="AA71" s="63">
        <f>SUMIF('RECAP PDV'!$E:$E,$G71,'RECAP PDV'!AA:AA)</f>
        <v>1</v>
      </c>
      <c r="AB71" s="63">
        <f t="shared" si="42"/>
        <v>0.1799501828235808</v>
      </c>
      <c r="AC71" s="64">
        <f t="shared" si="43"/>
        <v>0.93404232308184376</v>
      </c>
      <c r="AD71" s="48">
        <f t="shared" si="44"/>
        <v>209</v>
      </c>
      <c r="AE71" s="63">
        <f>SUMIF('RECAP PDV'!$E:$E,$G71,'RECAP PDV'!AE:AE)</f>
        <v>18.555196229323702</v>
      </c>
      <c r="AF71" s="63">
        <f t="shared" si="45"/>
        <v>3.339010953794217</v>
      </c>
      <c r="AG71" s="64">
        <f t="shared" si="46"/>
        <v>0.87039144403698432</v>
      </c>
      <c r="AH71" s="48">
        <f t="shared" si="47"/>
        <v>153</v>
      </c>
      <c r="AI71" s="63">
        <f>SUMIF('RECAP PDV'!$E:$E,$G71,'RECAP PDV'!AI:AI)</f>
        <v>2</v>
      </c>
      <c r="AJ71" s="63">
        <f t="shared" ref="AJ71:AJ134" si="58">AI71/$I71</f>
        <v>0.3599003656471616</v>
      </c>
      <c r="AK71" s="64">
        <f t="shared" si="48"/>
        <v>0.79350116687051364</v>
      </c>
      <c r="AL71" s="48">
        <f t="shared" si="49"/>
        <v>117</v>
      </c>
      <c r="AM71" s="133">
        <f>SUMIF('RECAP PDV'!$E:$E,$G71,'RECAP PDV'!AM:AM)</f>
        <v>-1</v>
      </c>
      <c r="AN71" s="133">
        <f t="shared" ref="AN71:AN134" si="59">AM71/$I71</f>
        <v>-0.1799501828235808</v>
      </c>
      <c r="AO71" s="64">
        <f t="shared" si="50"/>
        <v>0.97514243688290536</v>
      </c>
      <c r="AP71" s="48">
        <f t="shared" si="51"/>
        <v>168</v>
      </c>
      <c r="AQ71" s="133">
        <f>SUMIF('RECAP PDV'!$E:$E,$G71,'RECAP PDV'!AQ:AQ)</f>
        <v>0</v>
      </c>
      <c r="AR71" s="133">
        <f t="shared" si="52"/>
        <v>0</v>
      </c>
      <c r="AS71" s="64">
        <f t="shared" si="53"/>
        <v>1</v>
      </c>
      <c r="AT71" s="48">
        <f t="shared" si="54"/>
        <v>85</v>
      </c>
      <c r="AU71" s="63">
        <f>SUMIF('RECAP PDV'!$E:$E,$G71,'RECAP PDV'!AU:AU)</f>
        <v>41723.800000000003</v>
      </c>
      <c r="AV71" s="63">
        <f t="shared" si="55"/>
        <v>7508.205438094521</v>
      </c>
      <c r="AW71" s="64">
        <f t="shared" si="56"/>
        <v>0.95805370588779271</v>
      </c>
      <c r="AX71" s="48">
        <f t="shared" si="57"/>
        <v>158</v>
      </c>
    </row>
    <row r="72" spans="1:50" ht="15.75" thickBot="1" x14ac:dyDescent="0.3">
      <c r="A72">
        <v>18</v>
      </c>
      <c r="C72" s="41">
        <v>262</v>
      </c>
      <c r="D72" s="42" t="s">
        <v>44</v>
      </c>
      <c r="E72" s="41">
        <v>5006</v>
      </c>
      <c r="F72" s="43" t="s">
        <v>510</v>
      </c>
      <c r="G72" s="46">
        <v>4043</v>
      </c>
      <c r="H72" s="43" t="s">
        <v>62</v>
      </c>
      <c r="I72" s="62">
        <f>VLOOKUP(G72,ETP!$J$11:$M$324,4,FALSE)</f>
        <v>8.6489523809523803</v>
      </c>
      <c r="K72" s="63">
        <f>SUMIF('RECAP PDV'!$E:$E,$G72,'RECAP PDV'!K:K)</f>
        <v>0</v>
      </c>
      <c r="L72" s="63">
        <f t="shared" si="30"/>
        <v>0</v>
      </c>
      <c r="M72" s="64" t="e">
        <f t="shared" si="31"/>
        <v>#DIV/0!</v>
      </c>
      <c r="N72" s="48" t="e">
        <f t="shared" si="32"/>
        <v>#DIV/0!</v>
      </c>
      <c r="O72" s="63">
        <f>SUMIF('RECAP PDV'!$E:$E,$G72,'RECAP PDV'!O:O)</f>
        <v>24</v>
      </c>
      <c r="P72" s="63">
        <f t="shared" si="33"/>
        <v>2.7749025480652767</v>
      </c>
      <c r="Q72" s="64">
        <f t="shared" si="34"/>
        <v>0.81902809469139504</v>
      </c>
      <c r="R72" s="48">
        <f t="shared" si="35"/>
        <v>171</v>
      </c>
      <c r="S72" s="63">
        <f>SUMIF('RECAP PDV'!$E:$E,$G72,'RECAP PDV'!S:S)</f>
        <v>1</v>
      </c>
      <c r="T72" s="63">
        <f t="shared" si="36"/>
        <v>0.11562093950271986</v>
      </c>
      <c r="U72" s="64">
        <f t="shared" si="37"/>
        <v>0.95095965379787262</v>
      </c>
      <c r="V72" s="48">
        <f t="shared" si="38"/>
        <v>177</v>
      </c>
      <c r="W72" s="63">
        <f>SUMIF('RECAP PDV'!$E:$E,$G72,'RECAP PDV'!W:W)</f>
        <v>12.399999999999999</v>
      </c>
      <c r="X72" s="63">
        <f t="shared" si="39"/>
        <v>1.433699649833726</v>
      </c>
      <c r="Y72" s="64">
        <f t="shared" si="40"/>
        <v>0.97880207257602259</v>
      </c>
      <c r="Z72" s="48">
        <f t="shared" si="41"/>
        <v>209</v>
      </c>
      <c r="AA72" s="63">
        <f>SUMIF('RECAP PDV'!$E:$E,$G72,'RECAP PDV'!AA:AA)</f>
        <v>1</v>
      </c>
      <c r="AB72" s="63">
        <f t="shared" si="42"/>
        <v>0.11562093950271986</v>
      </c>
      <c r="AC72" s="64">
        <f t="shared" si="43"/>
        <v>0.9576211123932532</v>
      </c>
      <c r="AD72" s="48">
        <f t="shared" si="44"/>
        <v>217</v>
      </c>
      <c r="AE72" s="63">
        <f>SUMIF('RECAP PDV'!$E:$E,$G72,'RECAP PDV'!AE:AE)</f>
        <v>49.925952895265588</v>
      </c>
      <c r="AF72" s="63">
        <f t="shared" si="45"/>
        <v>5.7724855793191434</v>
      </c>
      <c r="AG72" s="64">
        <f t="shared" si="46"/>
        <v>0.77593259482939858</v>
      </c>
      <c r="AH72" s="48">
        <f t="shared" si="47"/>
        <v>86</v>
      </c>
      <c r="AI72" s="63">
        <f>SUMIF('RECAP PDV'!$E:$E,$G72,'RECAP PDV'!AI:AI)</f>
        <v>1</v>
      </c>
      <c r="AJ72" s="63">
        <f t="shared" si="58"/>
        <v>0.11562093950271986</v>
      </c>
      <c r="AK72" s="64">
        <f t="shared" si="48"/>
        <v>0.93366055894465605</v>
      </c>
      <c r="AL72" s="48">
        <f t="shared" si="49"/>
        <v>199</v>
      </c>
      <c r="AM72" s="133">
        <f>SUMIF('RECAP PDV'!$E:$E,$G72,'RECAP PDV'!AM:AM)</f>
        <v>-9</v>
      </c>
      <c r="AN72" s="133">
        <f t="shared" si="59"/>
        <v>-1.0405884555244787</v>
      </c>
      <c r="AO72" s="64">
        <f t="shared" si="50"/>
        <v>1.0938185908021893</v>
      </c>
      <c r="AP72" s="48">
        <f t="shared" si="51"/>
        <v>229</v>
      </c>
      <c r="AQ72" s="133">
        <f>SUMIF('RECAP PDV'!$E:$E,$G72,'RECAP PDV'!AQ:AQ)</f>
        <v>0</v>
      </c>
      <c r="AR72" s="133">
        <f t="shared" si="52"/>
        <v>0</v>
      </c>
      <c r="AS72" s="64">
        <f t="shared" si="53"/>
        <v>1</v>
      </c>
      <c r="AT72" s="48">
        <f t="shared" si="54"/>
        <v>85</v>
      </c>
      <c r="AU72" s="63">
        <f>SUMIF('RECAP PDV'!$E:$E,$G72,'RECAP PDV'!AU:AU)</f>
        <v>214993.30000000002</v>
      </c>
      <c r="AV72" s="63">
        <f t="shared" si="55"/>
        <v>24857.727332790102</v>
      </c>
      <c r="AW72" s="64">
        <f t="shared" si="56"/>
        <v>0.86112666332064502</v>
      </c>
      <c r="AX72" s="48">
        <f t="shared" si="57"/>
        <v>42</v>
      </c>
    </row>
    <row r="73" spans="1:50" ht="15.75" thickBot="1" x14ac:dyDescent="0.3">
      <c r="A73">
        <v>40</v>
      </c>
      <c r="C73" s="41">
        <v>262</v>
      </c>
      <c r="D73" s="42" t="s">
        <v>44</v>
      </c>
      <c r="E73" s="41">
        <v>5006</v>
      </c>
      <c r="F73" s="43" t="s">
        <v>510</v>
      </c>
      <c r="G73" s="46">
        <v>4048</v>
      </c>
      <c r="H73" s="43" t="s">
        <v>52</v>
      </c>
      <c r="I73" s="62">
        <f>VLOOKUP(G73,ETP!$J$11:$M$324,4,FALSE)</f>
        <v>3</v>
      </c>
      <c r="K73" s="63">
        <f>SUMIF('RECAP PDV'!$E:$E,$G73,'RECAP PDV'!K:K)</f>
        <v>0</v>
      </c>
      <c r="L73" s="63">
        <f t="shared" si="30"/>
        <v>0</v>
      </c>
      <c r="M73" s="64" t="e">
        <f t="shared" si="31"/>
        <v>#DIV/0!</v>
      </c>
      <c r="N73" s="48" t="e">
        <f t="shared" si="32"/>
        <v>#DIV/0!</v>
      </c>
      <c r="O73" s="63">
        <f>SUMIF('RECAP PDV'!$E:$E,$G73,'RECAP PDV'!O:O)</f>
        <v>46</v>
      </c>
      <c r="P73" s="63">
        <f t="shared" si="33"/>
        <v>15.333333333333334</v>
      </c>
      <c r="Q73" s="64">
        <f t="shared" si="34"/>
        <v>0</v>
      </c>
      <c r="R73" s="48">
        <f t="shared" si="35"/>
        <v>1</v>
      </c>
      <c r="S73" s="63">
        <f>SUMIF('RECAP PDV'!$E:$E,$G73,'RECAP PDV'!S:S)</f>
        <v>0</v>
      </c>
      <c r="T73" s="63">
        <f t="shared" si="36"/>
        <v>0</v>
      </c>
      <c r="U73" s="64">
        <f t="shared" si="37"/>
        <v>1</v>
      </c>
      <c r="V73" s="48">
        <f t="shared" si="38"/>
        <v>181</v>
      </c>
      <c r="W73" s="63">
        <f>SUMIF('RECAP PDV'!$E:$E,$G73,'RECAP PDV'!W:W)</f>
        <v>32.799999999999997</v>
      </c>
      <c r="X73" s="63">
        <f t="shared" si="39"/>
        <v>10.933333333333332</v>
      </c>
      <c r="Y73" s="64">
        <f t="shared" si="40"/>
        <v>0.83834549549549553</v>
      </c>
      <c r="Z73" s="48">
        <f t="shared" si="41"/>
        <v>60</v>
      </c>
      <c r="AA73" s="63">
        <f>SUMIF('RECAP PDV'!$E:$E,$G73,'RECAP PDV'!AA:AA)</f>
        <v>0</v>
      </c>
      <c r="AB73" s="63">
        <f t="shared" si="42"/>
        <v>0</v>
      </c>
      <c r="AC73" s="64">
        <f t="shared" si="43"/>
        <v>1</v>
      </c>
      <c r="AD73" s="48">
        <f t="shared" si="44"/>
        <v>219</v>
      </c>
      <c r="AE73" s="63">
        <f>SUMIF('RECAP PDV'!$E:$E,$G73,'RECAP PDV'!AE:AE)</f>
        <v>1.8087951059201162</v>
      </c>
      <c r="AF73" s="63">
        <f t="shared" si="45"/>
        <v>0.60293170197337209</v>
      </c>
      <c r="AG73" s="64">
        <f t="shared" si="46"/>
        <v>0.97659633097390908</v>
      </c>
      <c r="AH73" s="48">
        <f t="shared" si="47"/>
        <v>246</v>
      </c>
      <c r="AI73" s="63">
        <f>SUMIF('RECAP PDV'!$E:$E,$G73,'RECAP PDV'!AI:AI)</f>
        <v>0</v>
      </c>
      <c r="AJ73" s="63">
        <f t="shared" si="58"/>
        <v>0</v>
      </c>
      <c r="AK73" s="64">
        <f t="shared" si="48"/>
        <v>1</v>
      </c>
      <c r="AL73" s="48">
        <f t="shared" si="49"/>
        <v>204</v>
      </c>
      <c r="AM73" s="133">
        <f>SUMIF('RECAP PDV'!$E:$E,$G73,'RECAP PDV'!AM:AM)</f>
        <v>0</v>
      </c>
      <c r="AN73" s="133">
        <f t="shared" si="59"/>
        <v>0</v>
      </c>
      <c r="AO73" s="64">
        <f t="shared" si="50"/>
        <v>0.9503285327469031</v>
      </c>
      <c r="AP73" s="48">
        <f t="shared" si="51"/>
        <v>133</v>
      </c>
      <c r="AQ73" s="133">
        <f>SUMIF('RECAP PDV'!$E:$E,$G73,'RECAP PDV'!AQ:AQ)</f>
        <v>0</v>
      </c>
      <c r="AR73" s="133">
        <f t="shared" si="52"/>
        <v>0</v>
      </c>
      <c r="AS73" s="64">
        <f t="shared" si="53"/>
        <v>1</v>
      </c>
      <c r="AT73" s="48">
        <f t="shared" si="54"/>
        <v>85</v>
      </c>
      <c r="AU73" s="63">
        <f>SUMIF('RECAP PDV'!$E:$E,$G73,'RECAP PDV'!AU:AU)</f>
        <v>275.7</v>
      </c>
      <c r="AV73" s="63">
        <f t="shared" si="55"/>
        <v>91.899999999999991</v>
      </c>
      <c r="AW73" s="64">
        <f t="shared" si="56"/>
        <v>0.99948657978784738</v>
      </c>
      <c r="AX73" s="48">
        <f t="shared" si="57"/>
        <v>253</v>
      </c>
    </row>
    <row r="74" spans="1:50" ht="15.75" thickBot="1" x14ac:dyDescent="0.3">
      <c r="A74">
        <v>10</v>
      </c>
      <c r="C74" s="41">
        <v>262</v>
      </c>
      <c r="D74" s="42" t="s">
        <v>44</v>
      </c>
      <c r="E74" s="41">
        <v>5006</v>
      </c>
      <c r="F74" s="43" t="s">
        <v>510</v>
      </c>
      <c r="G74" s="46">
        <v>4010</v>
      </c>
      <c r="H74" s="43" t="s">
        <v>80</v>
      </c>
      <c r="I74" s="62">
        <f>VLOOKUP(G74,ETP!$J$11:$M$324,4,FALSE)</f>
        <v>4</v>
      </c>
      <c r="K74" s="63">
        <f>SUMIF('RECAP PDV'!$E:$E,$G74,'RECAP PDV'!K:K)</f>
        <v>0</v>
      </c>
      <c r="L74" s="63">
        <f t="shared" si="30"/>
        <v>0</v>
      </c>
      <c r="M74" s="64" t="e">
        <f t="shared" si="31"/>
        <v>#DIV/0!</v>
      </c>
      <c r="N74" s="48" t="e">
        <f t="shared" si="32"/>
        <v>#DIV/0!</v>
      </c>
      <c r="O74" s="63">
        <f>SUMIF('RECAP PDV'!$E:$E,$G74,'RECAP PDV'!O:O)</f>
        <v>10</v>
      </c>
      <c r="P74" s="63">
        <f t="shared" si="33"/>
        <v>2.5</v>
      </c>
      <c r="Q74" s="64">
        <f t="shared" si="34"/>
        <v>0.83695652173913049</v>
      </c>
      <c r="R74" s="48">
        <f t="shared" si="35"/>
        <v>181</v>
      </c>
      <c r="S74" s="63">
        <f>SUMIF('RECAP PDV'!$E:$E,$G74,'RECAP PDV'!S:S)</f>
        <v>0</v>
      </c>
      <c r="T74" s="63">
        <f t="shared" si="36"/>
        <v>0</v>
      </c>
      <c r="U74" s="64">
        <f t="shared" si="37"/>
        <v>1</v>
      </c>
      <c r="V74" s="48">
        <f t="shared" si="38"/>
        <v>181</v>
      </c>
      <c r="W74" s="63">
        <f>SUMIF('RECAP PDV'!$E:$E,$G74,'RECAP PDV'!W:W)</f>
        <v>22.8</v>
      </c>
      <c r="X74" s="63">
        <f t="shared" si="39"/>
        <v>5.7</v>
      </c>
      <c r="Y74" s="64">
        <f t="shared" si="40"/>
        <v>0.91572280405405404</v>
      </c>
      <c r="Z74" s="48">
        <f t="shared" si="41"/>
        <v>127</v>
      </c>
      <c r="AA74" s="63">
        <f>SUMIF('RECAP PDV'!$E:$E,$G74,'RECAP PDV'!AA:AA)</f>
        <v>3</v>
      </c>
      <c r="AB74" s="63">
        <f t="shared" si="42"/>
        <v>0.75</v>
      </c>
      <c r="AC74" s="64">
        <f t="shared" si="43"/>
        <v>0.72510026434863539</v>
      </c>
      <c r="AD74" s="48">
        <f t="shared" si="44"/>
        <v>64</v>
      </c>
      <c r="AE74" s="63">
        <f>SUMIF('RECAP PDV'!$E:$E,$G74,'RECAP PDV'!AE:AE)</f>
        <v>8.0180078605747305</v>
      </c>
      <c r="AF74" s="63">
        <f t="shared" si="45"/>
        <v>2.0045019651436826</v>
      </c>
      <c r="AG74" s="64">
        <f t="shared" si="46"/>
        <v>0.9221923471583463</v>
      </c>
      <c r="AH74" s="48">
        <f t="shared" si="47"/>
        <v>195</v>
      </c>
      <c r="AI74" s="63">
        <f>SUMIF('RECAP PDV'!$E:$E,$G74,'RECAP PDV'!AI:AI)</f>
        <v>1</v>
      </c>
      <c r="AJ74" s="63">
        <f t="shared" si="58"/>
        <v>0.25</v>
      </c>
      <c r="AK74" s="64">
        <f t="shared" si="48"/>
        <v>0.85655833333333331</v>
      </c>
      <c r="AL74" s="48">
        <f t="shared" si="49"/>
        <v>177</v>
      </c>
      <c r="AM74" s="133">
        <f>SUMIF('RECAP PDV'!$E:$E,$G74,'RECAP PDV'!AM:AM)</f>
        <v>-7</v>
      </c>
      <c r="AN74" s="133">
        <f t="shared" si="59"/>
        <v>-1.75</v>
      </c>
      <c r="AO74" s="64">
        <f t="shared" si="50"/>
        <v>1.1916416092697322</v>
      </c>
      <c r="AP74" s="48">
        <f t="shared" si="51"/>
        <v>256</v>
      </c>
      <c r="AQ74" s="133">
        <f>SUMIF('RECAP PDV'!$E:$E,$G74,'RECAP PDV'!AQ:AQ)</f>
        <v>1</v>
      </c>
      <c r="AR74" s="133">
        <f t="shared" si="52"/>
        <v>0.25</v>
      </c>
      <c r="AS74" s="64">
        <f t="shared" si="53"/>
        <v>0.78117499999999995</v>
      </c>
      <c r="AT74" s="48">
        <f t="shared" si="54"/>
        <v>44</v>
      </c>
      <c r="AU74" s="63">
        <f>SUMIF('RECAP PDV'!$E:$E,$G74,'RECAP PDV'!AU:AU)</f>
        <v>77970.399999999994</v>
      </c>
      <c r="AV74" s="63">
        <f t="shared" si="55"/>
        <v>19492.599999999999</v>
      </c>
      <c r="AW74" s="64">
        <f t="shared" si="56"/>
        <v>0.89110016509895651</v>
      </c>
      <c r="AX74" s="48">
        <f t="shared" si="57"/>
        <v>61</v>
      </c>
    </row>
    <row r="75" spans="1:50" ht="15.75" thickBot="1" x14ac:dyDescent="0.3">
      <c r="A75">
        <v>54</v>
      </c>
      <c r="C75" s="41">
        <v>262</v>
      </c>
      <c r="D75" s="42" t="s">
        <v>44</v>
      </c>
      <c r="E75" s="41">
        <v>5006</v>
      </c>
      <c r="F75" s="43" t="s">
        <v>510</v>
      </c>
      <c r="G75" s="46">
        <v>4054</v>
      </c>
      <c r="H75" s="43" t="s">
        <v>53</v>
      </c>
      <c r="I75" s="62">
        <f>VLOOKUP(G75,ETP!$J$11:$M$324,4,FALSE)</f>
        <v>2.5714285714285698</v>
      </c>
      <c r="K75" s="63">
        <f>SUMIF('RECAP PDV'!$E:$E,$G75,'RECAP PDV'!K:K)</f>
        <v>0</v>
      </c>
      <c r="L75" s="63">
        <f t="shared" si="30"/>
        <v>0</v>
      </c>
      <c r="M75" s="64" t="e">
        <f t="shared" si="31"/>
        <v>#DIV/0!</v>
      </c>
      <c r="N75" s="48" t="e">
        <f t="shared" si="32"/>
        <v>#DIV/0!</v>
      </c>
      <c r="O75" s="63">
        <f>SUMIF('RECAP PDV'!$E:$E,$G75,'RECAP PDV'!O:O)</f>
        <v>1</v>
      </c>
      <c r="P75" s="63">
        <f t="shared" si="33"/>
        <v>0.38888888888888912</v>
      </c>
      <c r="Q75" s="64">
        <f t="shared" si="34"/>
        <v>0.97463768115942029</v>
      </c>
      <c r="R75" s="48">
        <f t="shared" si="35"/>
        <v>245</v>
      </c>
      <c r="S75" s="63">
        <f>SUMIF('RECAP PDV'!$E:$E,$G75,'RECAP PDV'!S:S)</f>
        <v>0</v>
      </c>
      <c r="T75" s="63">
        <f t="shared" si="36"/>
        <v>0</v>
      </c>
      <c r="U75" s="64">
        <f t="shared" si="37"/>
        <v>1</v>
      </c>
      <c r="V75" s="48">
        <f t="shared" si="38"/>
        <v>181</v>
      </c>
      <c r="W75" s="63">
        <f>SUMIF('RECAP PDV'!$E:$E,$G75,'RECAP PDV'!W:W)</f>
        <v>-6</v>
      </c>
      <c r="X75" s="63">
        <f t="shared" si="39"/>
        <v>-2.3333333333333348</v>
      </c>
      <c r="Y75" s="64">
        <f t="shared" si="40"/>
        <v>1.0344994369369369</v>
      </c>
      <c r="Z75" s="48">
        <f t="shared" si="41"/>
        <v>251</v>
      </c>
      <c r="AA75" s="63">
        <f>SUMIF('RECAP PDV'!$E:$E,$G75,'RECAP PDV'!AA:AA)</f>
        <v>0</v>
      </c>
      <c r="AB75" s="63">
        <f t="shared" si="42"/>
        <v>0</v>
      </c>
      <c r="AC75" s="64">
        <f t="shared" si="43"/>
        <v>1</v>
      </c>
      <c r="AD75" s="48">
        <f t="shared" si="44"/>
        <v>219</v>
      </c>
      <c r="AE75" s="63">
        <f>SUMIF('RECAP PDV'!$E:$E,$G75,'RECAP PDV'!AE:AE)</f>
        <v>12.988588470925169</v>
      </c>
      <c r="AF75" s="63">
        <f t="shared" si="45"/>
        <v>5.0511177386931241</v>
      </c>
      <c r="AG75" s="64">
        <f t="shared" si="46"/>
        <v>0.80393353445957705</v>
      </c>
      <c r="AH75" s="48">
        <f t="shared" si="47"/>
        <v>104</v>
      </c>
      <c r="AI75" s="63">
        <f>SUMIF('RECAP PDV'!$E:$E,$G75,'RECAP PDV'!AI:AI)</f>
        <v>1</v>
      </c>
      <c r="AJ75" s="63">
        <f t="shared" si="58"/>
        <v>0.38888888888888912</v>
      </c>
      <c r="AK75" s="64">
        <f t="shared" si="48"/>
        <v>0.77686851851851846</v>
      </c>
      <c r="AL75" s="48">
        <f t="shared" si="49"/>
        <v>107</v>
      </c>
      <c r="AM75" s="133">
        <f>SUMIF('RECAP PDV'!$E:$E,$G75,'RECAP PDV'!AM:AM)</f>
        <v>2</v>
      </c>
      <c r="AN75" s="133">
        <f t="shared" si="59"/>
        <v>0.77777777777777823</v>
      </c>
      <c r="AO75" s="64">
        <f t="shared" si="50"/>
        <v>0.8430782765145346</v>
      </c>
      <c r="AP75" s="48">
        <f t="shared" si="51"/>
        <v>56</v>
      </c>
      <c r="AQ75" s="133">
        <f>SUMIF('RECAP PDV'!$E:$E,$G75,'RECAP PDV'!AQ:AQ)</f>
        <v>0</v>
      </c>
      <c r="AR75" s="133">
        <f t="shared" si="52"/>
        <v>0</v>
      </c>
      <c r="AS75" s="64">
        <f t="shared" si="53"/>
        <v>1</v>
      </c>
      <c r="AT75" s="48">
        <f t="shared" si="54"/>
        <v>85</v>
      </c>
      <c r="AU75" s="63">
        <f>SUMIF('RECAP PDV'!$E:$E,$G75,'RECAP PDV'!AU:AU)</f>
        <v>557.6</v>
      </c>
      <c r="AV75" s="63">
        <f t="shared" si="55"/>
        <v>216.84444444444458</v>
      </c>
      <c r="AW75" s="64">
        <f t="shared" si="56"/>
        <v>0.9987885492854105</v>
      </c>
      <c r="AX75" s="48">
        <f t="shared" si="57"/>
        <v>245</v>
      </c>
    </row>
    <row r="76" spans="1:50" ht="15.75" thickBot="1" x14ac:dyDescent="0.3">
      <c r="A76">
        <v>6</v>
      </c>
      <c r="C76" s="41">
        <v>262</v>
      </c>
      <c r="D76" s="42" t="s">
        <v>44</v>
      </c>
      <c r="E76" s="41">
        <v>5006</v>
      </c>
      <c r="F76" s="43" t="s">
        <v>510</v>
      </c>
      <c r="G76" s="46">
        <v>4006</v>
      </c>
      <c r="H76" s="43" t="s">
        <v>81</v>
      </c>
      <c r="I76" s="62">
        <f>VLOOKUP(G76,ETP!$J$11:$M$324,4,FALSE)</f>
        <v>9.8095238095238102</v>
      </c>
      <c r="K76" s="63">
        <f>SUMIF('RECAP PDV'!$E:$E,$G76,'RECAP PDV'!K:K)</f>
        <v>0</v>
      </c>
      <c r="L76" s="63">
        <f t="shared" si="30"/>
        <v>0</v>
      </c>
      <c r="M76" s="64" t="e">
        <f t="shared" si="31"/>
        <v>#DIV/0!</v>
      </c>
      <c r="N76" s="48" t="e">
        <f t="shared" si="32"/>
        <v>#DIV/0!</v>
      </c>
      <c r="O76" s="63">
        <f>SUMIF('RECAP PDV'!$E:$E,$G76,'RECAP PDV'!O:O)</f>
        <v>33</v>
      </c>
      <c r="P76" s="63">
        <f t="shared" si="33"/>
        <v>3.3640776699029122</v>
      </c>
      <c r="Q76" s="64">
        <f t="shared" si="34"/>
        <v>0.78060363022372314</v>
      </c>
      <c r="R76" s="48">
        <f t="shared" si="35"/>
        <v>141</v>
      </c>
      <c r="S76" s="63">
        <f>SUMIF('RECAP PDV'!$E:$E,$G76,'RECAP PDV'!S:S)</f>
        <v>4</v>
      </c>
      <c r="T76" s="63">
        <f t="shared" si="36"/>
        <v>0.40776699029126212</v>
      </c>
      <c r="U76" s="64">
        <f t="shared" si="37"/>
        <v>0.82704660194174762</v>
      </c>
      <c r="V76" s="48">
        <f t="shared" si="38"/>
        <v>95</v>
      </c>
      <c r="W76" s="63">
        <f>SUMIF('RECAP PDV'!$E:$E,$G76,'RECAP PDV'!W:W)</f>
        <v>41.6</v>
      </c>
      <c r="X76" s="63">
        <f t="shared" si="39"/>
        <v>4.2407766990291265</v>
      </c>
      <c r="Y76" s="64">
        <f t="shared" si="40"/>
        <v>0.93729811073209135</v>
      </c>
      <c r="Z76" s="48">
        <f t="shared" si="41"/>
        <v>150</v>
      </c>
      <c r="AA76" s="63">
        <f>SUMIF('RECAP PDV'!$E:$E,$G76,'RECAP PDV'!AA:AA)</f>
        <v>2</v>
      </c>
      <c r="AB76" s="63">
        <f t="shared" si="42"/>
        <v>0.20388349514563106</v>
      </c>
      <c r="AC76" s="64">
        <f t="shared" si="43"/>
        <v>0.92526997477438633</v>
      </c>
      <c r="AD76" s="48">
        <f t="shared" si="44"/>
        <v>206</v>
      </c>
      <c r="AE76" s="63">
        <f>SUMIF('RECAP PDV'!$E:$E,$G76,'RECAP PDV'!AE:AE)</f>
        <v>19.736484702990854</v>
      </c>
      <c r="AF76" s="63">
        <f t="shared" si="45"/>
        <v>2.0119717415670286</v>
      </c>
      <c r="AG76" s="64">
        <f t="shared" si="46"/>
        <v>0.92190239694584508</v>
      </c>
      <c r="AH76" s="48">
        <f t="shared" si="47"/>
        <v>194</v>
      </c>
      <c r="AI76" s="63">
        <f>SUMIF('RECAP PDV'!$E:$E,$G76,'RECAP PDV'!AI:AI)</f>
        <v>1</v>
      </c>
      <c r="AJ76" s="63">
        <f t="shared" si="58"/>
        <v>0.10194174757281553</v>
      </c>
      <c r="AK76" s="64">
        <f t="shared" si="48"/>
        <v>0.94150922330097087</v>
      </c>
      <c r="AL76" s="48">
        <f t="shared" si="49"/>
        <v>202</v>
      </c>
      <c r="AM76" s="133">
        <f>SUMIF('RECAP PDV'!$E:$E,$G76,'RECAP PDV'!AM:AM)</f>
        <v>-2</v>
      </c>
      <c r="AN76" s="133">
        <f t="shared" si="59"/>
        <v>-0.20388349514563106</v>
      </c>
      <c r="AO76" s="64">
        <f t="shared" si="50"/>
        <v>0.97844267758451431</v>
      </c>
      <c r="AP76" s="48">
        <f t="shared" si="51"/>
        <v>171</v>
      </c>
      <c r="AQ76" s="133">
        <f>SUMIF('RECAP PDV'!$E:$E,$G76,'RECAP PDV'!AQ:AQ)</f>
        <v>1</v>
      </c>
      <c r="AR76" s="133">
        <f t="shared" si="52"/>
        <v>0.10194174757281553</v>
      </c>
      <c r="AS76" s="64">
        <f t="shared" si="53"/>
        <v>0.91077038834951463</v>
      </c>
      <c r="AT76" s="48">
        <f t="shared" si="54"/>
        <v>81</v>
      </c>
      <c r="AU76" s="63">
        <f>SUMIF('RECAP PDV'!$E:$E,$G76,'RECAP PDV'!AU:AU)</f>
        <v>86857</v>
      </c>
      <c r="AV76" s="63">
        <f t="shared" si="55"/>
        <v>8854.3543689320377</v>
      </c>
      <c r="AW76" s="64">
        <f t="shared" si="56"/>
        <v>0.95053313929737271</v>
      </c>
      <c r="AX76" s="48">
        <f t="shared" si="57"/>
        <v>147</v>
      </c>
    </row>
    <row r="77" spans="1:50" ht="15.75" thickBot="1" x14ac:dyDescent="0.3">
      <c r="A77">
        <v>20</v>
      </c>
      <c r="C77" s="41">
        <v>262</v>
      </c>
      <c r="D77" s="42" t="s">
        <v>44</v>
      </c>
      <c r="E77" s="41">
        <v>5006</v>
      </c>
      <c r="F77" s="43" t="s">
        <v>510</v>
      </c>
      <c r="G77" s="46">
        <v>4020</v>
      </c>
      <c r="H77" s="43" t="s">
        <v>90</v>
      </c>
      <c r="I77" s="62">
        <f>VLOOKUP(G77,ETP!$J$11:$M$324,4,FALSE)</f>
        <v>4.8814000000000002</v>
      </c>
      <c r="K77" s="63">
        <f>SUMIF('RECAP PDV'!$E:$E,$G77,'RECAP PDV'!K:K)</f>
        <v>0</v>
      </c>
      <c r="L77" s="63">
        <f t="shared" si="30"/>
        <v>0</v>
      </c>
      <c r="M77" s="64" t="e">
        <f t="shared" si="31"/>
        <v>#DIV/0!</v>
      </c>
      <c r="N77" s="48" t="e">
        <f t="shared" si="32"/>
        <v>#DIV/0!</v>
      </c>
      <c r="O77" s="63">
        <f>SUMIF('RECAP PDV'!$E:$E,$G77,'RECAP PDV'!O:O)</f>
        <v>19</v>
      </c>
      <c r="P77" s="63">
        <f t="shared" si="33"/>
        <v>3.8923259720571965</v>
      </c>
      <c r="Q77" s="64">
        <f t="shared" si="34"/>
        <v>0.74615265399626973</v>
      </c>
      <c r="R77" s="48">
        <f t="shared" si="35"/>
        <v>115</v>
      </c>
      <c r="S77" s="63">
        <f>SUMIF('RECAP PDV'!$E:$E,$G77,'RECAP PDV'!S:S)</f>
        <v>2</v>
      </c>
      <c r="T77" s="63">
        <f t="shared" si="36"/>
        <v>0.40971852337444176</v>
      </c>
      <c r="U77" s="64">
        <f t="shared" si="37"/>
        <v>0.82621886383102439</v>
      </c>
      <c r="V77" s="48">
        <f t="shared" si="38"/>
        <v>93</v>
      </c>
      <c r="W77" s="63">
        <f>SUMIF('RECAP PDV'!$E:$E,$G77,'RECAP PDV'!W:W)</f>
        <v>34</v>
      </c>
      <c r="X77" s="63">
        <f t="shared" si="39"/>
        <v>6.9652148973655095</v>
      </c>
      <c r="Y77" s="64">
        <f t="shared" si="40"/>
        <v>0.89701600338405352</v>
      </c>
      <c r="Z77" s="48">
        <f t="shared" si="41"/>
        <v>106</v>
      </c>
      <c r="AA77" s="63">
        <f>SUMIF('RECAP PDV'!$E:$E,$G77,'RECAP PDV'!AA:AA)</f>
        <v>3</v>
      </c>
      <c r="AB77" s="63">
        <f t="shared" si="42"/>
        <v>0.61457778506166261</v>
      </c>
      <c r="AC77" s="64">
        <f t="shared" si="43"/>
        <v>0.77473697246579709</v>
      </c>
      <c r="AD77" s="48">
        <f t="shared" si="44"/>
        <v>95</v>
      </c>
      <c r="AE77" s="63">
        <f>SUMIF('RECAP PDV'!$E:$E,$G77,'RECAP PDV'!AE:AE)</f>
        <v>11.177169396918924</v>
      </c>
      <c r="AF77" s="63">
        <f t="shared" si="45"/>
        <v>2.2897466704058105</v>
      </c>
      <c r="AG77" s="64">
        <f t="shared" si="46"/>
        <v>0.91112015995778906</v>
      </c>
      <c r="AH77" s="48">
        <f t="shared" si="47"/>
        <v>185</v>
      </c>
      <c r="AI77" s="63">
        <f>SUMIF('RECAP PDV'!$E:$E,$G77,'RECAP PDV'!AI:AI)</f>
        <v>1</v>
      </c>
      <c r="AJ77" s="63">
        <f t="shared" si="58"/>
        <v>0.20485926168722088</v>
      </c>
      <c r="AK77" s="64">
        <f t="shared" si="48"/>
        <v>0.88245858428592894</v>
      </c>
      <c r="AL77" s="48">
        <f t="shared" si="49"/>
        <v>188</v>
      </c>
      <c r="AM77" s="133">
        <f>SUMIF('RECAP PDV'!$E:$E,$G77,'RECAP PDV'!AM:AM)</f>
        <v>1</v>
      </c>
      <c r="AN77" s="133">
        <f t="shared" si="59"/>
        <v>0.20485926168722088</v>
      </c>
      <c r="AO77" s="64">
        <f t="shared" si="50"/>
        <v>0.9220798363515097</v>
      </c>
      <c r="AP77" s="48">
        <f t="shared" si="51"/>
        <v>129</v>
      </c>
      <c r="AQ77" s="133">
        <f>SUMIF('RECAP PDV'!$E:$E,$G77,'RECAP PDV'!AQ:AQ)</f>
        <v>0</v>
      </c>
      <c r="AR77" s="133">
        <f t="shared" si="52"/>
        <v>0</v>
      </c>
      <c r="AS77" s="64">
        <f t="shared" si="53"/>
        <v>1</v>
      </c>
      <c r="AT77" s="48">
        <f t="shared" si="54"/>
        <v>85</v>
      </c>
      <c r="AU77" s="63">
        <f>SUMIF('RECAP PDV'!$E:$E,$G77,'RECAP PDV'!AU:AU)</f>
        <v>101213.4</v>
      </c>
      <c r="AV77" s="63">
        <f t="shared" si="55"/>
        <v>20734.502396853361</v>
      </c>
      <c r="AW77" s="64">
        <f t="shared" si="56"/>
        <v>0.8841619954355695</v>
      </c>
      <c r="AX77" s="48">
        <f t="shared" si="57"/>
        <v>55</v>
      </c>
    </row>
    <row r="78" spans="1:50" ht="15.75" thickBot="1" x14ac:dyDescent="0.3">
      <c r="A78">
        <v>23</v>
      </c>
      <c r="C78" s="41">
        <v>262</v>
      </c>
      <c r="D78" s="42" t="s">
        <v>44</v>
      </c>
      <c r="E78" s="41">
        <v>5006</v>
      </c>
      <c r="F78" s="43" t="s">
        <v>510</v>
      </c>
      <c r="G78" s="46">
        <v>4023</v>
      </c>
      <c r="H78" s="43" t="s">
        <v>63</v>
      </c>
      <c r="I78" s="62">
        <f>VLOOKUP(G78,ETP!$J$11:$M$324,4,FALSE)</f>
        <v>3.3931809523809502</v>
      </c>
      <c r="K78" s="63">
        <f>SUMIF('RECAP PDV'!$E:$E,$G78,'RECAP PDV'!K:K)</f>
        <v>0</v>
      </c>
      <c r="L78" s="63">
        <f t="shared" si="30"/>
        <v>0</v>
      </c>
      <c r="M78" s="64" t="e">
        <f t="shared" si="31"/>
        <v>#DIV/0!</v>
      </c>
      <c r="N78" s="48" t="e">
        <f t="shared" si="32"/>
        <v>#DIV/0!</v>
      </c>
      <c r="O78" s="63">
        <f>SUMIF('RECAP PDV'!$E:$E,$G78,'RECAP PDV'!O:O)</f>
        <v>13</v>
      </c>
      <c r="P78" s="63">
        <f t="shared" si="33"/>
        <v>3.8312133017480461</v>
      </c>
      <c r="Q78" s="64">
        <f t="shared" si="34"/>
        <v>0.75013826292947527</v>
      </c>
      <c r="R78" s="48">
        <f t="shared" si="35"/>
        <v>119</v>
      </c>
      <c r="S78" s="63">
        <f>SUMIF('RECAP PDV'!$E:$E,$G78,'RECAP PDV'!S:S)</f>
        <v>8</v>
      </c>
      <c r="T78" s="63">
        <f t="shared" si="36"/>
        <v>2.3576697241526436</v>
      </c>
      <c r="U78" s="64">
        <f t="shared" si="37"/>
        <v>0</v>
      </c>
      <c r="V78" s="48">
        <f t="shared" si="38"/>
        <v>1</v>
      </c>
      <c r="W78" s="63">
        <f>SUMIF('RECAP PDV'!$E:$E,$G78,'RECAP PDV'!W:W)</f>
        <v>-2</v>
      </c>
      <c r="X78" s="63">
        <f t="shared" si="39"/>
        <v>-0.58941743103816091</v>
      </c>
      <c r="Y78" s="64">
        <f t="shared" si="40"/>
        <v>1.0087148154964138</v>
      </c>
      <c r="Z78" s="48">
        <f t="shared" si="41"/>
        <v>236</v>
      </c>
      <c r="AA78" s="63">
        <f>SUMIF('RECAP PDV'!$E:$E,$G78,'RECAP PDV'!AA:AA)</f>
        <v>2</v>
      </c>
      <c r="AB78" s="63">
        <f t="shared" si="42"/>
        <v>0.58941743103816091</v>
      </c>
      <c r="AC78" s="64">
        <f t="shared" si="43"/>
        <v>0.78395907202573756</v>
      </c>
      <c r="AD78" s="48">
        <f t="shared" si="44"/>
        <v>99</v>
      </c>
      <c r="AE78" s="63">
        <f>SUMIF('RECAP PDV'!$E:$E,$G78,'RECAP PDV'!AE:AE)</f>
        <v>30.893280602777839</v>
      </c>
      <c r="AF78" s="63">
        <f t="shared" si="45"/>
        <v>9.1045190446151807</v>
      </c>
      <c r="AG78" s="64">
        <f t="shared" si="46"/>
        <v>0.64659488020862832</v>
      </c>
      <c r="AH78" s="48">
        <f t="shared" si="47"/>
        <v>32</v>
      </c>
      <c r="AI78" s="63">
        <f>SUMIF('RECAP PDV'!$E:$E,$G78,'RECAP PDV'!AI:AI)</f>
        <v>3</v>
      </c>
      <c r="AJ78" s="63">
        <f t="shared" si="58"/>
        <v>0.88412614655724142</v>
      </c>
      <c r="AK78" s="64">
        <f t="shared" si="48"/>
        <v>0.49271788797700677</v>
      </c>
      <c r="AL78" s="48">
        <f t="shared" si="49"/>
        <v>17</v>
      </c>
      <c r="AM78" s="133">
        <f>SUMIF('RECAP PDV'!$E:$E,$G78,'RECAP PDV'!AM:AM)</f>
        <v>-3</v>
      </c>
      <c r="AN78" s="133">
        <f t="shared" si="59"/>
        <v>-0.88412614655724142</v>
      </c>
      <c r="AO78" s="64">
        <f t="shared" si="50"/>
        <v>1.0722435044383325</v>
      </c>
      <c r="AP78" s="48">
        <f t="shared" si="51"/>
        <v>218</v>
      </c>
      <c r="AQ78" s="133">
        <f>SUMIF('RECAP PDV'!$E:$E,$G78,'RECAP PDV'!AQ:AQ)</f>
        <v>0</v>
      </c>
      <c r="AR78" s="133">
        <f t="shared" si="52"/>
        <v>0</v>
      </c>
      <c r="AS78" s="64">
        <f t="shared" si="53"/>
        <v>1</v>
      </c>
      <c r="AT78" s="48">
        <f t="shared" si="54"/>
        <v>85</v>
      </c>
      <c r="AU78" s="63">
        <f>SUMIF('RECAP PDV'!$E:$E,$G78,'RECAP PDV'!AU:AU)</f>
        <v>31205.8</v>
      </c>
      <c r="AV78" s="63">
        <f t="shared" si="55"/>
        <v>9196.621234745322</v>
      </c>
      <c r="AW78" s="64">
        <f t="shared" si="56"/>
        <v>0.94862098775375303</v>
      </c>
      <c r="AX78" s="48">
        <f t="shared" si="57"/>
        <v>142</v>
      </c>
    </row>
    <row r="79" spans="1:50" ht="15.75" thickBot="1" x14ac:dyDescent="0.3">
      <c r="A79">
        <v>132</v>
      </c>
      <c r="C79" s="41">
        <v>264</v>
      </c>
      <c r="D79" s="42" t="s">
        <v>100</v>
      </c>
      <c r="E79" s="41">
        <v>5130</v>
      </c>
      <c r="F79" s="43" t="s">
        <v>485</v>
      </c>
      <c r="G79" s="46">
        <v>4132</v>
      </c>
      <c r="H79" s="43" t="s">
        <v>101</v>
      </c>
      <c r="I79" s="62">
        <f>VLOOKUP(G79,ETP!$J$11:$M$324,4,FALSE)</f>
        <v>5.2619047619047601</v>
      </c>
      <c r="K79" s="63">
        <f>SUMIF('RECAP PDV'!$E:$E,$G79,'RECAP PDV'!K:K)</f>
        <v>0</v>
      </c>
      <c r="L79" s="63">
        <f t="shared" si="30"/>
        <v>0</v>
      </c>
      <c r="M79" s="64" t="e">
        <f t="shared" si="31"/>
        <v>#DIV/0!</v>
      </c>
      <c r="N79" s="48" t="e">
        <f t="shared" si="32"/>
        <v>#DIV/0!</v>
      </c>
      <c r="O79" s="63">
        <f>SUMIF('RECAP PDV'!$E:$E,$G79,'RECAP PDV'!O:O)</f>
        <v>22</v>
      </c>
      <c r="P79" s="63">
        <f t="shared" si="33"/>
        <v>4.1809954751131233</v>
      </c>
      <c r="Q79" s="64">
        <f t="shared" si="34"/>
        <v>0.72732638205783984</v>
      </c>
      <c r="R79" s="48">
        <f t="shared" si="35"/>
        <v>107</v>
      </c>
      <c r="S79" s="63">
        <f>SUMIF('RECAP PDV'!$E:$E,$G79,'RECAP PDV'!S:S)</f>
        <v>2</v>
      </c>
      <c r="T79" s="63">
        <f t="shared" si="36"/>
        <v>0.38009049773755671</v>
      </c>
      <c r="U79" s="64">
        <f t="shared" si="37"/>
        <v>0.83878552036199094</v>
      </c>
      <c r="V79" s="48">
        <f t="shared" si="38"/>
        <v>99</v>
      </c>
      <c r="W79" s="63">
        <f>SUMIF('RECAP PDV'!$E:$E,$G79,'RECAP PDV'!W:W)</f>
        <v>31.2</v>
      </c>
      <c r="X79" s="63">
        <f t="shared" si="39"/>
        <v>5.9294117647058844</v>
      </c>
      <c r="Y79" s="64">
        <f t="shared" si="40"/>
        <v>0.91233084260731323</v>
      </c>
      <c r="Z79" s="48">
        <f t="shared" si="41"/>
        <v>126</v>
      </c>
      <c r="AA79" s="63">
        <f>SUMIF('RECAP PDV'!$E:$E,$G79,'RECAP PDV'!AA:AA)</f>
        <v>2</v>
      </c>
      <c r="AB79" s="63">
        <f t="shared" si="42"/>
        <v>0.38009049773755671</v>
      </c>
      <c r="AC79" s="64">
        <f t="shared" si="43"/>
        <v>0.86068429686446679</v>
      </c>
      <c r="AD79" s="48">
        <f t="shared" si="44"/>
        <v>146</v>
      </c>
      <c r="AE79" s="63">
        <f>SUMIF('RECAP PDV'!$E:$E,$G79,'RECAP PDV'!AE:AE)</f>
        <v>19.869667928458213</v>
      </c>
      <c r="AF79" s="63">
        <f t="shared" si="45"/>
        <v>3.7761359864038244</v>
      </c>
      <c r="AG79" s="64">
        <f t="shared" si="46"/>
        <v>0.85342380151175146</v>
      </c>
      <c r="AH79" s="48">
        <f t="shared" si="47"/>
        <v>135</v>
      </c>
      <c r="AI79" s="63">
        <f>SUMIF('RECAP PDV'!$E:$E,$G79,'RECAP PDV'!AI:AI)</f>
        <v>1</v>
      </c>
      <c r="AJ79" s="63">
        <f t="shared" si="58"/>
        <v>0.19004524886877835</v>
      </c>
      <c r="AK79" s="64">
        <f t="shared" si="48"/>
        <v>0.89095837104072395</v>
      </c>
      <c r="AL79" s="48">
        <f t="shared" si="49"/>
        <v>191</v>
      </c>
      <c r="AM79" s="133">
        <f>SUMIF('RECAP PDV'!$E:$E,$G79,'RECAP PDV'!AM:AM)</f>
        <v>3</v>
      </c>
      <c r="AN79" s="133">
        <f t="shared" si="59"/>
        <v>0.57013574660633504</v>
      </c>
      <c r="AO79" s="64">
        <f t="shared" si="50"/>
        <v>0.87171069786163757</v>
      </c>
      <c r="AP79" s="48">
        <f t="shared" si="51"/>
        <v>79</v>
      </c>
      <c r="AQ79" s="133">
        <f>SUMIF('RECAP PDV'!$E:$E,$G79,'RECAP PDV'!AQ:AQ)</f>
        <v>1</v>
      </c>
      <c r="AR79" s="133">
        <f t="shared" si="52"/>
        <v>0.19004524886877835</v>
      </c>
      <c r="AS79" s="64">
        <f t="shared" si="53"/>
        <v>0.83365339366515834</v>
      </c>
      <c r="AT79" s="48">
        <f t="shared" si="54"/>
        <v>62</v>
      </c>
      <c r="AU79" s="63">
        <f>SUMIF('RECAP PDV'!$E:$E,$G79,'RECAP PDV'!AU:AU)</f>
        <v>52390.43</v>
      </c>
      <c r="AV79" s="63">
        <f t="shared" si="55"/>
        <v>9956.5523076923109</v>
      </c>
      <c r="AW79" s="64">
        <f t="shared" si="56"/>
        <v>0.94437546030333075</v>
      </c>
      <c r="AX79" s="48">
        <f t="shared" si="57"/>
        <v>134</v>
      </c>
    </row>
    <row r="80" spans="1:50" ht="15.75" thickBot="1" x14ac:dyDescent="0.3">
      <c r="A80">
        <v>130</v>
      </c>
      <c r="C80" s="41">
        <v>264</v>
      </c>
      <c r="D80" s="42" t="s">
        <v>100</v>
      </c>
      <c r="E80" s="41">
        <v>5130</v>
      </c>
      <c r="F80" s="43" t="s">
        <v>485</v>
      </c>
      <c r="G80" s="46">
        <v>4130</v>
      </c>
      <c r="H80" s="43" t="s">
        <v>102</v>
      </c>
      <c r="I80" s="62">
        <f>VLOOKUP(G80,ETP!$J$11:$M$324,4,FALSE)</f>
        <v>7.18516666666667</v>
      </c>
      <c r="K80" s="63">
        <f>SUMIF('RECAP PDV'!$E:$E,$G80,'RECAP PDV'!K:K)</f>
        <v>0</v>
      </c>
      <c r="L80" s="63">
        <f t="shared" si="30"/>
        <v>0</v>
      </c>
      <c r="M80" s="64" t="e">
        <f t="shared" si="31"/>
        <v>#DIV/0!</v>
      </c>
      <c r="N80" s="48" t="e">
        <f t="shared" si="32"/>
        <v>#DIV/0!</v>
      </c>
      <c r="O80" s="63">
        <f>SUMIF('RECAP PDV'!$E:$E,$G80,'RECAP PDV'!O:O)</f>
        <v>14</v>
      </c>
      <c r="P80" s="63">
        <f t="shared" si="33"/>
        <v>1.9484586300480147</v>
      </c>
      <c r="Q80" s="64">
        <f t="shared" si="34"/>
        <v>0.87292661108382519</v>
      </c>
      <c r="R80" s="48">
        <f t="shared" si="35"/>
        <v>199</v>
      </c>
      <c r="S80" s="63">
        <f>SUMIF('RECAP PDV'!$E:$E,$G80,'RECAP PDV'!S:S)</f>
        <v>4</v>
      </c>
      <c r="T80" s="63">
        <f t="shared" si="36"/>
        <v>0.55670246572800419</v>
      </c>
      <c r="U80" s="64">
        <f t="shared" si="37"/>
        <v>0.76387597464352841</v>
      </c>
      <c r="V80" s="48">
        <f t="shared" si="38"/>
        <v>59</v>
      </c>
      <c r="W80" s="63">
        <f>SUMIF('RECAP PDV'!$E:$E,$G80,'RECAP PDV'!W:W)</f>
        <v>193.6</v>
      </c>
      <c r="X80" s="63">
        <f t="shared" si="39"/>
        <v>26.944399341235403</v>
      </c>
      <c r="Y80" s="64">
        <f t="shared" si="40"/>
        <v>0.60161431176717317</v>
      </c>
      <c r="Z80" s="48">
        <f t="shared" si="41"/>
        <v>4</v>
      </c>
      <c r="AA80" s="63">
        <f>SUMIF('RECAP PDV'!$E:$E,$G80,'RECAP PDV'!AA:AA)</f>
        <v>1</v>
      </c>
      <c r="AB80" s="63">
        <f t="shared" si="42"/>
        <v>0.13917561643200105</v>
      </c>
      <c r="AC80" s="64">
        <f t="shared" si="43"/>
        <v>0.94898754644496952</v>
      </c>
      <c r="AD80" s="48">
        <f t="shared" si="44"/>
        <v>214</v>
      </c>
      <c r="AE80" s="63">
        <f>SUMIF('RECAP PDV'!$E:$E,$G80,'RECAP PDV'!AE:AE)</f>
        <v>52.894471721260032</v>
      </c>
      <c r="AF80" s="63">
        <f t="shared" si="45"/>
        <v>7.3616207076514124</v>
      </c>
      <c r="AG80" s="64">
        <f t="shared" si="46"/>
        <v>0.71424800856615123</v>
      </c>
      <c r="AH80" s="48">
        <f t="shared" si="47"/>
        <v>56</v>
      </c>
      <c r="AI80" s="63">
        <f>SUMIF('RECAP PDV'!$E:$E,$G80,'RECAP PDV'!AI:AI)</f>
        <v>2</v>
      </c>
      <c r="AJ80" s="63">
        <f t="shared" si="58"/>
        <v>0.2783512328640021</v>
      </c>
      <c r="AK80" s="64">
        <f t="shared" si="48"/>
        <v>0.84029134095706437</v>
      </c>
      <c r="AL80" s="48">
        <f t="shared" si="49"/>
        <v>162</v>
      </c>
      <c r="AM80" s="133">
        <f>SUMIF('RECAP PDV'!$E:$E,$G80,'RECAP PDV'!AM:AM)</f>
        <v>-14</v>
      </c>
      <c r="AN80" s="133">
        <f t="shared" si="59"/>
        <v>-1.9484586300480147</v>
      </c>
      <c r="AO80" s="64">
        <f t="shared" si="50"/>
        <v>1.2190077021722419</v>
      </c>
      <c r="AP80" s="48">
        <f t="shared" si="51"/>
        <v>259</v>
      </c>
      <c r="AQ80" s="133">
        <f>SUMIF('RECAP PDV'!$E:$E,$G80,'RECAP PDV'!AQ:AQ)</f>
        <v>2</v>
      </c>
      <c r="AR80" s="133">
        <f t="shared" si="52"/>
        <v>0.2783512328640021</v>
      </c>
      <c r="AS80" s="64">
        <f t="shared" si="53"/>
        <v>0.75635916587413898</v>
      </c>
      <c r="AT80" s="48">
        <f t="shared" si="54"/>
        <v>35</v>
      </c>
      <c r="AU80" s="63">
        <f>SUMIF('RECAP PDV'!$E:$E,$G80,'RECAP PDV'!AU:AU)</f>
        <v>93410.013399999996</v>
      </c>
      <c r="AV80" s="63">
        <f t="shared" si="55"/>
        <v>13000.396195866477</v>
      </c>
      <c r="AW80" s="64">
        <f t="shared" si="56"/>
        <v>0.9273703354412437</v>
      </c>
      <c r="AX80" s="48">
        <f t="shared" si="57"/>
        <v>105</v>
      </c>
    </row>
    <row r="81" spans="1:50" ht="15.75" thickBot="1" x14ac:dyDescent="0.3">
      <c r="A81">
        <v>135</v>
      </c>
      <c r="C81" s="41">
        <v>264</v>
      </c>
      <c r="D81" s="42" t="s">
        <v>100</v>
      </c>
      <c r="E81" s="41">
        <v>5130</v>
      </c>
      <c r="F81" s="45" t="s">
        <v>485</v>
      </c>
      <c r="G81" s="46">
        <v>4135</v>
      </c>
      <c r="H81" s="45" t="s">
        <v>118</v>
      </c>
      <c r="I81" s="62">
        <f>VLOOKUP(G81,ETP!$J$11:$M$324,4,FALSE)</f>
        <v>8.4330857142857205</v>
      </c>
      <c r="K81" s="63">
        <f>SUMIF('RECAP PDV'!$E:$E,$G81,'RECAP PDV'!K:K)</f>
        <v>0</v>
      </c>
      <c r="L81" s="63">
        <f t="shared" si="30"/>
        <v>0</v>
      </c>
      <c r="M81" s="64" t="e">
        <f t="shared" si="31"/>
        <v>#DIV/0!</v>
      </c>
      <c r="N81" s="48" t="e">
        <f t="shared" si="32"/>
        <v>#DIV/0!</v>
      </c>
      <c r="O81" s="63">
        <f>SUMIF('RECAP PDV'!$E:$E,$G81,'RECAP PDV'!O:O)</f>
        <v>26</v>
      </c>
      <c r="P81" s="63">
        <f t="shared" si="33"/>
        <v>3.0830944782116676</v>
      </c>
      <c r="Q81" s="64">
        <f t="shared" si="34"/>
        <v>0.79892862098619555</v>
      </c>
      <c r="R81" s="48">
        <f t="shared" si="35"/>
        <v>159</v>
      </c>
      <c r="S81" s="63">
        <f>SUMIF('RECAP PDV'!$E:$E,$G81,'RECAP PDV'!S:S)</f>
        <v>2</v>
      </c>
      <c r="T81" s="63">
        <f t="shared" si="36"/>
        <v>0.2371611137085898</v>
      </c>
      <c r="U81" s="64">
        <f t="shared" si="37"/>
        <v>0.89940867828982007</v>
      </c>
      <c r="V81" s="48">
        <f t="shared" si="38"/>
        <v>158</v>
      </c>
      <c r="W81" s="63">
        <f>SUMIF('RECAP PDV'!$E:$E,$G81,'RECAP PDV'!W:W)</f>
        <v>91.2</v>
      </c>
      <c r="X81" s="63">
        <f t="shared" si="39"/>
        <v>10.814546785111695</v>
      </c>
      <c r="Y81" s="64">
        <f t="shared" si="40"/>
        <v>0.84010181079377932</v>
      </c>
      <c r="Z81" s="48">
        <f t="shared" si="41"/>
        <v>62</v>
      </c>
      <c r="AA81" s="63">
        <f>SUMIF('RECAP PDV'!$E:$E,$G81,'RECAP PDV'!AA:AA)</f>
        <v>2</v>
      </c>
      <c r="AB81" s="63">
        <f t="shared" si="42"/>
        <v>0.2371611137085898</v>
      </c>
      <c r="AC81" s="64">
        <f t="shared" si="43"/>
        <v>0.91307263004630068</v>
      </c>
      <c r="AD81" s="48">
        <f t="shared" si="44"/>
        <v>201</v>
      </c>
      <c r="AE81" s="63">
        <f>SUMIF('RECAP PDV'!$E:$E,$G81,'RECAP PDV'!AE:AE)</f>
        <v>4.0940107358719251</v>
      </c>
      <c r="AF81" s="63">
        <f t="shared" si="45"/>
        <v>0.48547007282715454</v>
      </c>
      <c r="AG81" s="64">
        <f t="shared" si="46"/>
        <v>0.98115577457723269</v>
      </c>
      <c r="AH81" s="48">
        <f t="shared" si="47"/>
        <v>247</v>
      </c>
      <c r="AI81" s="63">
        <f>SUMIF('RECAP PDV'!$E:$E,$G81,'RECAP PDV'!AI:AI)</f>
        <v>1</v>
      </c>
      <c r="AJ81" s="63">
        <f t="shared" si="58"/>
        <v>0.1185805568542949</v>
      </c>
      <c r="AK81" s="64">
        <f t="shared" si="48"/>
        <v>0.93196242916223415</v>
      </c>
      <c r="AL81" s="48">
        <f t="shared" si="49"/>
        <v>198</v>
      </c>
      <c r="AM81" s="133">
        <f>SUMIF('RECAP PDV'!$E:$E,$G81,'RECAP PDV'!AM:AM)</f>
        <v>-2</v>
      </c>
      <c r="AN81" s="133">
        <f t="shared" si="59"/>
        <v>-0.2371611137085898</v>
      </c>
      <c r="AO81" s="64">
        <f t="shared" si="50"/>
        <v>0.98303143445010321</v>
      </c>
      <c r="AP81" s="48">
        <f t="shared" si="51"/>
        <v>173</v>
      </c>
      <c r="AQ81" s="133">
        <f>SUMIF('RECAP PDV'!$E:$E,$G81,'RECAP PDV'!AQ:AQ)</f>
        <v>2</v>
      </c>
      <c r="AR81" s="133">
        <f t="shared" si="52"/>
        <v>0.2371611137085898</v>
      </c>
      <c r="AS81" s="64">
        <f t="shared" si="53"/>
        <v>0.79241287717087128</v>
      </c>
      <c r="AT81" s="48">
        <f t="shared" si="54"/>
        <v>48</v>
      </c>
      <c r="AU81" s="63">
        <f>SUMIF('RECAP PDV'!$E:$E,$G81,'RECAP PDV'!AU:AU)</f>
        <v>49759</v>
      </c>
      <c r="AV81" s="63">
        <f t="shared" si="55"/>
        <v>5900.4499285128595</v>
      </c>
      <c r="AW81" s="64">
        <f t="shared" si="56"/>
        <v>0.96703579701748754</v>
      </c>
      <c r="AX81" s="48">
        <f t="shared" si="57"/>
        <v>174</v>
      </c>
    </row>
    <row r="82" spans="1:50" ht="15.75" thickBot="1" x14ac:dyDescent="0.3">
      <c r="A82">
        <v>162</v>
      </c>
      <c r="C82" s="41">
        <v>264</v>
      </c>
      <c r="D82" s="42" t="s">
        <v>100</v>
      </c>
      <c r="E82" s="41">
        <v>5130</v>
      </c>
      <c r="F82" s="43" t="s">
        <v>485</v>
      </c>
      <c r="G82" s="46">
        <v>4162</v>
      </c>
      <c r="H82" s="43" t="s">
        <v>108</v>
      </c>
      <c r="I82" s="62">
        <f>VLOOKUP(G82,ETP!$J$11:$M$324,4,FALSE)</f>
        <v>3.1391748079877102</v>
      </c>
      <c r="K82" s="63">
        <f>SUMIF('RECAP PDV'!$E:$E,$G82,'RECAP PDV'!K:K)</f>
        <v>0</v>
      </c>
      <c r="L82" s="63">
        <f t="shared" si="30"/>
        <v>0</v>
      </c>
      <c r="M82" s="64" t="e">
        <f t="shared" si="31"/>
        <v>#DIV/0!</v>
      </c>
      <c r="N82" s="48" t="e">
        <f t="shared" si="32"/>
        <v>#DIV/0!</v>
      </c>
      <c r="O82" s="63">
        <f>SUMIF('RECAP PDV'!$E:$E,$G82,'RECAP PDV'!O:O)</f>
        <v>1</v>
      </c>
      <c r="P82" s="63">
        <f t="shared" si="33"/>
        <v>0.31855505384901617</v>
      </c>
      <c r="Q82" s="64">
        <f t="shared" si="34"/>
        <v>0.97922467040115113</v>
      </c>
      <c r="R82" s="48">
        <f t="shared" si="35"/>
        <v>247</v>
      </c>
      <c r="S82" s="63">
        <f>SUMIF('RECAP PDV'!$E:$E,$G82,'RECAP PDV'!S:S)</f>
        <v>0</v>
      </c>
      <c r="T82" s="63">
        <f t="shared" si="36"/>
        <v>0</v>
      </c>
      <c r="U82" s="64">
        <f t="shared" si="37"/>
        <v>1</v>
      </c>
      <c r="V82" s="48">
        <f t="shared" si="38"/>
        <v>181</v>
      </c>
      <c r="W82" s="63">
        <f>SUMIF('RECAP PDV'!$E:$E,$G82,'RECAP PDV'!W:W)</f>
        <v>27.2</v>
      </c>
      <c r="X82" s="63">
        <f t="shared" si="39"/>
        <v>8.6646974646932389</v>
      </c>
      <c r="Y82" s="64">
        <f t="shared" si="40"/>
        <v>0.87188834981679064</v>
      </c>
      <c r="Z82" s="48">
        <f t="shared" si="41"/>
        <v>87</v>
      </c>
      <c r="AA82" s="63">
        <f>SUMIF('RECAP PDV'!$E:$E,$G82,'RECAP PDV'!AA:AA)</f>
        <v>3</v>
      </c>
      <c r="AB82" s="63">
        <f t="shared" si="42"/>
        <v>0.9556651615470485</v>
      </c>
      <c r="AC82" s="64">
        <f t="shared" si="43"/>
        <v>0.64971719962599706</v>
      </c>
      <c r="AD82" s="48">
        <f t="shared" si="44"/>
        <v>45</v>
      </c>
      <c r="AE82" s="63">
        <f>SUMIF('RECAP PDV'!$E:$E,$G82,'RECAP PDV'!AE:AE)</f>
        <v>-0.543025892526524</v>
      </c>
      <c r="AF82" s="63">
        <f t="shared" si="45"/>
        <v>-0.17298364243519693</v>
      </c>
      <c r="AG82" s="64">
        <f t="shared" si="46"/>
        <v>1.0067146111263192</v>
      </c>
      <c r="AH82" s="48">
        <f t="shared" si="47"/>
        <v>269</v>
      </c>
      <c r="AI82" s="63">
        <f>SUMIF('RECAP PDV'!$E:$E,$G82,'RECAP PDV'!AI:AI)</f>
        <v>0</v>
      </c>
      <c r="AJ82" s="63">
        <f t="shared" si="58"/>
        <v>0</v>
      </c>
      <c r="AK82" s="64">
        <f t="shared" si="48"/>
        <v>1</v>
      </c>
      <c r="AL82" s="48">
        <f t="shared" si="49"/>
        <v>204</v>
      </c>
      <c r="AM82" s="133">
        <f>SUMIF('RECAP PDV'!$E:$E,$G82,'RECAP PDV'!AM:AM)</f>
        <v>0</v>
      </c>
      <c r="AN82" s="133">
        <f t="shared" si="59"/>
        <v>0</v>
      </c>
      <c r="AO82" s="64">
        <f t="shared" si="50"/>
        <v>0.9503285327469031</v>
      </c>
      <c r="AP82" s="48">
        <f t="shared" si="51"/>
        <v>133</v>
      </c>
      <c r="AQ82" s="133">
        <f>SUMIF('RECAP PDV'!$E:$E,$G82,'RECAP PDV'!AQ:AQ)</f>
        <v>0</v>
      </c>
      <c r="AR82" s="133">
        <f t="shared" si="52"/>
        <v>0</v>
      </c>
      <c r="AS82" s="64">
        <f t="shared" si="53"/>
        <v>1</v>
      </c>
      <c r="AT82" s="48">
        <f t="shared" si="54"/>
        <v>85</v>
      </c>
      <c r="AU82" s="63">
        <f>SUMIF('RECAP PDV'!$E:$E,$G82,'RECAP PDV'!AU:AU)</f>
        <v>930.5</v>
      </c>
      <c r="AV82" s="63">
        <f t="shared" si="55"/>
        <v>296.41547760650951</v>
      </c>
      <c r="AW82" s="64">
        <f t="shared" si="56"/>
        <v>0.99834400764528786</v>
      </c>
      <c r="AX82" s="48">
        <f t="shared" si="57"/>
        <v>239</v>
      </c>
    </row>
    <row r="83" spans="1:50" ht="15.75" thickBot="1" x14ac:dyDescent="0.3">
      <c r="A83">
        <v>147</v>
      </c>
      <c r="C83" s="41">
        <v>264</v>
      </c>
      <c r="D83" s="42" t="s">
        <v>100</v>
      </c>
      <c r="E83" s="41">
        <v>5130</v>
      </c>
      <c r="F83" s="43" t="s">
        <v>485</v>
      </c>
      <c r="G83" s="46">
        <v>4147</v>
      </c>
      <c r="H83" s="43" t="s">
        <v>109</v>
      </c>
      <c r="I83" s="62">
        <f>VLOOKUP(G83,ETP!$J$11:$M$324,4,FALSE)</f>
        <v>5.70714285714286</v>
      </c>
      <c r="K83" s="63">
        <f>SUMIF('RECAP PDV'!$E:$E,$G83,'RECAP PDV'!K:K)</f>
        <v>0</v>
      </c>
      <c r="L83" s="63">
        <f t="shared" si="30"/>
        <v>0</v>
      </c>
      <c r="M83" s="64" t="e">
        <f t="shared" si="31"/>
        <v>#DIV/0!</v>
      </c>
      <c r="N83" s="48" t="e">
        <f t="shared" si="32"/>
        <v>#DIV/0!</v>
      </c>
      <c r="O83" s="63">
        <f>SUMIF('RECAP PDV'!$E:$E,$G83,'RECAP PDV'!O:O)</f>
        <v>7</v>
      </c>
      <c r="P83" s="63">
        <f t="shared" si="33"/>
        <v>1.2265331664580721</v>
      </c>
      <c r="Q83" s="64">
        <f t="shared" si="34"/>
        <v>0.92000870653534317</v>
      </c>
      <c r="R83" s="48">
        <f t="shared" si="35"/>
        <v>217</v>
      </c>
      <c r="S83" s="63">
        <f>SUMIF('RECAP PDV'!$E:$E,$G83,'RECAP PDV'!S:S)</f>
        <v>3</v>
      </c>
      <c r="T83" s="63">
        <f t="shared" si="36"/>
        <v>0.52565707133917372</v>
      </c>
      <c r="U83" s="64">
        <f t="shared" si="37"/>
        <v>0.77704380475594514</v>
      </c>
      <c r="V83" s="48">
        <f t="shared" si="38"/>
        <v>69</v>
      </c>
      <c r="W83" s="63">
        <f>SUMIF('RECAP PDV'!$E:$E,$G83,'RECAP PDV'!W:W)</f>
        <v>56.8</v>
      </c>
      <c r="X83" s="63">
        <f t="shared" si="39"/>
        <v>9.9524405506883546</v>
      </c>
      <c r="Y83" s="64">
        <f t="shared" si="40"/>
        <v>0.85284845922267716</v>
      </c>
      <c r="Z83" s="48">
        <f t="shared" si="41"/>
        <v>75</v>
      </c>
      <c r="AA83" s="63">
        <f>SUMIF('RECAP PDV'!$E:$E,$G83,'RECAP PDV'!AA:AA)</f>
        <v>8</v>
      </c>
      <c r="AB83" s="63">
        <f t="shared" si="42"/>
        <v>1.4017521902377965</v>
      </c>
      <c r="AC83" s="64">
        <f t="shared" si="43"/>
        <v>0.48621159127321117</v>
      </c>
      <c r="AD83" s="48">
        <f t="shared" si="44"/>
        <v>17</v>
      </c>
      <c r="AE83" s="63">
        <f>SUMIF('RECAP PDV'!$E:$E,$G83,'RECAP PDV'!AE:AE)</f>
        <v>39.26299891483081</v>
      </c>
      <c r="AF83" s="63">
        <f t="shared" si="45"/>
        <v>6.8796243405210395</v>
      </c>
      <c r="AG83" s="64">
        <f t="shared" si="46"/>
        <v>0.73295739706102858</v>
      </c>
      <c r="AH83" s="48">
        <f t="shared" si="47"/>
        <v>66</v>
      </c>
      <c r="AI83" s="63">
        <f>SUMIF('RECAP PDV'!$E:$E,$G83,'RECAP PDV'!AI:AI)</f>
        <v>3</v>
      </c>
      <c r="AJ83" s="63">
        <f t="shared" si="58"/>
        <v>0.52565707133917372</v>
      </c>
      <c r="AK83" s="64">
        <f t="shared" si="48"/>
        <v>0.69839549436796011</v>
      </c>
      <c r="AL83" s="48">
        <f t="shared" si="49"/>
        <v>65</v>
      </c>
      <c r="AM83" s="133">
        <f>SUMIF('RECAP PDV'!$E:$E,$G83,'RECAP PDV'!AM:AM)</f>
        <v>8</v>
      </c>
      <c r="AN83" s="133">
        <f t="shared" si="59"/>
        <v>1.4017521902377965</v>
      </c>
      <c r="AO83" s="64">
        <f t="shared" si="50"/>
        <v>0.75703645643324813</v>
      </c>
      <c r="AP83" s="48">
        <f t="shared" si="51"/>
        <v>26</v>
      </c>
      <c r="AQ83" s="133">
        <f>SUMIF('RECAP PDV'!$E:$E,$G83,'RECAP PDV'!AQ:AQ)</f>
        <v>2</v>
      </c>
      <c r="AR83" s="133">
        <f t="shared" si="52"/>
        <v>0.35043804755944913</v>
      </c>
      <c r="AS83" s="64">
        <f t="shared" si="53"/>
        <v>0.69326157697121427</v>
      </c>
      <c r="AT83" s="48">
        <f t="shared" si="54"/>
        <v>19</v>
      </c>
      <c r="AU83" s="63">
        <f>SUMIF('RECAP PDV'!$E:$E,$G83,'RECAP PDV'!AU:AU)</f>
        <v>29504.600000000002</v>
      </c>
      <c r="AV83" s="63">
        <f t="shared" si="55"/>
        <v>5169.7672090112619</v>
      </c>
      <c r="AW83" s="64">
        <f t="shared" si="56"/>
        <v>0.97111792190173929</v>
      </c>
      <c r="AX83" s="48">
        <f t="shared" si="57"/>
        <v>184</v>
      </c>
    </row>
    <row r="84" spans="1:50" ht="15.75" thickBot="1" x14ac:dyDescent="0.3">
      <c r="A84">
        <v>141</v>
      </c>
      <c r="C84" s="41">
        <v>264</v>
      </c>
      <c r="D84" s="42" t="s">
        <v>100</v>
      </c>
      <c r="E84" s="41">
        <v>5130</v>
      </c>
      <c r="F84" s="43" t="s">
        <v>485</v>
      </c>
      <c r="G84" s="46">
        <v>4141</v>
      </c>
      <c r="H84" s="43" t="s">
        <v>104</v>
      </c>
      <c r="I84" s="62">
        <f>VLOOKUP(G84,ETP!$J$11:$M$324,4,FALSE)</f>
        <v>6</v>
      </c>
      <c r="K84" s="63">
        <f>SUMIF('RECAP PDV'!$E:$E,$G84,'RECAP PDV'!K:K)</f>
        <v>0</v>
      </c>
      <c r="L84" s="63">
        <f t="shared" si="30"/>
        <v>0</v>
      </c>
      <c r="M84" s="64" t="e">
        <f t="shared" si="31"/>
        <v>#DIV/0!</v>
      </c>
      <c r="N84" s="48" t="e">
        <f t="shared" si="32"/>
        <v>#DIV/0!</v>
      </c>
      <c r="O84" s="63">
        <f>SUMIF('RECAP PDV'!$E:$E,$G84,'RECAP PDV'!O:O)</f>
        <v>13</v>
      </c>
      <c r="P84" s="63">
        <f t="shared" si="33"/>
        <v>2.1666666666666665</v>
      </c>
      <c r="Q84" s="64">
        <f t="shared" si="34"/>
        <v>0.85869565217391308</v>
      </c>
      <c r="R84" s="48">
        <f t="shared" si="35"/>
        <v>191</v>
      </c>
      <c r="S84" s="63">
        <f>SUMIF('RECAP PDV'!$E:$E,$G84,'RECAP PDV'!S:S)</f>
        <v>2</v>
      </c>
      <c r="T84" s="63">
        <f t="shared" si="36"/>
        <v>0.33333333333333331</v>
      </c>
      <c r="U84" s="64">
        <f t="shared" si="37"/>
        <v>0.85861746031746033</v>
      </c>
      <c r="V84" s="48">
        <f t="shared" si="38"/>
        <v>121</v>
      </c>
      <c r="W84" s="63">
        <f>SUMIF('RECAP PDV'!$E:$E,$G84,'RECAP PDV'!W:W)</f>
        <v>80</v>
      </c>
      <c r="X84" s="63">
        <f t="shared" si="39"/>
        <v>13.333333333333334</v>
      </c>
      <c r="Y84" s="64">
        <f t="shared" si="40"/>
        <v>0.80286036036036035</v>
      </c>
      <c r="Z84" s="48">
        <f t="shared" si="41"/>
        <v>32</v>
      </c>
      <c r="AA84" s="63">
        <f>SUMIF('RECAP PDV'!$E:$E,$G84,'RECAP PDV'!AA:AA)</f>
        <v>6</v>
      </c>
      <c r="AB84" s="63">
        <f t="shared" si="42"/>
        <v>1</v>
      </c>
      <c r="AC84" s="64">
        <f t="shared" si="43"/>
        <v>0.63346701913151382</v>
      </c>
      <c r="AD84" s="48">
        <f t="shared" si="44"/>
        <v>34</v>
      </c>
      <c r="AE84" s="63">
        <f>SUMIF('RECAP PDV'!$E:$E,$G84,'RECAP PDV'!AE:AE)</f>
        <v>8.5118349869610359</v>
      </c>
      <c r="AF84" s="63">
        <f t="shared" si="45"/>
        <v>1.4186391644935059</v>
      </c>
      <c r="AG84" s="64">
        <f t="shared" si="46"/>
        <v>0.94493346200806927</v>
      </c>
      <c r="AH84" s="48">
        <f t="shared" si="47"/>
        <v>219</v>
      </c>
      <c r="AI84" s="63">
        <f>SUMIF('RECAP PDV'!$E:$E,$G84,'RECAP PDV'!AI:AI)</f>
        <v>2</v>
      </c>
      <c r="AJ84" s="63">
        <f t="shared" si="58"/>
        <v>0.33333333333333331</v>
      </c>
      <c r="AK84" s="64">
        <f t="shared" si="48"/>
        <v>0.80874444444444449</v>
      </c>
      <c r="AL84" s="48">
        <f t="shared" si="49"/>
        <v>135</v>
      </c>
      <c r="AM84" s="133">
        <f>SUMIF('RECAP PDV'!$E:$E,$G84,'RECAP PDV'!AM:AM)</f>
        <v>4</v>
      </c>
      <c r="AN84" s="133">
        <f t="shared" si="59"/>
        <v>0.66666666666666663</v>
      </c>
      <c r="AO84" s="64">
        <f t="shared" si="50"/>
        <v>0.8583997416905873</v>
      </c>
      <c r="AP84" s="48">
        <f t="shared" si="51"/>
        <v>65</v>
      </c>
      <c r="AQ84" s="133">
        <f>SUMIF('RECAP PDV'!$E:$E,$G84,'RECAP PDV'!AQ:AQ)</f>
        <v>0</v>
      </c>
      <c r="AR84" s="133">
        <f t="shared" si="52"/>
        <v>0</v>
      </c>
      <c r="AS84" s="64">
        <f t="shared" si="53"/>
        <v>1</v>
      </c>
      <c r="AT84" s="48">
        <f t="shared" si="54"/>
        <v>85</v>
      </c>
      <c r="AU84" s="63">
        <f>SUMIF('RECAP PDV'!$E:$E,$G84,'RECAP PDV'!AU:AU)</f>
        <v>30844.899999999998</v>
      </c>
      <c r="AV84" s="63">
        <f t="shared" si="55"/>
        <v>5140.8166666666666</v>
      </c>
      <c r="AW84" s="64">
        <f t="shared" si="56"/>
        <v>0.97127966067858906</v>
      </c>
      <c r="AX84" s="48">
        <f t="shared" si="57"/>
        <v>185</v>
      </c>
    </row>
    <row r="85" spans="1:50" ht="15.75" thickBot="1" x14ac:dyDescent="0.3">
      <c r="A85">
        <v>139</v>
      </c>
      <c r="C85" s="41">
        <v>264</v>
      </c>
      <c r="D85" s="42" t="s">
        <v>100</v>
      </c>
      <c r="E85" s="41">
        <v>5130</v>
      </c>
      <c r="F85" s="43" t="s">
        <v>485</v>
      </c>
      <c r="G85" s="46">
        <v>4139</v>
      </c>
      <c r="H85" s="43" t="s">
        <v>119</v>
      </c>
      <c r="I85" s="62">
        <f>VLOOKUP(G85,ETP!$J$11:$M$324,4,FALSE)</f>
        <v>7.7681857142857096</v>
      </c>
      <c r="K85" s="63">
        <f>SUMIF('RECAP PDV'!$E:$E,$G85,'RECAP PDV'!K:K)</f>
        <v>0</v>
      </c>
      <c r="L85" s="63">
        <f t="shared" si="30"/>
        <v>0</v>
      </c>
      <c r="M85" s="64" t="e">
        <f t="shared" si="31"/>
        <v>#DIV/0!</v>
      </c>
      <c r="N85" s="48" t="e">
        <f t="shared" si="32"/>
        <v>#DIV/0!</v>
      </c>
      <c r="O85" s="63">
        <f>SUMIF('RECAP PDV'!$E:$E,$G85,'RECAP PDV'!O:O)</f>
        <v>22</v>
      </c>
      <c r="P85" s="63">
        <f t="shared" si="33"/>
        <v>2.8320641149891608</v>
      </c>
      <c r="Q85" s="64">
        <f t="shared" si="34"/>
        <v>0.81530016641375047</v>
      </c>
      <c r="R85" s="48">
        <f t="shared" si="35"/>
        <v>168</v>
      </c>
      <c r="S85" s="63">
        <f>SUMIF('RECAP PDV'!$E:$E,$G85,'RECAP PDV'!S:S)</f>
        <v>3</v>
      </c>
      <c r="T85" s="63">
        <f t="shared" si="36"/>
        <v>0.38619056113488553</v>
      </c>
      <c r="U85" s="64">
        <f t="shared" si="37"/>
        <v>0.83619819299597442</v>
      </c>
      <c r="V85" s="48">
        <f t="shared" si="38"/>
        <v>97</v>
      </c>
      <c r="W85" s="63">
        <f>SUMIF('RECAP PDV'!$E:$E,$G85,'RECAP PDV'!W:W)</f>
        <v>91.999999999999986</v>
      </c>
      <c r="X85" s="63">
        <f t="shared" si="39"/>
        <v>11.843177208136488</v>
      </c>
      <c r="Y85" s="64">
        <f t="shared" si="40"/>
        <v>0.8248930234749684</v>
      </c>
      <c r="Z85" s="48">
        <f t="shared" si="41"/>
        <v>48</v>
      </c>
      <c r="AA85" s="63">
        <f>SUMIF('RECAP PDV'!$E:$E,$G85,'RECAP PDV'!AA:AA)</f>
        <v>1</v>
      </c>
      <c r="AB85" s="63">
        <f t="shared" si="42"/>
        <v>0.12873018704496186</v>
      </c>
      <c r="AC85" s="64">
        <f t="shared" si="43"/>
        <v>0.95281614081465238</v>
      </c>
      <c r="AD85" s="48">
        <f t="shared" si="44"/>
        <v>216</v>
      </c>
      <c r="AE85" s="63">
        <f>SUMIF('RECAP PDV'!$E:$E,$G85,'RECAP PDV'!AE:AE)</f>
        <v>22.260963393128083</v>
      </c>
      <c r="AF85" s="63">
        <f t="shared" si="45"/>
        <v>2.8656579813984266</v>
      </c>
      <c r="AG85" s="64">
        <f t="shared" si="46"/>
        <v>0.88876532662137819</v>
      </c>
      <c r="AH85" s="48">
        <f t="shared" si="47"/>
        <v>167</v>
      </c>
      <c r="AI85" s="63">
        <f>SUMIF('RECAP PDV'!$E:$E,$G85,'RECAP PDV'!AI:AI)</f>
        <v>2</v>
      </c>
      <c r="AJ85" s="63">
        <f t="shared" si="58"/>
        <v>0.25746037408992373</v>
      </c>
      <c r="AK85" s="64">
        <f t="shared" si="48"/>
        <v>0.8522778193596714</v>
      </c>
      <c r="AL85" s="48">
        <f t="shared" si="49"/>
        <v>170</v>
      </c>
      <c r="AM85" s="133">
        <f>SUMIF('RECAP PDV'!$E:$E,$G85,'RECAP PDV'!AM:AM)</f>
        <v>1</v>
      </c>
      <c r="AN85" s="133">
        <f t="shared" si="59"/>
        <v>0.12873018704496186</v>
      </c>
      <c r="AO85" s="64">
        <f t="shared" si="50"/>
        <v>0.93257751704565806</v>
      </c>
      <c r="AP85" s="48">
        <f t="shared" si="51"/>
        <v>132</v>
      </c>
      <c r="AQ85" s="133">
        <f>SUMIF('RECAP PDV'!$E:$E,$G85,'RECAP PDV'!AQ:AQ)</f>
        <v>0</v>
      </c>
      <c r="AR85" s="133">
        <f t="shared" si="52"/>
        <v>0</v>
      </c>
      <c r="AS85" s="64">
        <f t="shared" si="53"/>
        <v>1</v>
      </c>
      <c r="AT85" s="48">
        <f t="shared" si="54"/>
        <v>85</v>
      </c>
      <c r="AU85" s="63">
        <f>SUMIF('RECAP PDV'!$E:$E,$G85,'RECAP PDV'!AU:AU)</f>
        <v>15763.5</v>
      </c>
      <c r="AV85" s="63">
        <f t="shared" si="55"/>
        <v>2029.2383034832562</v>
      </c>
      <c r="AW85" s="64">
        <f t="shared" si="56"/>
        <v>0.98866319956166948</v>
      </c>
      <c r="AX85" s="48">
        <f t="shared" si="57"/>
        <v>217</v>
      </c>
    </row>
    <row r="86" spans="1:50" ht="15.75" thickBot="1" x14ac:dyDescent="0.3">
      <c r="A86">
        <v>143</v>
      </c>
      <c r="C86" s="41">
        <v>264</v>
      </c>
      <c r="D86" s="42" t="s">
        <v>100</v>
      </c>
      <c r="E86" s="41">
        <v>5130</v>
      </c>
      <c r="F86" s="43" t="s">
        <v>485</v>
      </c>
      <c r="G86" s="46">
        <v>4143</v>
      </c>
      <c r="H86" s="43" t="s">
        <v>120</v>
      </c>
      <c r="I86" s="62">
        <f>VLOOKUP(G86,ETP!$J$11:$M$324,4,FALSE)</f>
        <v>6</v>
      </c>
      <c r="K86" s="63">
        <f>SUMIF('RECAP PDV'!$E:$E,$G86,'RECAP PDV'!K:K)</f>
        <v>0</v>
      </c>
      <c r="L86" s="63">
        <f t="shared" si="30"/>
        <v>0</v>
      </c>
      <c r="M86" s="64" t="e">
        <f t="shared" si="31"/>
        <v>#DIV/0!</v>
      </c>
      <c r="N86" s="48" t="e">
        <f t="shared" si="32"/>
        <v>#DIV/0!</v>
      </c>
      <c r="O86" s="63">
        <f>SUMIF('RECAP PDV'!$E:$E,$G86,'RECAP PDV'!O:O)</f>
        <v>-1</v>
      </c>
      <c r="P86" s="63">
        <f t="shared" si="33"/>
        <v>-0.16666666666666666</v>
      </c>
      <c r="Q86" s="64">
        <f t="shared" si="34"/>
        <v>1.0108695652173914</v>
      </c>
      <c r="R86" s="48">
        <f t="shared" si="35"/>
        <v>256</v>
      </c>
      <c r="S86" s="63">
        <f>SUMIF('RECAP PDV'!$E:$E,$G86,'RECAP PDV'!S:S)</f>
        <v>4</v>
      </c>
      <c r="T86" s="63">
        <f t="shared" si="36"/>
        <v>0.66666666666666663</v>
      </c>
      <c r="U86" s="64">
        <f t="shared" si="37"/>
        <v>0.71723492063492089</v>
      </c>
      <c r="V86" s="48">
        <f t="shared" si="38"/>
        <v>40</v>
      </c>
      <c r="W86" s="63">
        <f>SUMIF('RECAP PDV'!$E:$E,$G86,'RECAP PDV'!W:W)</f>
        <v>113.2</v>
      </c>
      <c r="X86" s="63">
        <f t="shared" si="39"/>
        <v>18.866666666666667</v>
      </c>
      <c r="Y86" s="64">
        <f t="shared" si="40"/>
        <v>0.7210474099099099</v>
      </c>
      <c r="Z86" s="48">
        <f t="shared" si="41"/>
        <v>11</v>
      </c>
      <c r="AA86" s="63">
        <f>SUMIF('RECAP PDV'!$E:$E,$G86,'RECAP PDV'!AA:AA)</f>
        <v>2</v>
      </c>
      <c r="AB86" s="63">
        <f t="shared" si="42"/>
        <v>0.33333333333333331</v>
      </c>
      <c r="AC86" s="64">
        <f t="shared" si="43"/>
        <v>0.87782233971050461</v>
      </c>
      <c r="AD86" s="48">
        <f t="shared" si="44"/>
        <v>168</v>
      </c>
      <c r="AE86" s="63">
        <f>SUMIF('RECAP PDV'!$E:$E,$G86,'RECAP PDV'!AE:AE)</f>
        <v>7.2129459003773109</v>
      </c>
      <c r="AF86" s="63">
        <f t="shared" si="45"/>
        <v>1.2021576500628852</v>
      </c>
      <c r="AG86" s="64">
        <f t="shared" si="46"/>
        <v>0.95333650616285293</v>
      </c>
      <c r="AH86" s="48">
        <f t="shared" si="47"/>
        <v>227</v>
      </c>
      <c r="AI86" s="63">
        <f>SUMIF('RECAP PDV'!$E:$E,$G86,'RECAP PDV'!AI:AI)</f>
        <v>2</v>
      </c>
      <c r="AJ86" s="63">
        <f t="shared" si="58"/>
        <v>0.33333333333333331</v>
      </c>
      <c r="AK86" s="64">
        <f t="shared" si="48"/>
        <v>0.80874444444444449</v>
      </c>
      <c r="AL86" s="48">
        <f t="shared" si="49"/>
        <v>135</v>
      </c>
      <c r="AM86" s="133">
        <f>SUMIF('RECAP PDV'!$E:$E,$G86,'RECAP PDV'!AM:AM)</f>
        <v>3</v>
      </c>
      <c r="AN86" s="133">
        <f t="shared" si="59"/>
        <v>0.5</v>
      </c>
      <c r="AO86" s="64">
        <f t="shared" si="50"/>
        <v>0.88138193945466625</v>
      </c>
      <c r="AP86" s="48">
        <f t="shared" si="51"/>
        <v>88</v>
      </c>
      <c r="AQ86" s="133">
        <f>SUMIF('RECAP PDV'!$E:$E,$G86,'RECAP PDV'!AQ:AQ)</f>
        <v>3</v>
      </c>
      <c r="AR86" s="133">
        <f t="shared" si="52"/>
        <v>0.5</v>
      </c>
      <c r="AS86" s="64">
        <f t="shared" si="53"/>
        <v>0.56235000000000002</v>
      </c>
      <c r="AT86" s="48">
        <f t="shared" si="54"/>
        <v>11</v>
      </c>
      <c r="AU86" s="63">
        <f>SUMIF('RECAP PDV'!$E:$E,$G86,'RECAP PDV'!AU:AU)</f>
        <v>59019.3</v>
      </c>
      <c r="AV86" s="63">
        <f t="shared" si="55"/>
        <v>9836.5500000000011</v>
      </c>
      <c r="AW86" s="64">
        <f t="shared" si="56"/>
        <v>0.94504588043689108</v>
      </c>
      <c r="AX86" s="48">
        <f t="shared" si="57"/>
        <v>135</v>
      </c>
    </row>
    <row r="87" spans="1:50" ht="15.75" thickBot="1" x14ac:dyDescent="0.3">
      <c r="A87">
        <v>157</v>
      </c>
      <c r="C87" s="41">
        <v>264</v>
      </c>
      <c r="D87" s="42" t="s">
        <v>100</v>
      </c>
      <c r="E87" s="41">
        <v>5130</v>
      </c>
      <c r="F87" s="43" t="s">
        <v>485</v>
      </c>
      <c r="G87" s="46">
        <v>4157</v>
      </c>
      <c r="H87" s="43" t="s">
        <v>106</v>
      </c>
      <c r="I87" s="62">
        <f>VLOOKUP(G87,ETP!$J$11:$M$324,4,FALSE)</f>
        <v>4</v>
      </c>
      <c r="K87" s="63">
        <f>SUMIF('RECAP PDV'!$E:$E,$G87,'RECAP PDV'!K:K)</f>
        <v>0</v>
      </c>
      <c r="L87" s="63">
        <f t="shared" si="30"/>
        <v>0</v>
      </c>
      <c r="M87" s="64" t="e">
        <f t="shared" si="31"/>
        <v>#DIV/0!</v>
      </c>
      <c r="N87" s="48" t="e">
        <f t="shared" si="32"/>
        <v>#DIV/0!</v>
      </c>
      <c r="O87" s="63">
        <f>SUMIF('RECAP PDV'!$E:$E,$G87,'RECAP PDV'!O:O)</f>
        <v>-1</v>
      </c>
      <c r="P87" s="63">
        <f t="shared" si="33"/>
        <v>-0.25</v>
      </c>
      <c r="Q87" s="64">
        <f t="shared" si="34"/>
        <v>1.0163043478260869</v>
      </c>
      <c r="R87" s="48">
        <f t="shared" si="35"/>
        <v>257</v>
      </c>
      <c r="S87" s="63">
        <f>SUMIF('RECAP PDV'!$E:$E,$G87,'RECAP PDV'!S:S)</f>
        <v>3</v>
      </c>
      <c r="T87" s="63">
        <f t="shared" si="36"/>
        <v>0.75</v>
      </c>
      <c r="U87" s="64">
        <f t="shared" si="37"/>
        <v>0.68188928571428586</v>
      </c>
      <c r="V87" s="48">
        <f t="shared" si="38"/>
        <v>30</v>
      </c>
      <c r="W87" s="63">
        <f>SUMIF('RECAP PDV'!$E:$E,$G87,'RECAP PDV'!W:W)</f>
        <v>7.2</v>
      </c>
      <c r="X87" s="63">
        <f t="shared" si="39"/>
        <v>1.8</v>
      </c>
      <c r="Y87" s="64">
        <f t="shared" si="40"/>
        <v>0.9733861486486487</v>
      </c>
      <c r="Z87" s="48">
        <f t="shared" si="41"/>
        <v>198</v>
      </c>
      <c r="AA87" s="63">
        <f>SUMIF('RECAP PDV'!$E:$E,$G87,'RECAP PDV'!AA:AA)</f>
        <v>3</v>
      </c>
      <c r="AB87" s="63">
        <f t="shared" si="42"/>
        <v>0.75</v>
      </c>
      <c r="AC87" s="64">
        <f t="shared" si="43"/>
        <v>0.72510026434863539</v>
      </c>
      <c r="AD87" s="48">
        <f t="shared" si="44"/>
        <v>64</v>
      </c>
      <c r="AE87" s="63">
        <f>SUMIF('RECAP PDV'!$E:$E,$G87,'RECAP PDV'!AE:AE)</f>
        <v>6.5828218724169307</v>
      </c>
      <c r="AF87" s="63">
        <f t="shared" si="45"/>
        <v>1.6457054681042327</v>
      </c>
      <c r="AG87" s="64">
        <f t="shared" si="46"/>
        <v>0.93611955389992008</v>
      </c>
      <c r="AH87" s="48">
        <f t="shared" si="47"/>
        <v>208</v>
      </c>
      <c r="AI87" s="63">
        <f>SUMIF('RECAP PDV'!$E:$E,$G87,'RECAP PDV'!AI:AI)</f>
        <v>0</v>
      </c>
      <c r="AJ87" s="63">
        <f t="shared" si="58"/>
        <v>0</v>
      </c>
      <c r="AK87" s="64">
        <f t="shared" si="48"/>
        <v>1</v>
      </c>
      <c r="AL87" s="48">
        <f t="shared" si="49"/>
        <v>204</v>
      </c>
      <c r="AM87" s="133">
        <f>SUMIF('RECAP PDV'!$E:$E,$G87,'RECAP PDV'!AM:AM)</f>
        <v>0</v>
      </c>
      <c r="AN87" s="133">
        <f t="shared" si="59"/>
        <v>0</v>
      </c>
      <c r="AO87" s="64">
        <f t="shared" si="50"/>
        <v>0.9503285327469031</v>
      </c>
      <c r="AP87" s="48">
        <f t="shared" si="51"/>
        <v>133</v>
      </c>
      <c r="AQ87" s="133">
        <f>SUMIF('RECAP PDV'!$E:$E,$G87,'RECAP PDV'!AQ:AQ)</f>
        <v>0</v>
      </c>
      <c r="AR87" s="133">
        <f t="shared" si="52"/>
        <v>0</v>
      </c>
      <c r="AS87" s="64">
        <f t="shared" si="53"/>
        <v>1</v>
      </c>
      <c r="AT87" s="48">
        <f t="shared" si="54"/>
        <v>85</v>
      </c>
      <c r="AU87" s="63">
        <f>SUMIF('RECAP PDV'!$E:$E,$G87,'RECAP PDV'!AU:AU)</f>
        <v>25941.5</v>
      </c>
      <c r="AV87" s="63">
        <f t="shared" si="55"/>
        <v>6485.375</v>
      </c>
      <c r="AW87" s="64">
        <f t="shared" si="56"/>
        <v>0.96376798032220667</v>
      </c>
      <c r="AX87" s="48">
        <f t="shared" si="57"/>
        <v>169</v>
      </c>
    </row>
    <row r="88" spans="1:50" ht="15.75" thickBot="1" x14ac:dyDescent="0.3">
      <c r="A88">
        <v>154</v>
      </c>
      <c r="C88" s="41">
        <v>264</v>
      </c>
      <c r="D88" s="42" t="s">
        <v>100</v>
      </c>
      <c r="E88" s="41">
        <v>5130</v>
      </c>
      <c r="F88" s="43" t="s">
        <v>485</v>
      </c>
      <c r="G88" s="46">
        <v>4148</v>
      </c>
      <c r="H88" s="43" t="s">
        <v>121</v>
      </c>
      <c r="I88" s="62">
        <f>VLOOKUP(G88,ETP!$J$11:$M$324,4,FALSE)</f>
        <v>3.7286809523809499</v>
      </c>
      <c r="K88" s="63">
        <f>SUMIF('RECAP PDV'!$E:$E,$G88,'RECAP PDV'!K:K)</f>
        <v>0</v>
      </c>
      <c r="L88" s="63">
        <f t="shared" si="30"/>
        <v>0</v>
      </c>
      <c r="M88" s="64" t="e">
        <f t="shared" si="31"/>
        <v>#DIV/0!</v>
      </c>
      <c r="N88" s="48" t="e">
        <f t="shared" si="32"/>
        <v>#DIV/0!</v>
      </c>
      <c r="O88" s="63">
        <f>SUMIF('RECAP PDV'!$E:$E,$G88,'RECAP PDV'!O:O)</f>
        <v>-1</v>
      </c>
      <c r="P88" s="63">
        <f t="shared" si="33"/>
        <v>-0.26819135580947195</v>
      </c>
      <c r="Q88" s="64">
        <f t="shared" si="34"/>
        <v>1.0174907405962699</v>
      </c>
      <c r="R88" s="48">
        <f t="shared" si="35"/>
        <v>258</v>
      </c>
      <c r="S88" s="63">
        <f>SUMIF('RECAP PDV'!$E:$E,$G88,'RECAP PDV'!S:S)</f>
        <v>2</v>
      </c>
      <c r="T88" s="63">
        <f t="shared" si="36"/>
        <v>0.53638271161894391</v>
      </c>
      <c r="U88" s="64">
        <f t="shared" si="37"/>
        <v>0.77249454996851941</v>
      </c>
      <c r="V88" s="48">
        <f t="shared" si="38"/>
        <v>64</v>
      </c>
      <c r="W88" s="63">
        <f>SUMIF('RECAP PDV'!$E:$E,$G88,'RECAP PDV'!W:W)</f>
        <v>20.400000000000002</v>
      </c>
      <c r="X88" s="63">
        <f t="shared" si="39"/>
        <v>5.4711036585132282</v>
      </c>
      <c r="Y88" s="64">
        <f t="shared" si="40"/>
        <v>0.91910714472471911</v>
      </c>
      <c r="Z88" s="48">
        <f t="shared" si="41"/>
        <v>132</v>
      </c>
      <c r="AA88" s="63">
        <f>SUMIF('RECAP PDV'!$E:$E,$G88,'RECAP PDV'!AA:AA)</f>
        <v>0</v>
      </c>
      <c r="AB88" s="63">
        <f t="shared" si="42"/>
        <v>0</v>
      </c>
      <c r="AC88" s="64">
        <f t="shared" si="43"/>
        <v>1</v>
      </c>
      <c r="AD88" s="48">
        <f t="shared" si="44"/>
        <v>219</v>
      </c>
      <c r="AE88" s="63">
        <f>SUMIF('RECAP PDV'!$E:$E,$G88,'RECAP PDV'!AE:AE)</f>
        <v>14.187982698564596</v>
      </c>
      <c r="AF88" s="63">
        <f t="shared" si="45"/>
        <v>3.8050943161293693</v>
      </c>
      <c r="AG88" s="64">
        <f t="shared" si="46"/>
        <v>0.85229974191722879</v>
      </c>
      <c r="AH88" s="48">
        <f t="shared" si="47"/>
        <v>134</v>
      </c>
      <c r="AI88" s="63">
        <f>SUMIF('RECAP PDV'!$E:$E,$G88,'RECAP PDV'!AI:AI)</f>
        <v>0</v>
      </c>
      <c r="AJ88" s="63">
        <f t="shared" si="58"/>
        <v>0</v>
      </c>
      <c r="AK88" s="64">
        <f t="shared" si="48"/>
        <v>1</v>
      </c>
      <c r="AL88" s="48">
        <f t="shared" si="49"/>
        <v>204</v>
      </c>
      <c r="AM88" s="133">
        <f>SUMIF('RECAP PDV'!$E:$E,$G88,'RECAP PDV'!AM:AM)</f>
        <v>-1</v>
      </c>
      <c r="AN88" s="133">
        <f t="shared" si="59"/>
        <v>-0.26819135580947195</v>
      </c>
      <c r="AO88" s="64">
        <f t="shared" si="50"/>
        <v>0.98731029341388177</v>
      </c>
      <c r="AP88" s="48">
        <f t="shared" si="51"/>
        <v>178</v>
      </c>
      <c r="AQ88" s="133">
        <f>SUMIF('RECAP PDV'!$E:$E,$G88,'RECAP PDV'!AQ:AQ)</f>
        <v>0</v>
      </c>
      <c r="AR88" s="133">
        <f t="shared" si="52"/>
        <v>0</v>
      </c>
      <c r="AS88" s="64">
        <f t="shared" si="53"/>
        <v>1</v>
      </c>
      <c r="AT88" s="48">
        <f t="shared" si="54"/>
        <v>85</v>
      </c>
      <c r="AU88" s="63">
        <f>SUMIF('RECAP PDV'!$E:$E,$G88,'RECAP PDV'!AU:AU)</f>
        <v>27913.200000000004</v>
      </c>
      <c r="AV88" s="63">
        <f t="shared" si="55"/>
        <v>7486.0789529809535</v>
      </c>
      <c r="AW88" s="64">
        <f t="shared" si="56"/>
        <v>0.9581773205197972</v>
      </c>
      <c r="AX88" s="48">
        <f t="shared" si="57"/>
        <v>159</v>
      </c>
    </row>
    <row r="89" spans="1:50" ht="15.75" thickBot="1" x14ac:dyDescent="0.3">
      <c r="A89">
        <v>144</v>
      </c>
      <c r="C89" s="41">
        <v>264</v>
      </c>
      <c r="D89" s="42" t="s">
        <v>100</v>
      </c>
      <c r="E89" s="41">
        <v>5130</v>
      </c>
      <c r="F89" s="43" t="s">
        <v>485</v>
      </c>
      <c r="G89" s="46">
        <v>4144</v>
      </c>
      <c r="H89" s="43" t="s">
        <v>107</v>
      </c>
      <c r="I89" s="62">
        <f>VLOOKUP(G89,ETP!$J$11:$M$324,4,FALSE)</f>
        <v>2.71428571428571</v>
      </c>
      <c r="K89" s="63">
        <f>SUMIF('RECAP PDV'!$E:$E,$G89,'RECAP PDV'!K:K)</f>
        <v>0</v>
      </c>
      <c r="L89" s="63">
        <f t="shared" si="30"/>
        <v>0</v>
      </c>
      <c r="M89" s="64" t="e">
        <f t="shared" si="31"/>
        <v>#DIV/0!</v>
      </c>
      <c r="N89" s="48" t="e">
        <f t="shared" si="32"/>
        <v>#DIV/0!</v>
      </c>
      <c r="O89" s="63">
        <f>SUMIF('RECAP PDV'!$E:$E,$G89,'RECAP PDV'!O:O)</f>
        <v>25</v>
      </c>
      <c r="P89" s="63">
        <f t="shared" si="33"/>
        <v>9.2105263157894885</v>
      </c>
      <c r="Q89" s="64">
        <f t="shared" si="34"/>
        <v>0.39931350114416381</v>
      </c>
      <c r="R89" s="48">
        <f t="shared" si="35"/>
        <v>15</v>
      </c>
      <c r="S89" s="63">
        <f>SUMIF('RECAP PDV'!$E:$E,$G89,'RECAP PDV'!S:S)</f>
        <v>0</v>
      </c>
      <c r="T89" s="63">
        <f t="shared" si="36"/>
        <v>0</v>
      </c>
      <c r="U89" s="64">
        <f t="shared" si="37"/>
        <v>1</v>
      </c>
      <c r="V89" s="48">
        <f t="shared" si="38"/>
        <v>181</v>
      </c>
      <c r="W89" s="63">
        <f>SUMIF('RECAP PDV'!$E:$E,$G89,'RECAP PDV'!W:W)</f>
        <v>82</v>
      </c>
      <c r="X89" s="63">
        <f t="shared" si="39"/>
        <v>30.210526315789522</v>
      </c>
      <c r="Y89" s="64">
        <f t="shared" si="40"/>
        <v>0.55332307965860528</v>
      </c>
      <c r="Z89" s="48">
        <f t="shared" si="41"/>
        <v>3</v>
      </c>
      <c r="AA89" s="63">
        <f>SUMIF('RECAP PDV'!$E:$E,$G89,'RECAP PDV'!AA:AA)</f>
        <v>4</v>
      </c>
      <c r="AB89" s="63">
        <f t="shared" si="42"/>
        <v>1.4736842105263182</v>
      </c>
      <c r="AC89" s="64">
        <f t="shared" si="43"/>
        <v>0.45984613345696695</v>
      </c>
      <c r="AD89" s="48">
        <f t="shared" si="44"/>
        <v>14</v>
      </c>
      <c r="AE89" s="63">
        <f>SUMIF('RECAP PDV'!$E:$E,$G89,'RECAP PDV'!AE:AE)</f>
        <v>0.15642764211611215</v>
      </c>
      <c r="AF89" s="63">
        <f t="shared" si="45"/>
        <v>5.7631236569094045E-2</v>
      </c>
      <c r="AG89" s="64">
        <f t="shared" si="46"/>
        <v>0.99776295991434372</v>
      </c>
      <c r="AH89" s="48">
        <f t="shared" si="47"/>
        <v>259</v>
      </c>
      <c r="AI89" s="63">
        <f>SUMIF('RECAP PDV'!$E:$E,$G89,'RECAP PDV'!AI:AI)</f>
        <v>0</v>
      </c>
      <c r="AJ89" s="63">
        <f t="shared" si="58"/>
        <v>0</v>
      </c>
      <c r="AK89" s="64">
        <f t="shared" si="48"/>
        <v>1</v>
      </c>
      <c r="AL89" s="48">
        <f t="shared" si="49"/>
        <v>204</v>
      </c>
      <c r="AM89" s="133">
        <f>SUMIF('RECAP PDV'!$E:$E,$G89,'RECAP PDV'!AM:AM)</f>
        <v>-2</v>
      </c>
      <c r="AN89" s="133">
        <f t="shared" si="59"/>
        <v>-0.73684210526315908</v>
      </c>
      <c r="AO89" s="64">
        <f t="shared" si="50"/>
        <v>1.0519340386512523</v>
      </c>
      <c r="AP89" s="48">
        <f t="shared" si="51"/>
        <v>205</v>
      </c>
      <c r="AQ89" s="133">
        <f>SUMIF('RECAP PDV'!$E:$E,$G89,'RECAP PDV'!AQ:AQ)</f>
        <v>0</v>
      </c>
      <c r="AR89" s="133">
        <f t="shared" si="52"/>
        <v>0</v>
      </c>
      <c r="AS89" s="64">
        <f t="shared" si="53"/>
        <v>1</v>
      </c>
      <c r="AT89" s="48">
        <f t="shared" si="54"/>
        <v>85</v>
      </c>
      <c r="AU89" s="63">
        <f>SUMIF('RECAP PDV'!$E:$E,$G89,'RECAP PDV'!AU:AU)</f>
        <v>38482.003750000003</v>
      </c>
      <c r="AV89" s="63">
        <f t="shared" si="55"/>
        <v>14177.580328947392</v>
      </c>
      <c r="AW89" s="64">
        <f t="shared" si="56"/>
        <v>0.92079372905006762</v>
      </c>
      <c r="AX89" s="48">
        <f t="shared" si="57"/>
        <v>99</v>
      </c>
    </row>
    <row r="90" spans="1:50" ht="15.75" thickBot="1" x14ac:dyDescent="0.3">
      <c r="A90">
        <v>153</v>
      </c>
      <c r="C90" s="41">
        <v>264</v>
      </c>
      <c r="D90" s="42" t="s">
        <v>100</v>
      </c>
      <c r="E90" s="41">
        <v>5130</v>
      </c>
      <c r="F90" s="43" t="s">
        <v>485</v>
      </c>
      <c r="G90" s="46">
        <v>4153</v>
      </c>
      <c r="H90" s="43" t="s">
        <v>110</v>
      </c>
      <c r="I90" s="62">
        <f>VLOOKUP(G90,ETP!$J$11:$M$324,4,FALSE)</f>
        <v>3.7827999999999999</v>
      </c>
      <c r="K90" s="63">
        <f>SUMIF('RECAP PDV'!$E:$E,$G90,'RECAP PDV'!K:K)</f>
        <v>0</v>
      </c>
      <c r="L90" s="63">
        <f t="shared" si="30"/>
        <v>0</v>
      </c>
      <c r="M90" s="64" t="e">
        <f t="shared" si="31"/>
        <v>#DIV/0!</v>
      </c>
      <c r="N90" s="48" t="e">
        <f t="shared" si="32"/>
        <v>#DIV/0!</v>
      </c>
      <c r="O90" s="63">
        <f>SUMIF('RECAP PDV'!$E:$E,$G90,'RECAP PDV'!O:O)</f>
        <v>27</v>
      </c>
      <c r="P90" s="63">
        <f t="shared" si="33"/>
        <v>7.1375700539283073</v>
      </c>
      <c r="Q90" s="64">
        <f t="shared" si="34"/>
        <v>0.53450630083076256</v>
      </c>
      <c r="R90" s="48">
        <f t="shared" si="35"/>
        <v>34</v>
      </c>
      <c r="S90" s="63">
        <f>SUMIF('RECAP PDV'!$E:$E,$G90,'RECAP PDV'!S:S)</f>
        <v>1</v>
      </c>
      <c r="T90" s="63">
        <f t="shared" si="36"/>
        <v>0.26435444644178918</v>
      </c>
      <c r="U90" s="64">
        <f t="shared" si="37"/>
        <v>0.88787469095706384</v>
      </c>
      <c r="V90" s="48">
        <f t="shared" si="38"/>
        <v>146</v>
      </c>
      <c r="W90" s="63">
        <f>SUMIF('RECAP PDV'!$E:$E,$G90,'RECAP PDV'!W:W)</f>
        <v>76.400000000000006</v>
      </c>
      <c r="X90" s="63">
        <f t="shared" si="39"/>
        <v>20.196679708152693</v>
      </c>
      <c r="Y90" s="64">
        <f t="shared" si="40"/>
        <v>0.70138253803131667</v>
      </c>
      <c r="Z90" s="48">
        <f t="shared" si="41"/>
        <v>8</v>
      </c>
      <c r="AA90" s="63">
        <f>SUMIF('RECAP PDV'!$E:$E,$G90,'RECAP PDV'!AA:AA)</f>
        <v>3</v>
      </c>
      <c r="AB90" s="63">
        <f t="shared" si="42"/>
        <v>0.79306333932536743</v>
      </c>
      <c r="AC90" s="64">
        <f t="shared" si="43"/>
        <v>0.70931613021955742</v>
      </c>
      <c r="AD90" s="48">
        <f t="shared" si="44"/>
        <v>59</v>
      </c>
      <c r="AE90" s="63">
        <f>SUMIF('RECAP PDV'!$E:$E,$G90,'RECAP PDV'!AE:AE)</f>
        <v>43.318146591582753</v>
      </c>
      <c r="AF90" s="63">
        <f t="shared" si="45"/>
        <v>11.451344663102134</v>
      </c>
      <c r="AG90" s="64">
        <f t="shared" si="46"/>
        <v>0.55549943795993817</v>
      </c>
      <c r="AH90" s="48">
        <f t="shared" si="47"/>
        <v>16</v>
      </c>
      <c r="AI90" s="63">
        <f>SUMIF('RECAP PDV'!$E:$E,$G90,'RECAP PDV'!AI:AI)</f>
        <v>1</v>
      </c>
      <c r="AJ90" s="63">
        <f t="shared" si="58"/>
        <v>0.26435444644178918</v>
      </c>
      <c r="AK90" s="64">
        <f t="shared" si="48"/>
        <v>0.84832223044658273</v>
      </c>
      <c r="AL90" s="48">
        <f t="shared" si="49"/>
        <v>167</v>
      </c>
      <c r="AM90" s="133">
        <f>SUMIF('RECAP PDV'!$E:$E,$G90,'RECAP PDV'!AM:AM)</f>
        <v>-10</v>
      </c>
      <c r="AN90" s="133">
        <f t="shared" si="59"/>
        <v>-2.6435444644178916</v>
      </c>
      <c r="AO90" s="64">
        <f t="shared" si="50"/>
        <v>1.3148553028232319</v>
      </c>
      <c r="AP90" s="48">
        <f t="shared" si="51"/>
        <v>266</v>
      </c>
      <c r="AQ90" s="133">
        <f>SUMIF('RECAP PDV'!$E:$E,$G90,'RECAP PDV'!AQ:AQ)</f>
        <v>0</v>
      </c>
      <c r="AR90" s="133">
        <f t="shared" si="52"/>
        <v>0</v>
      </c>
      <c r="AS90" s="64">
        <f t="shared" si="53"/>
        <v>1</v>
      </c>
      <c r="AT90" s="48">
        <f t="shared" si="54"/>
        <v>85</v>
      </c>
      <c r="AU90" s="63">
        <f>SUMIF('RECAP PDV'!$E:$E,$G90,'RECAP PDV'!AU:AU)</f>
        <v>405.8</v>
      </c>
      <c r="AV90" s="63">
        <f t="shared" si="55"/>
        <v>107.27503436607805</v>
      </c>
      <c r="AW90" s="64">
        <f t="shared" si="56"/>
        <v>0.99940068366808577</v>
      </c>
      <c r="AX90" s="48">
        <f t="shared" si="57"/>
        <v>250</v>
      </c>
    </row>
    <row r="91" spans="1:50" ht="15.75" thickBot="1" x14ac:dyDescent="0.3">
      <c r="A91">
        <v>167</v>
      </c>
      <c r="C91" s="41">
        <v>264</v>
      </c>
      <c r="D91" s="42" t="s">
        <v>100</v>
      </c>
      <c r="E91" s="41">
        <v>5130</v>
      </c>
      <c r="F91" s="43" t="s">
        <v>485</v>
      </c>
      <c r="G91" s="46">
        <v>4164</v>
      </c>
      <c r="H91" s="43" t="s">
        <v>122</v>
      </c>
      <c r="I91" s="62">
        <f>VLOOKUP(G91,ETP!$J$11:$M$324,4,FALSE)</f>
        <v>1.8571428571428601</v>
      </c>
      <c r="K91" s="63">
        <f>SUMIF('RECAP PDV'!$E:$E,$G91,'RECAP PDV'!K:K)</f>
        <v>0</v>
      </c>
      <c r="L91" s="63">
        <f t="shared" si="30"/>
        <v>0</v>
      </c>
      <c r="M91" s="64" t="e">
        <f t="shared" si="31"/>
        <v>#DIV/0!</v>
      </c>
      <c r="N91" s="48" t="e">
        <f t="shared" si="32"/>
        <v>#DIV/0!</v>
      </c>
      <c r="O91" s="63">
        <f>SUMIF('RECAP PDV'!$E:$E,$G91,'RECAP PDV'!O:O)</f>
        <v>-2</v>
      </c>
      <c r="P91" s="63">
        <f t="shared" si="33"/>
        <v>-1.0769230769230753</v>
      </c>
      <c r="Q91" s="64">
        <f t="shared" si="34"/>
        <v>1.0702341137123745</v>
      </c>
      <c r="R91" s="48">
        <f t="shared" si="35"/>
        <v>268</v>
      </c>
      <c r="S91" s="63">
        <f>SUMIF('RECAP PDV'!$E:$E,$G91,'RECAP PDV'!S:S)</f>
        <v>1</v>
      </c>
      <c r="T91" s="63">
        <f t="shared" si="36"/>
        <v>0.53846153846153766</v>
      </c>
      <c r="U91" s="64">
        <f t="shared" si="37"/>
        <v>0.77161282051282098</v>
      </c>
      <c r="V91" s="48">
        <f t="shared" si="38"/>
        <v>63</v>
      </c>
      <c r="W91" s="63">
        <f>SUMIF('RECAP PDV'!$E:$E,$G91,'RECAP PDV'!W:W)</f>
        <v>22.8</v>
      </c>
      <c r="X91" s="63">
        <f t="shared" si="39"/>
        <v>12.276923076923058</v>
      </c>
      <c r="Y91" s="64">
        <f t="shared" si="40"/>
        <v>0.81847988565488594</v>
      </c>
      <c r="Z91" s="48">
        <f t="shared" si="41"/>
        <v>44</v>
      </c>
      <c r="AA91" s="63">
        <f>SUMIF('RECAP PDV'!$E:$E,$G91,'RECAP PDV'!AA:AA)</f>
        <v>0</v>
      </c>
      <c r="AB91" s="63">
        <f t="shared" si="42"/>
        <v>0</v>
      </c>
      <c r="AC91" s="64">
        <f t="shared" si="43"/>
        <v>1</v>
      </c>
      <c r="AD91" s="48">
        <f t="shared" si="44"/>
        <v>219</v>
      </c>
      <c r="AE91" s="63">
        <f>SUMIF('RECAP PDV'!$E:$E,$G91,'RECAP PDV'!AE:AE)</f>
        <v>10.011057552971957</v>
      </c>
      <c r="AF91" s="63">
        <f t="shared" si="45"/>
        <v>5.3905694516002765</v>
      </c>
      <c r="AG91" s="64">
        <f t="shared" si="46"/>
        <v>0.79075722358851686</v>
      </c>
      <c r="AH91" s="48">
        <f t="shared" si="47"/>
        <v>96</v>
      </c>
      <c r="AI91" s="63">
        <f>SUMIF('RECAP PDV'!$E:$E,$G91,'RECAP PDV'!AI:AI)</f>
        <v>0</v>
      </c>
      <c r="AJ91" s="63">
        <f t="shared" si="58"/>
        <v>0</v>
      </c>
      <c r="AK91" s="64">
        <f t="shared" si="48"/>
        <v>1</v>
      </c>
      <c r="AL91" s="48">
        <f t="shared" si="49"/>
        <v>204</v>
      </c>
      <c r="AM91" s="133">
        <f>SUMIF('RECAP PDV'!$E:$E,$G91,'RECAP PDV'!AM:AM)</f>
        <v>-7</v>
      </c>
      <c r="AN91" s="133">
        <f t="shared" si="59"/>
        <v>-3.7692307692307634</v>
      </c>
      <c r="AO91" s="64">
        <f t="shared" si="50"/>
        <v>1.4700797744883798</v>
      </c>
      <c r="AP91" s="48">
        <f t="shared" si="51"/>
        <v>271</v>
      </c>
      <c r="AQ91" s="133">
        <f>SUMIF('RECAP PDV'!$E:$E,$G91,'RECAP PDV'!AQ:AQ)</f>
        <v>0</v>
      </c>
      <c r="AR91" s="133">
        <f t="shared" si="52"/>
        <v>0</v>
      </c>
      <c r="AS91" s="64">
        <f t="shared" si="53"/>
        <v>1</v>
      </c>
      <c r="AT91" s="48">
        <f t="shared" si="54"/>
        <v>85</v>
      </c>
      <c r="AU91" s="63">
        <f>SUMIF('RECAP PDV'!$E:$E,$G91,'RECAP PDV'!AU:AU)</f>
        <v>31197.9</v>
      </c>
      <c r="AV91" s="63">
        <f t="shared" si="55"/>
        <v>16798.869230769204</v>
      </c>
      <c r="AW91" s="64">
        <f t="shared" si="56"/>
        <v>0.90614930354314027</v>
      </c>
      <c r="AX91" s="48">
        <f t="shared" si="57"/>
        <v>81</v>
      </c>
    </row>
    <row r="92" spans="1:50" ht="15.75" thickBot="1" x14ac:dyDescent="0.3">
      <c r="A92">
        <v>189</v>
      </c>
      <c r="C92" s="41">
        <v>264</v>
      </c>
      <c r="D92" s="42" t="s">
        <v>100</v>
      </c>
      <c r="E92" s="41">
        <v>5169</v>
      </c>
      <c r="F92" s="43" t="s">
        <v>511</v>
      </c>
      <c r="G92" s="46">
        <v>4189</v>
      </c>
      <c r="H92" s="43" t="s">
        <v>128</v>
      </c>
      <c r="I92" s="62">
        <f>VLOOKUP(G92,ETP!$J$11:$M$324,4,FALSE)</f>
        <v>6.7756445468509998</v>
      </c>
      <c r="K92" s="63">
        <f>SUMIF('RECAP PDV'!$E:$E,$G92,'RECAP PDV'!K:K)</f>
        <v>0</v>
      </c>
      <c r="L92" s="63">
        <f t="shared" si="30"/>
        <v>0</v>
      </c>
      <c r="M92" s="64" t="e">
        <f t="shared" si="31"/>
        <v>#DIV/0!</v>
      </c>
      <c r="N92" s="48" t="e">
        <f t="shared" si="32"/>
        <v>#DIV/0!</v>
      </c>
      <c r="O92" s="63">
        <f>SUMIF('RECAP PDV'!$E:$E,$G92,'RECAP PDV'!O:O)</f>
        <v>17</v>
      </c>
      <c r="P92" s="63">
        <f t="shared" si="33"/>
        <v>2.5089863971540241</v>
      </c>
      <c r="Q92" s="64">
        <f t="shared" si="34"/>
        <v>0.83637045235952023</v>
      </c>
      <c r="R92" s="48">
        <f t="shared" si="35"/>
        <v>180</v>
      </c>
      <c r="S92" s="63">
        <f>SUMIF('RECAP PDV'!$E:$E,$G92,'RECAP PDV'!S:S)</f>
        <v>4</v>
      </c>
      <c r="T92" s="63">
        <f t="shared" si="36"/>
        <v>0.5903497405068292</v>
      </c>
      <c r="U92" s="64">
        <f t="shared" si="37"/>
        <v>0.74960456315864876</v>
      </c>
      <c r="V92" s="48">
        <f t="shared" si="38"/>
        <v>56</v>
      </c>
      <c r="W92" s="63">
        <f>SUMIF('RECAP PDV'!$E:$E,$G92,'RECAP PDV'!W:W)</f>
        <v>26</v>
      </c>
      <c r="X92" s="63">
        <f t="shared" si="39"/>
        <v>3.8372733132943897</v>
      </c>
      <c r="Y92" s="64">
        <f t="shared" si="40"/>
        <v>0.94326409913637532</v>
      </c>
      <c r="Z92" s="48">
        <f t="shared" si="41"/>
        <v>161</v>
      </c>
      <c r="AA92" s="63">
        <f>SUMIF('RECAP PDV'!$E:$E,$G92,'RECAP PDV'!AA:AA)</f>
        <v>10</v>
      </c>
      <c r="AB92" s="63">
        <f t="shared" si="42"/>
        <v>1.4758743512670729</v>
      </c>
      <c r="AC92" s="64">
        <f t="shared" si="43"/>
        <v>0.45904337464273659</v>
      </c>
      <c r="AD92" s="48">
        <f t="shared" si="44"/>
        <v>13</v>
      </c>
      <c r="AE92" s="63">
        <f>SUMIF('RECAP PDV'!$E:$E,$G92,'RECAP PDV'!AE:AE)</f>
        <v>48.149594688306571</v>
      </c>
      <c r="AF92" s="63">
        <f t="shared" si="45"/>
        <v>7.1062751824376962</v>
      </c>
      <c r="AG92" s="64">
        <f t="shared" si="46"/>
        <v>0.72415961570148002</v>
      </c>
      <c r="AH92" s="48">
        <f t="shared" si="47"/>
        <v>63</v>
      </c>
      <c r="AI92" s="63">
        <f>SUMIF('RECAP PDV'!$E:$E,$G92,'RECAP PDV'!AI:AI)</f>
        <v>1</v>
      </c>
      <c r="AJ92" s="63">
        <f t="shared" si="58"/>
        <v>0.1475874351267073</v>
      </c>
      <c r="AK92" s="64">
        <f t="shared" si="48"/>
        <v>0.91531924930546626</v>
      </c>
      <c r="AL92" s="48">
        <f t="shared" si="49"/>
        <v>196</v>
      </c>
      <c r="AM92" s="133">
        <f>SUMIF('RECAP PDV'!$E:$E,$G92,'RECAP PDV'!AM:AM)</f>
        <v>-5</v>
      </c>
      <c r="AN92" s="133">
        <f t="shared" si="59"/>
        <v>-0.73793717563353645</v>
      </c>
      <c r="AO92" s="64">
        <f t="shared" si="50"/>
        <v>1.0520850413941578</v>
      </c>
      <c r="AP92" s="48">
        <f t="shared" si="51"/>
        <v>206</v>
      </c>
      <c r="AQ92" s="133">
        <f>SUMIF('RECAP PDV'!$E:$E,$G92,'RECAP PDV'!AQ:AQ)</f>
        <v>0</v>
      </c>
      <c r="AR92" s="133">
        <f t="shared" si="52"/>
        <v>0</v>
      </c>
      <c r="AS92" s="64">
        <f t="shared" si="53"/>
        <v>1</v>
      </c>
      <c r="AT92" s="48">
        <f t="shared" si="54"/>
        <v>85</v>
      </c>
      <c r="AU92" s="63">
        <f>SUMIF('RECAP PDV'!$E:$E,$G92,'RECAP PDV'!AU:AU)</f>
        <v>56972.799999999996</v>
      </c>
      <c r="AV92" s="63">
        <f t="shared" si="55"/>
        <v>8408.4694239868695</v>
      </c>
      <c r="AW92" s="64">
        <f t="shared" si="56"/>
        <v>0.95302417676232831</v>
      </c>
      <c r="AX92" s="48">
        <f t="shared" si="57"/>
        <v>153</v>
      </c>
    </row>
    <row r="93" spans="1:50" ht="15.75" thickBot="1" x14ac:dyDescent="0.3">
      <c r="A93">
        <v>195</v>
      </c>
      <c r="C93" s="41">
        <v>264</v>
      </c>
      <c r="D93" s="42" t="s">
        <v>100</v>
      </c>
      <c r="E93" s="41">
        <v>5169</v>
      </c>
      <c r="F93" s="43" t="s">
        <v>511</v>
      </c>
      <c r="G93" s="46">
        <v>4195</v>
      </c>
      <c r="H93" s="43" t="s">
        <v>131</v>
      </c>
      <c r="I93" s="62">
        <f>VLOOKUP(G93,ETP!$J$11:$M$324,4,FALSE)</f>
        <v>2.5</v>
      </c>
      <c r="K93" s="63">
        <f>SUMIF('RECAP PDV'!$E:$E,$G93,'RECAP PDV'!K:K)</f>
        <v>0</v>
      </c>
      <c r="L93" s="63">
        <f t="shared" si="30"/>
        <v>0</v>
      </c>
      <c r="M93" s="64" t="e">
        <f t="shared" si="31"/>
        <v>#DIV/0!</v>
      </c>
      <c r="N93" s="48" t="e">
        <f t="shared" si="32"/>
        <v>#DIV/0!</v>
      </c>
      <c r="O93" s="63">
        <f>SUMIF('RECAP PDV'!$E:$E,$G93,'RECAP PDV'!O:O)</f>
        <v>3</v>
      </c>
      <c r="P93" s="63">
        <f t="shared" si="33"/>
        <v>1.2</v>
      </c>
      <c r="Q93" s="64">
        <f t="shared" si="34"/>
        <v>0.92173913043478262</v>
      </c>
      <c r="R93" s="48">
        <f t="shared" si="35"/>
        <v>220</v>
      </c>
      <c r="S93" s="63">
        <f>SUMIF('RECAP PDV'!$E:$E,$G93,'RECAP PDV'!S:S)</f>
        <v>0</v>
      </c>
      <c r="T93" s="63">
        <f t="shared" si="36"/>
        <v>0</v>
      </c>
      <c r="U93" s="64">
        <f t="shared" si="37"/>
        <v>1</v>
      </c>
      <c r="V93" s="48">
        <f t="shared" si="38"/>
        <v>181</v>
      </c>
      <c r="W93" s="63">
        <f>SUMIF('RECAP PDV'!$E:$E,$G93,'RECAP PDV'!W:W)</f>
        <v>17.8</v>
      </c>
      <c r="X93" s="63">
        <f t="shared" si="39"/>
        <v>7.12</v>
      </c>
      <c r="Y93" s="64">
        <f t="shared" si="40"/>
        <v>0.89472743243243247</v>
      </c>
      <c r="Z93" s="48">
        <f t="shared" si="41"/>
        <v>104</v>
      </c>
      <c r="AA93" s="63">
        <f>SUMIF('RECAP PDV'!$E:$E,$G93,'RECAP PDV'!AA:AA)</f>
        <v>0</v>
      </c>
      <c r="AB93" s="63">
        <f t="shared" si="42"/>
        <v>0</v>
      </c>
      <c r="AC93" s="64">
        <f t="shared" si="43"/>
        <v>1</v>
      </c>
      <c r="AD93" s="48">
        <f t="shared" si="44"/>
        <v>219</v>
      </c>
      <c r="AE93" s="63">
        <f>SUMIF('RECAP PDV'!$E:$E,$G93,'RECAP PDV'!AE:AE)</f>
        <v>21.125068242520925</v>
      </c>
      <c r="AF93" s="63">
        <f t="shared" si="45"/>
        <v>8.4500272970083703</v>
      </c>
      <c r="AG93" s="64">
        <f t="shared" si="46"/>
        <v>0.67199992723329782</v>
      </c>
      <c r="AH93" s="48">
        <f t="shared" si="47"/>
        <v>43</v>
      </c>
      <c r="AI93" s="63">
        <f>SUMIF('RECAP PDV'!$E:$E,$G93,'RECAP PDV'!AI:AI)</f>
        <v>1</v>
      </c>
      <c r="AJ93" s="63">
        <f t="shared" si="58"/>
        <v>0.4</v>
      </c>
      <c r="AK93" s="64">
        <f t="shared" si="48"/>
        <v>0.77049333333333336</v>
      </c>
      <c r="AL93" s="48">
        <f t="shared" si="49"/>
        <v>101</v>
      </c>
      <c r="AM93" s="133">
        <f>SUMIF('RECAP PDV'!$E:$E,$G93,'RECAP PDV'!AM:AM)</f>
        <v>6</v>
      </c>
      <c r="AN93" s="133">
        <f t="shared" si="59"/>
        <v>2.4</v>
      </c>
      <c r="AO93" s="64">
        <f t="shared" si="50"/>
        <v>0.61938488494416633</v>
      </c>
      <c r="AP93" s="48">
        <f t="shared" si="51"/>
        <v>9</v>
      </c>
      <c r="AQ93" s="133">
        <f>SUMIF('RECAP PDV'!$E:$E,$G93,'RECAP PDV'!AQ:AQ)</f>
        <v>0</v>
      </c>
      <c r="AR93" s="133">
        <f t="shared" si="52"/>
        <v>0</v>
      </c>
      <c r="AS93" s="64">
        <f t="shared" si="53"/>
        <v>1</v>
      </c>
      <c r="AT93" s="48">
        <f t="shared" si="54"/>
        <v>85</v>
      </c>
      <c r="AU93" s="63">
        <f>SUMIF('RECAP PDV'!$E:$E,$G93,'RECAP PDV'!AU:AU)</f>
        <v>32285.7</v>
      </c>
      <c r="AV93" s="63">
        <f t="shared" si="55"/>
        <v>12914.28</v>
      </c>
      <c r="AW93" s="64">
        <f t="shared" si="56"/>
        <v>0.92785144311862722</v>
      </c>
      <c r="AX93" s="48">
        <f t="shared" si="57"/>
        <v>106</v>
      </c>
    </row>
    <row r="94" spans="1:50" ht="15.75" thickBot="1" x14ac:dyDescent="0.3">
      <c r="A94">
        <v>184</v>
      </c>
      <c r="C94" s="41">
        <v>264</v>
      </c>
      <c r="D94" s="42" t="s">
        <v>100</v>
      </c>
      <c r="E94" s="41">
        <v>5169</v>
      </c>
      <c r="F94" s="45" t="s">
        <v>511</v>
      </c>
      <c r="G94" s="46">
        <v>4184</v>
      </c>
      <c r="H94" s="45" t="s">
        <v>112</v>
      </c>
      <c r="I94" s="62">
        <f>VLOOKUP(G94,ETP!$J$11:$M$324,4,FALSE)</f>
        <v>3.35759047619048</v>
      </c>
      <c r="K94" s="63">
        <f>SUMIF('RECAP PDV'!$E:$E,$G94,'RECAP PDV'!K:K)</f>
        <v>0</v>
      </c>
      <c r="L94" s="63">
        <f t="shared" si="30"/>
        <v>0</v>
      </c>
      <c r="M94" s="64" t="e">
        <f t="shared" si="31"/>
        <v>#DIV/0!</v>
      </c>
      <c r="N94" s="48" t="e">
        <f t="shared" si="32"/>
        <v>#DIV/0!</v>
      </c>
      <c r="O94" s="63">
        <f>SUMIF('RECAP PDV'!$E:$E,$G94,'RECAP PDV'!O:O)</f>
        <v>-7</v>
      </c>
      <c r="P94" s="63">
        <f t="shared" si="33"/>
        <v>-2.08482840585794</v>
      </c>
      <c r="Q94" s="64">
        <f t="shared" si="34"/>
        <v>1.1359670699472568</v>
      </c>
      <c r="R94" s="48">
        <f t="shared" si="35"/>
        <v>271</v>
      </c>
      <c r="S94" s="63">
        <f>SUMIF('RECAP PDV'!$E:$E,$G94,'RECAP PDV'!S:S)</f>
        <v>0</v>
      </c>
      <c r="T94" s="63">
        <f t="shared" si="36"/>
        <v>0</v>
      </c>
      <c r="U94" s="64">
        <f t="shared" si="37"/>
        <v>1</v>
      </c>
      <c r="V94" s="48">
        <f t="shared" si="38"/>
        <v>181</v>
      </c>
      <c r="W94" s="63">
        <f>SUMIF('RECAP PDV'!$E:$E,$G94,'RECAP PDV'!W:W)</f>
        <v>-6.8</v>
      </c>
      <c r="X94" s="63">
        <f t="shared" si="39"/>
        <v>-2.0252618799762847</v>
      </c>
      <c r="Y94" s="64">
        <f t="shared" si="40"/>
        <v>1.0299444547895817</v>
      </c>
      <c r="Z94" s="48">
        <f t="shared" si="41"/>
        <v>247</v>
      </c>
      <c r="AA94" s="63">
        <f>SUMIF('RECAP PDV'!$E:$E,$G94,'RECAP PDV'!AA:AA)</f>
        <v>1</v>
      </c>
      <c r="AB94" s="63">
        <f t="shared" si="42"/>
        <v>0.29783262940827715</v>
      </c>
      <c r="AC94" s="64">
        <f t="shared" si="43"/>
        <v>0.89083451854308504</v>
      </c>
      <c r="AD94" s="48">
        <f t="shared" si="44"/>
        <v>184</v>
      </c>
      <c r="AE94" s="63">
        <f>SUMIF('RECAP PDV'!$E:$E,$G94,'RECAP PDV'!AE:AE)</f>
        <v>2.8654232626457237</v>
      </c>
      <c r="AF94" s="63">
        <f t="shared" si="45"/>
        <v>0.85341654468142014</v>
      </c>
      <c r="AG94" s="64">
        <f t="shared" si="46"/>
        <v>0.96687339828417884</v>
      </c>
      <c r="AH94" s="48">
        <f t="shared" si="47"/>
        <v>239</v>
      </c>
      <c r="AI94" s="63">
        <f>SUMIF('RECAP PDV'!$E:$E,$G94,'RECAP PDV'!AI:AI)</f>
        <v>0</v>
      </c>
      <c r="AJ94" s="63">
        <f t="shared" si="58"/>
        <v>0</v>
      </c>
      <c r="AK94" s="64">
        <f t="shared" si="48"/>
        <v>1</v>
      </c>
      <c r="AL94" s="48">
        <f t="shared" si="49"/>
        <v>204</v>
      </c>
      <c r="AM94" s="133">
        <f>SUMIF('RECAP PDV'!$E:$E,$G94,'RECAP PDV'!AM:AM)</f>
        <v>-3</v>
      </c>
      <c r="AN94" s="133">
        <f t="shared" si="59"/>
        <v>-0.89349788822483145</v>
      </c>
      <c r="AO94" s="64">
        <f t="shared" si="50"/>
        <v>1.073535803760723</v>
      </c>
      <c r="AP94" s="48">
        <f t="shared" si="51"/>
        <v>219</v>
      </c>
      <c r="AQ94" s="133">
        <f>SUMIF('RECAP PDV'!$E:$E,$G94,'RECAP PDV'!AQ:AQ)</f>
        <v>0</v>
      </c>
      <c r="AR94" s="133">
        <f t="shared" si="52"/>
        <v>0</v>
      </c>
      <c r="AS94" s="64">
        <f t="shared" si="53"/>
        <v>1</v>
      </c>
      <c r="AT94" s="48">
        <f t="shared" si="54"/>
        <v>85</v>
      </c>
      <c r="AU94" s="63">
        <f>SUMIF('RECAP PDV'!$E:$E,$G94,'RECAP PDV'!AU:AU)</f>
        <v>128.19999999999999</v>
      </c>
      <c r="AV94" s="63">
        <f t="shared" si="55"/>
        <v>38.182143090141125</v>
      </c>
      <c r="AW94" s="64">
        <f t="shared" si="56"/>
        <v>0.99978668678992622</v>
      </c>
      <c r="AX94" s="48">
        <f t="shared" si="57"/>
        <v>268</v>
      </c>
    </row>
    <row r="95" spans="1:50" ht="15.75" thickBot="1" x14ac:dyDescent="0.3">
      <c r="A95">
        <v>174</v>
      </c>
      <c r="C95" s="41">
        <v>264</v>
      </c>
      <c r="D95" s="42" t="s">
        <v>100</v>
      </c>
      <c r="E95" s="41">
        <v>5169</v>
      </c>
      <c r="F95" s="43" t="s">
        <v>511</v>
      </c>
      <c r="G95" s="46">
        <v>4174</v>
      </c>
      <c r="H95" s="43" t="s">
        <v>125</v>
      </c>
      <c r="I95" s="62">
        <f>VLOOKUP(G95,ETP!$J$11:$M$324,4,FALSE)</f>
        <v>5.3077354838709701</v>
      </c>
      <c r="K95" s="63">
        <f>SUMIF('RECAP PDV'!$E:$E,$G95,'RECAP PDV'!K:K)</f>
        <v>0</v>
      </c>
      <c r="L95" s="63">
        <f t="shared" si="30"/>
        <v>0</v>
      </c>
      <c r="M95" s="64" t="e">
        <f t="shared" si="31"/>
        <v>#DIV/0!</v>
      </c>
      <c r="N95" s="48" t="e">
        <f t="shared" si="32"/>
        <v>#DIV/0!</v>
      </c>
      <c r="O95" s="63">
        <f>SUMIF('RECAP PDV'!$E:$E,$G95,'RECAP PDV'!O:O)</f>
        <v>-2</v>
      </c>
      <c r="P95" s="63">
        <f t="shared" si="33"/>
        <v>-0.37680852900027817</v>
      </c>
      <c r="Q95" s="64">
        <f t="shared" si="34"/>
        <v>1.0245744692826269</v>
      </c>
      <c r="R95" s="48">
        <f t="shared" si="35"/>
        <v>261</v>
      </c>
      <c r="S95" s="63">
        <f>SUMIF('RECAP PDV'!$E:$E,$G95,'RECAP PDV'!S:S)</f>
        <v>0</v>
      </c>
      <c r="T95" s="63">
        <f t="shared" si="36"/>
        <v>0</v>
      </c>
      <c r="U95" s="64">
        <f t="shared" si="37"/>
        <v>1</v>
      </c>
      <c r="V95" s="48">
        <f t="shared" si="38"/>
        <v>181</v>
      </c>
      <c r="W95" s="63">
        <f>SUMIF('RECAP PDV'!$E:$E,$G95,'RECAP PDV'!W:W)</f>
        <v>20.6</v>
      </c>
      <c r="X95" s="63">
        <f t="shared" si="39"/>
        <v>3.8811278487028655</v>
      </c>
      <c r="Y95" s="64">
        <f t="shared" si="40"/>
        <v>0.94261568908835103</v>
      </c>
      <c r="Z95" s="48">
        <f t="shared" si="41"/>
        <v>160</v>
      </c>
      <c r="AA95" s="63">
        <f>SUMIF('RECAP PDV'!$E:$E,$G95,'RECAP PDV'!AA:AA)</f>
        <v>3</v>
      </c>
      <c r="AB95" s="63">
        <f t="shared" si="42"/>
        <v>0.56521279350041731</v>
      </c>
      <c r="AC95" s="64">
        <f t="shared" si="43"/>
        <v>0.792830869973288</v>
      </c>
      <c r="AD95" s="48">
        <f t="shared" si="44"/>
        <v>103</v>
      </c>
      <c r="AE95" s="63">
        <f>SUMIF('RECAP PDV'!$E:$E,$G95,'RECAP PDV'!AE:AE)</f>
        <v>1.5815028976844703</v>
      </c>
      <c r="AF95" s="63">
        <f t="shared" si="45"/>
        <v>0.29796189024308134</v>
      </c>
      <c r="AG95" s="64">
        <f t="shared" si="46"/>
        <v>0.98843417680839507</v>
      </c>
      <c r="AH95" s="48">
        <f t="shared" si="47"/>
        <v>252</v>
      </c>
      <c r="AI95" s="63">
        <f>SUMIF('RECAP PDV'!$E:$E,$G95,'RECAP PDV'!AI:AI)</f>
        <v>2</v>
      </c>
      <c r="AJ95" s="63">
        <f t="shared" si="58"/>
        <v>0.37680852900027817</v>
      </c>
      <c r="AK95" s="64">
        <f t="shared" si="48"/>
        <v>0.7837998263439403</v>
      </c>
      <c r="AL95" s="48">
        <f t="shared" si="49"/>
        <v>112</v>
      </c>
      <c r="AM95" s="133">
        <f>SUMIF('RECAP PDV'!$E:$E,$G95,'RECAP PDV'!AM:AM)</f>
        <v>3</v>
      </c>
      <c r="AN95" s="133">
        <f t="shared" si="59"/>
        <v>0.56521279350041731</v>
      </c>
      <c r="AO95" s="64">
        <f t="shared" si="50"/>
        <v>0.8723895395528185</v>
      </c>
      <c r="AP95" s="48">
        <f t="shared" si="51"/>
        <v>80</v>
      </c>
      <c r="AQ95" s="133">
        <f>SUMIF('RECAP PDV'!$E:$E,$G95,'RECAP PDV'!AQ:AQ)</f>
        <v>1</v>
      </c>
      <c r="AR95" s="133">
        <f t="shared" si="52"/>
        <v>0.18840426450013908</v>
      </c>
      <c r="AS95" s="64">
        <f t="shared" si="53"/>
        <v>0.83508974728302821</v>
      </c>
      <c r="AT95" s="48">
        <f t="shared" si="54"/>
        <v>63</v>
      </c>
      <c r="AU95" s="63">
        <f>SUMIF('RECAP PDV'!$E:$E,$G95,'RECAP PDV'!AU:AU)</f>
        <v>21165.3</v>
      </c>
      <c r="AV95" s="63">
        <f t="shared" si="55"/>
        <v>3987.6327794247936</v>
      </c>
      <c r="AW95" s="64">
        <f t="shared" si="56"/>
        <v>0.97772218424810697</v>
      </c>
      <c r="AX95" s="48">
        <f t="shared" si="57"/>
        <v>196</v>
      </c>
    </row>
    <row r="96" spans="1:50" ht="15.75" thickBot="1" x14ac:dyDescent="0.3">
      <c r="A96">
        <v>170</v>
      </c>
      <c r="C96" s="41">
        <v>264</v>
      </c>
      <c r="D96" s="42" t="s">
        <v>100</v>
      </c>
      <c r="E96" s="41">
        <v>5169</v>
      </c>
      <c r="F96" s="43" t="s">
        <v>511</v>
      </c>
      <c r="G96" s="46">
        <v>4170</v>
      </c>
      <c r="H96" s="43" t="s">
        <v>126</v>
      </c>
      <c r="I96" s="62">
        <f>VLOOKUP(G96,ETP!$J$11:$M$324,4,FALSE)</f>
        <v>10.30621231671555</v>
      </c>
      <c r="K96" s="63">
        <f>SUMIF('RECAP PDV'!$E:$E,$G96,'RECAP PDV'!K:K)</f>
        <v>0</v>
      </c>
      <c r="L96" s="63">
        <f t="shared" si="30"/>
        <v>0</v>
      </c>
      <c r="M96" s="64" t="e">
        <f t="shared" si="31"/>
        <v>#DIV/0!</v>
      </c>
      <c r="N96" s="48" t="e">
        <f t="shared" si="32"/>
        <v>#DIV/0!</v>
      </c>
      <c r="O96" s="63">
        <f>SUMIF('RECAP PDV'!$E:$E,$G96,'RECAP PDV'!O:O)</f>
        <v>5</v>
      </c>
      <c r="P96" s="63">
        <f t="shared" si="33"/>
        <v>0.48514428447108027</v>
      </c>
      <c r="Q96" s="64">
        <f t="shared" si="34"/>
        <v>0.96836015536058173</v>
      </c>
      <c r="R96" s="48">
        <f t="shared" si="35"/>
        <v>243</v>
      </c>
      <c r="S96" s="63">
        <f>SUMIF('RECAP PDV'!$E:$E,$G96,'RECAP PDV'!S:S)</f>
        <v>3</v>
      </c>
      <c r="T96" s="63">
        <f t="shared" si="36"/>
        <v>0.29108657068264815</v>
      </c>
      <c r="U96" s="64">
        <f t="shared" si="37"/>
        <v>0.87653632410821836</v>
      </c>
      <c r="V96" s="48">
        <f t="shared" si="38"/>
        <v>137</v>
      </c>
      <c r="W96" s="63">
        <f>SUMIF('RECAP PDV'!$E:$E,$G96,'RECAP PDV'!W:W)</f>
        <v>118.4</v>
      </c>
      <c r="X96" s="63">
        <f t="shared" si="39"/>
        <v>11.488216656275181</v>
      </c>
      <c r="Y96" s="64">
        <f t="shared" si="40"/>
        <v>0.83014128312098534</v>
      </c>
      <c r="Z96" s="48">
        <f t="shared" si="41"/>
        <v>51</v>
      </c>
      <c r="AA96" s="63">
        <f>SUMIF('RECAP PDV'!$E:$E,$G96,'RECAP PDV'!AA:AA)</f>
        <v>9</v>
      </c>
      <c r="AB96" s="63">
        <f t="shared" si="42"/>
        <v>0.8732597120479445</v>
      </c>
      <c r="AC96" s="64">
        <f t="shared" si="43"/>
        <v>0.67992151467071105</v>
      </c>
      <c r="AD96" s="48">
        <f t="shared" si="44"/>
        <v>50</v>
      </c>
      <c r="AE96" s="63">
        <f>SUMIF('RECAP PDV'!$E:$E,$G96,'RECAP PDV'!AE:AE)</f>
        <v>45.672541026305204</v>
      </c>
      <c r="AF96" s="63">
        <f t="shared" si="45"/>
        <v>4.4315544472365795</v>
      </c>
      <c r="AG96" s="64">
        <f t="shared" si="46"/>
        <v>0.82798278276830994</v>
      </c>
      <c r="AH96" s="48">
        <f t="shared" si="47"/>
        <v>117</v>
      </c>
      <c r="AI96" s="63">
        <f>SUMIF('RECAP PDV'!$E:$E,$G96,'RECAP PDV'!AI:AI)</f>
        <v>1</v>
      </c>
      <c r="AJ96" s="63">
        <f t="shared" si="58"/>
        <v>9.7028856894216059E-2</v>
      </c>
      <c r="AK96" s="64">
        <f t="shared" si="48"/>
        <v>0.94432807620932857</v>
      </c>
      <c r="AL96" s="48">
        <f t="shared" si="49"/>
        <v>203</v>
      </c>
      <c r="AM96" s="133">
        <f>SUMIF('RECAP PDV'!$E:$E,$G96,'RECAP PDV'!AM:AM)</f>
        <v>5</v>
      </c>
      <c r="AN96" s="133">
        <f t="shared" si="59"/>
        <v>0.48514428447108027</v>
      </c>
      <c r="AO96" s="64">
        <f t="shared" si="50"/>
        <v>0.88343044140794147</v>
      </c>
      <c r="AP96" s="48">
        <f t="shared" si="51"/>
        <v>93</v>
      </c>
      <c r="AQ96" s="133">
        <f>SUMIF('RECAP PDV'!$E:$E,$G96,'RECAP PDV'!AQ:AQ)</f>
        <v>5</v>
      </c>
      <c r="AR96" s="133">
        <f t="shared" si="52"/>
        <v>0.48514428447108027</v>
      </c>
      <c r="AS96" s="64">
        <f t="shared" si="53"/>
        <v>0.57535320780246346</v>
      </c>
      <c r="AT96" s="48">
        <f t="shared" si="54"/>
        <v>13</v>
      </c>
      <c r="AU96" s="63">
        <f>SUMIF('RECAP PDV'!$E:$E,$G96,'RECAP PDV'!AU:AU)</f>
        <v>186951.4</v>
      </c>
      <c r="AV96" s="63">
        <f t="shared" si="55"/>
        <v>18139.680636773341</v>
      </c>
      <c r="AW96" s="64">
        <f t="shared" si="56"/>
        <v>0.89865855624686941</v>
      </c>
      <c r="AX96" s="48">
        <f t="shared" si="57"/>
        <v>72</v>
      </c>
    </row>
    <row r="97" spans="1:50" ht="15.75" thickBot="1" x14ac:dyDescent="0.3">
      <c r="A97">
        <v>188</v>
      </c>
      <c r="C97" s="41">
        <v>264</v>
      </c>
      <c r="D97" s="42" t="s">
        <v>100</v>
      </c>
      <c r="E97" s="41">
        <v>5169</v>
      </c>
      <c r="F97" s="43" t="s">
        <v>511</v>
      </c>
      <c r="G97" s="46">
        <v>4188</v>
      </c>
      <c r="H97" s="43" t="s">
        <v>113</v>
      </c>
      <c r="I97" s="62">
        <f>VLOOKUP(G97,ETP!$J$11:$M$324,4,FALSE)</f>
        <v>3.5545</v>
      </c>
      <c r="K97" s="63">
        <f>SUMIF('RECAP PDV'!$E:$E,$G97,'RECAP PDV'!K:K)</f>
        <v>0</v>
      </c>
      <c r="L97" s="63">
        <f t="shared" si="30"/>
        <v>0</v>
      </c>
      <c r="M97" s="64" t="e">
        <f t="shared" si="31"/>
        <v>#DIV/0!</v>
      </c>
      <c r="N97" s="48" t="e">
        <f t="shared" si="32"/>
        <v>#DIV/0!</v>
      </c>
      <c r="O97" s="63">
        <f>SUMIF('RECAP PDV'!$E:$E,$G97,'RECAP PDV'!O:O)</f>
        <v>24</v>
      </c>
      <c r="P97" s="63">
        <f t="shared" si="33"/>
        <v>6.7520045013363346</v>
      </c>
      <c r="Q97" s="64">
        <f t="shared" si="34"/>
        <v>0.55965188034763036</v>
      </c>
      <c r="R97" s="48">
        <f t="shared" si="35"/>
        <v>38</v>
      </c>
      <c r="S97" s="63">
        <f>SUMIF('RECAP PDV'!$E:$E,$G97,'RECAP PDV'!S:S)</f>
        <v>1</v>
      </c>
      <c r="T97" s="63">
        <f t="shared" si="36"/>
        <v>0.28133352088901392</v>
      </c>
      <c r="U97" s="64">
        <f t="shared" si="37"/>
        <v>0.88067305695664133</v>
      </c>
      <c r="V97" s="48">
        <f t="shared" si="38"/>
        <v>138</v>
      </c>
      <c r="W97" s="63">
        <f>SUMIF('RECAP PDV'!$E:$E,$G97,'RECAP PDV'!W:W)</f>
        <v>40.4</v>
      </c>
      <c r="X97" s="63">
        <f t="shared" si="39"/>
        <v>11.365874243916162</v>
      </c>
      <c r="Y97" s="64">
        <f t="shared" si="40"/>
        <v>0.831950173552368</v>
      </c>
      <c r="Z97" s="48">
        <f t="shared" si="41"/>
        <v>52</v>
      </c>
      <c r="AA97" s="63">
        <f>SUMIF('RECAP PDV'!$E:$E,$G97,'RECAP PDV'!AA:AA)</f>
        <v>2</v>
      </c>
      <c r="AB97" s="63">
        <f t="shared" si="42"/>
        <v>0.56266704177802784</v>
      </c>
      <c r="AC97" s="64">
        <f t="shared" si="43"/>
        <v>0.79376397194064641</v>
      </c>
      <c r="AD97" s="48">
        <f t="shared" si="44"/>
        <v>104</v>
      </c>
      <c r="AE97" s="63">
        <f>SUMIF('RECAP PDV'!$E:$E,$G97,'RECAP PDV'!AE:AE)</f>
        <v>2.6664396795269512</v>
      </c>
      <c r="AF97" s="63">
        <f t="shared" si="45"/>
        <v>0.75015886327949111</v>
      </c>
      <c r="AG97" s="64">
        <f t="shared" si="46"/>
        <v>0.97088149504210819</v>
      </c>
      <c r="AH97" s="48">
        <f t="shared" si="47"/>
        <v>241</v>
      </c>
      <c r="AI97" s="63">
        <f>SUMIF('RECAP PDV'!$E:$E,$G97,'RECAP PDV'!AI:AI)</f>
        <v>1</v>
      </c>
      <c r="AJ97" s="63">
        <f t="shared" si="58"/>
        <v>0.28133352088901392</v>
      </c>
      <c r="AK97" s="64">
        <f t="shared" si="48"/>
        <v>0.8385802034979134</v>
      </c>
      <c r="AL97" s="48">
        <f t="shared" si="49"/>
        <v>159</v>
      </c>
      <c r="AM97" s="133">
        <f>SUMIF('RECAP PDV'!$E:$E,$G97,'RECAP PDV'!AM:AM)</f>
        <v>1</v>
      </c>
      <c r="AN97" s="133">
        <f t="shared" si="59"/>
        <v>0.28133352088901392</v>
      </c>
      <c r="AO97" s="64">
        <f t="shared" si="50"/>
        <v>0.9115345570584874</v>
      </c>
      <c r="AP97" s="48">
        <f t="shared" si="51"/>
        <v>117</v>
      </c>
      <c r="AQ97" s="133">
        <f>SUMIF('RECAP PDV'!$E:$E,$G97,'RECAP PDV'!AQ:AQ)</f>
        <v>0</v>
      </c>
      <c r="AR97" s="133">
        <f t="shared" si="52"/>
        <v>0</v>
      </c>
      <c r="AS97" s="64">
        <f t="shared" si="53"/>
        <v>1</v>
      </c>
      <c r="AT97" s="48">
        <f t="shared" si="54"/>
        <v>85</v>
      </c>
      <c r="AU97" s="63">
        <f>SUMIF('RECAP PDV'!$E:$E,$G97,'RECAP PDV'!AU:AU)</f>
        <v>876.9</v>
      </c>
      <c r="AV97" s="63">
        <f t="shared" si="55"/>
        <v>246.7013644675763</v>
      </c>
      <c r="AW97" s="64">
        <f t="shared" si="56"/>
        <v>0.99862174682390326</v>
      </c>
      <c r="AX97" s="48">
        <f t="shared" si="57"/>
        <v>243</v>
      </c>
    </row>
    <row r="98" spans="1:50" ht="15.75" thickBot="1" x14ac:dyDescent="0.3">
      <c r="A98">
        <v>180</v>
      </c>
      <c r="C98" s="41">
        <v>264</v>
      </c>
      <c r="D98" s="42" t="s">
        <v>100</v>
      </c>
      <c r="E98" s="41">
        <v>5169</v>
      </c>
      <c r="F98" s="43" t="s">
        <v>511</v>
      </c>
      <c r="G98" s="46">
        <v>4180</v>
      </c>
      <c r="H98" s="43" t="s">
        <v>114</v>
      </c>
      <c r="I98" s="62">
        <f>VLOOKUP(G98,ETP!$J$11:$M$324,4,FALSE)</f>
        <v>3.2359490015360999</v>
      </c>
      <c r="K98" s="63">
        <f>SUMIF('RECAP PDV'!$E:$E,$G98,'RECAP PDV'!K:K)</f>
        <v>0</v>
      </c>
      <c r="L98" s="63">
        <f t="shared" si="30"/>
        <v>0</v>
      </c>
      <c r="M98" s="64" t="e">
        <f t="shared" si="31"/>
        <v>#DIV/0!</v>
      </c>
      <c r="N98" s="48" t="e">
        <f t="shared" si="32"/>
        <v>#DIV/0!</v>
      </c>
      <c r="O98" s="63">
        <f>SUMIF('RECAP PDV'!$E:$E,$G98,'RECAP PDV'!O:O)</f>
        <v>20</v>
      </c>
      <c r="P98" s="63">
        <f t="shared" si="33"/>
        <v>6.180567119724703</v>
      </c>
      <c r="Q98" s="64">
        <f t="shared" si="34"/>
        <v>0.59691953567012812</v>
      </c>
      <c r="R98" s="48">
        <f t="shared" si="35"/>
        <v>50</v>
      </c>
      <c r="S98" s="63">
        <f>SUMIF('RECAP PDV'!$E:$E,$G98,'RECAP PDV'!S:S)</f>
        <v>2</v>
      </c>
      <c r="T98" s="63">
        <f t="shared" si="36"/>
        <v>0.61805671197247025</v>
      </c>
      <c r="U98" s="64">
        <f t="shared" si="37"/>
        <v>0.73785271718047685</v>
      </c>
      <c r="V98" s="48">
        <f t="shared" si="38"/>
        <v>53</v>
      </c>
      <c r="W98" s="63">
        <f>SUMIF('RECAP PDV'!$E:$E,$G98,'RECAP PDV'!W:W)</f>
        <v>59.2</v>
      </c>
      <c r="X98" s="63">
        <f t="shared" si="39"/>
        <v>18.294478674385122</v>
      </c>
      <c r="Y98" s="64">
        <f t="shared" si="40"/>
        <v>0.72950748000524845</v>
      </c>
      <c r="Z98" s="48">
        <f t="shared" si="41"/>
        <v>13</v>
      </c>
      <c r="AA98" s="63">
        <f>SUMIF('RECAP PDV'!$E:$E,$G98,'RECAP PDV'!AA:AA)</f>
        <v>7</v>
      </c>
      <c r="AB98" s="63">
        <f t="shared" si="42"/>
        <v>2.1631984919036458</v>
      </c>
      <c r="AC98" s="64">
        <f t="shared" si="43"/>
        <v>0.20711640855234295</v>
      </c>
      <c r="AD98" s="48">
        <f t="shared" si="44"/>
        <v>4</v>
      </c>
      <c r="AE98" s="63">
        <f>SUMIF('RECAP PDV'!$E:$E,$G98,'RECAP PDV'!AE:AE)</f>
        <v>25.104324148071143</v>
      </c>
      <c r="AF98" s="63">
        <f t="shared" si="45"/>
        <v>7.7579480196239681</v>
      </c>
      <c r="AG98" s="64">
        <f t="shared" si="46"/>
        <v>0.69886398877577105</v>
      </c>
      <c r="AH98" s="48">
        <f t="shared" si="47"/>
        <v>51</v>
      </c>
      <c r="AI98" s="63">
        <f>SUMIF('RECAP PDV'!$E:$E,$G98,'RECAP PDV'!AI:AI)</f>
        <v>2</v>
      </c>
      <c r="AJ98" s="63">
        <f t="shared" si="58"/>
        <v>0.61805671197247025</v>
      </c>
      <c r="AK98" s="64">
        <f t="shared" si="48"/>
        <v>0.6453796605605957</v>
      </c>
      <c r="AL98" s="48">
        <f t="shared" si="49"/>
        <v>54</v>
      </c>
      <c r="AM98" s="133">
        <f>SUMIF('RECAP PDV'!$E:$E,$G98,'RECAP PDV'!AM:AM)</f>
        <v>4</v>
      </c>
      <c r="AN98" s="133">
        <f t="shared" si="59"/>
        <v>1.2361134239449405</v>
      </c>
      <c r="AO98" s="64">
        <f t="shared" si="50"/>
        <v>0.77987691373929091</v>
      </c>
      <c r="AP98" s="48">
        <f t="shared" si="51"/>
        <v>38</v>
      </c>
      <c r="AQ98" s="133">
        <f>SUMIF('RECAP PDV'!$E:$E,$G98,'RECAP PDV'!AQ:AQ)</f>
        <v>1</v>
      </c>
      <c r="AR98" s="133">
        <f t="shared" si="52"/>
        <v>0.30902835598623513</v>
      </c>
      <c r="AS98" s="64">
        <f t="shared" si="53"/>
        <v>0.72950748000524845</v>
      </c>
      <c r="AT98" s="48">
        <f t="shared" si="54"/>
        <v>34</v>
      </c>
      <c r="AU98" s="63">
        <f>SUMIF('RECAP PDV'!$E:$E,$G98,'RECAP PDV'!AU:AU)</f>
        <v>18733.2</v>
      </c>
      <c r="AV98" s="63">
        <f t="shared" si="55"/>
        <v>5789.0899983613399</v>
      </c>
      <c r="AW98" s="64">
        <f t="shared" si="56"/>
        <v>0.96765793454701621</v>
      </c>
      <c r="AX98" s="48">
        <f t="shared" si="57"/>
        <v>178</v>
      </c>
    </row>
    <row r="99" spans="1:50" ht="15.75" thickBot="1" x14ac:dyDescent="0.3">
      <c r="A99">
        <v>185</v>
      </c>
      <c r="C99" s="41">
        <v>264</v>
      </c>
      <c r="D99" s="42" t="s">
        <v>100</v>
      </c>
      <c r="E99" s="41">
        <v>5169</v>
      </c>
      <c r="F99" s="43" t="s">
        <v>511</v>
      </c>
      <c r="G99" s="46">
        <v>4185</v>
      </c>
      <c r="H99" s="43" t="s">
        <v>115</v>
      </c>
      <c r="I99" s="62">
        <f>VLOOKUP(G99,ETP!$J$11:$M$324,4,FALSE)</f>
        <v>3.1917428571428599</v>
      </c>
      <c r="K99" s="63">
        <f>SUMIF('RECAP PDV'!$E:$E,$G99,'RECAP PDV'!K:K)</f>
        <v>0</v>
      </c>
      <c r="L99" s="63">
        <f t="shared" si="30"/>
        <v>0</v>
      </c>
      <c r="M99" s="64" t="e">
        <f t="shared" si="31"/>
        <v>#DIV/0!</v>
      </c>
      <c r="N99" s="48" t="e">
        <f t="shared" si="32"/>
        <v>#DIV/0!</v>
      </c>
      <c r="O99" s="63">
        <f>SUMIF('RECAP PDV'!$E:$E,$G99,'RECAP PDV'!O:O)</f>
        <v>10</v>
      </c>
      <c r="P99" s="63">
        <f t="shared" si="33"/>
        <v>3.1330844769091648</v>
      </c>
      <c r="Q99" s="64">
        <f t="shared" si="34"/>
        <v>0.79566840367983704</v>
      </c>
      <c r="R99" s="48">
        <f t="shared" si="35"/>
        <v>153</v>
      </c>
      <c r="S99" s="63">
        <f>SUMIF('RECAP PDV'!$E:$E,$G99,'RECAP PDV'!S:S)</f>
        <v>4</v>
      </c>
      <c r="T99" s="63">
        <f t="shared" si="36"/>
        <v>1.2532337907636659</v>
      </c>
      <c r="U99" s="64">
        <f t="shared" si="37"/>
        <v>0.46844387153756939</v>
      </c>
      <c r="V99" s="48">
        <f t="shared" si="38"/>
        <v>7</v>
      </c>
      <c r="W99" s="63">
        <f>SUMIF('RECAP PDV'!$E:$E,$G99,'RECAP PDV'!W:W)</f>
        <v>19.600000000000001</v>
      </c>
      <c r="X99" s="63">
        <f t="shared" si="39"/>
        <v>6.140845574741963</v>
      </c>
      <c r="Y99" s="64">
        <f t="shared" si="40"/>
        <v>0.90920469372345203</v>
      </c>
      <c r="Z99" s="48">
        <f t="shared" si="41"/>
        <v>123</v>
      </c>
      <c r="AA99" s="63">
        <f>SUMIF('RECAP PDV'!$E:$E,$G99,'RECAP PDV'!AA:AA)</f>
        <v>6</v>
      </c>
      <c r="AB99" s="63">
        <f t="shared" si="42"/>
        <v>1.8798506861454989</v>
      </c>
      <c r="AC99" s="64">
        <f t="shared" si="43"/>
        <v>0.31097272441942131</v>
      </c>
      <c r="AD99" s="48">
        <f t="shared" si="44"/>
        <v>8</v>
      </c>
      <c r="AE99" s="63">
        <f>SUMIF('RECAP PDV'!$E:$E,$G99,'RECAP PDV'!AE:AE)</f>
        <v>21.34240374253946</v>
      </c>
      <c r="AF99" s="63">
        <f t="shared" si="45"/>
        <v>6.6867553865678442</v>
      </c>
      <c r="AG99" s="64">
        <f t="shared" si="46"/>
        <v>0.74044388541278616</v>
      </c>
      <c r="AH99" s="48">
        <f t="shared" si="47"/>
        <v>70</v>
      </c>
      <c r="AI99" s="63">
        <f>SUMIF('RECAP PDV'!$E:$E,$G99,'RECAP PDV'!AI:AI)</f>
        <v>2</v>
      </c>
      <c r="AJ99" s="63">
        <f t="shared" si="58"/>
        <v>0.62661689538183296</v>
      </c>
      <c r="AK99" s="64">
        <f t="shared" si="48"/>
        <v>0.64046811265975034</v>
      </c>
      <c r="AL99" s="48">
        <f t="shared" si="49"/>
        <v>52</v>
      </c>
      <c r="AM99" s="133">
        <f>SUMIF('RECAP PDV'!$E:$E,$G99,'RECAP PDV'!AM:AM)</f>
        <v>4</v>
      </c>
      <c r="AN99" s="133">
        <f t="shared" si="59"/>
        <v>1.2532337907636659</v>
      </c>
      <c r="AO99" s="64">
        <f t="shared" si="50"/>
        <v>0.77751613180316181</v>
      </c>
      <c r="AP99" s="48">
        <f t="shared" si="51"/>
        <v>35</v>
      </c>
      <c r="AQ99" s="133">
        <f>SUMIF('RECAP PDV'!$E:$E,$G99,'RECAP PDV'!AQ:AQ)</f>
        <v>1</v>
      </c>
      <c r="AR99" s="133">
        <f t="shared" si="52"/>
        <v>0.31330844769091648</v>
      </c>
      <c r="AS99" s="64">
        <f t="shared" si="53"/>
        <v>0.72576111573614077</v>
      </c>
      <c r="AT99" s="48">
        <f t="shared" si="54"/>
        <v>33</v>
      </c>
      <c r="AU99" s="63">
        <f>SUMIF('RECAP PDV'!$E:$E,$G99,'RECAP PDV'!AU:AU)</f>
        <v>342.8</v>
      </c>
      <c r="AV99" s="63">
        <f t="shared" si="55"/>
        <v>107.40213586844617</v>
      </c>
      <c r="AW99" s="64">
        <f t="shared" si="56"/>
        <v>0.99939997358668964</v>
      </c>
      <c r="AX99" s="48">
        <f t="shared" si="57"/>
        <v>249</v>
      </c>
    </row>
    <row r="100" spans="1:50" ht="15.75" thickBot="1" x14ac:dyDescent="0.3">
      <c r="A100">
        <v>187</v>
      </c>
      <c r="C100" s="41">
        <v>264</v>
      </c>
      <c r="D100" s="42" t="s">
        <v>100</v>
      </c>
      <c r="E100" s="41">
        <v>5169</v>
      </c>
      <c r="F100" s="43" t="s">
        <v>511</v>
      </c>
      <c r="G100" s="46">
        <v>4178</v>
      </c>
      <c r="H100" s="43" t="s">
        <v>129</v>
      </c>
      <c r="I100" s="62">
        <f>VLOOKUP(G100,ETP!$J$11:$M$324,4,FALSE)</f>
        <v>7.7915064516129</v>
      </c>
      <c r="K100" s="63">
        <f>SUMIF('RECAP PDV'!$E:$E,$G100,'RECAP PDV'!K:K)</f>
        <v>0</v>
      </c>
      <c r="L100" s="63">
        <f t="shared" si="30"/>
        <v>0</v>
      </c>
      <c r="M100" s="64" t="e">
        <f t="shared" si="31"/>
        <v>#DIV/0!</v>
      </c>
      <c r="N100" s="48" t="e">
        <f t="shared" si="32"/>
        <v>#DIV/0!</v>
      </c>
      <c r="O100" s="63">
        <f>SUMIF('RECAP PDV'!$E:$E,$G100,'RECAP PDV'!O:O)</f>
        <v>28</v>
      </c>
      <c r="P100" s="63">
        <f t="shared" si="33"/>
        <v>3.5936567817644289</v>
      </c>
      <c r="Q100" s="64">
        <f t="shared" si="34"/>
        <v>0.76563107945014597</v>
      </c>
      <c r="R100" s="48">
        <f t="shared" si="35"/>
        <v>128</v>
      </c>
      <c r="S100" s="63">
        <f>SUMIF('RECAP PDV'!$E:$E,$G100,'RECAP PDV'!S:S)</f>
        <v>3</v>
      </c>
      <c r="T100" s="63">
        <f t="shared" si="36"/>
        <v>0.38503465518904595</v>
      </c>
      <c r="U100" s="64">
        <f t="shared" si="37"/>
        <v>0.83668846775074524</v>
      </c>
      <c r="V100" s="48">
        <f t="shared" si="38"/>
        <v>98</v>
      </c>
      <c r="W100" s="63">
        <f>SUMIF('RECAP PDV'!$E:$E,$G100,'RECAP PDV'!W:W)</f>
        <v>52</v>
      </c>
      <c r="X100" s="63">
        <f t="shared" si="39"/>
        <v>6.6739340232767965</v>
      </c>
      <c r="Y100" s="64">
        <f t="shared" si="40"/>
        <v>0.90132272887543607</v>
      </c>
      <c r="Z100" s="48">
        <f t="shared" si="41"/>
        <v>111</v>
      </c>
      <c r="AA100" s="63">
        <f>SUMIF('RECAP PDV'!$E:$E,$G100,'RECAP PDV'!AA:AA)</f>
        <v>11</v>
      </c>
      <c r="AB100" s="63">
        <f t="shared" si="42"/>
        <v>1.4117937356931685</v>
      </c>
      <c r="AC100" s="64">
        <f t="shared" si="43"/>
        <v>0.48253103368492734</v>
      </c>
      <c r="AD100" s="48">
        <f t="shared" si="44"/>
        <v>16</v>
      </c>
      <c r="AE100" s="63">
        <f>SUMIF('RECAP PDV'!$E:$E,$G100,'RECAP PDV'!AE:AE)</f>
        <v>67.3561112517569</v>
      </c>
      <c r="AF100" s="63">
        <f t="shared" si="45"/>
        <v>8.644812356898413</v>
      </c>
      <c r="AG100" s="64">
        <f t="shared" si="46"/>
        <v>0.66443906244882323</v>
      </c>
      <c r="AH100" s="48">
        <f t="shared" si="47"/>
        <v>41</v>
      </c>
      <c r="AI100" s="63">
        <f>SUMIF('RECAP PDV'!$E:$E,$G100,'RECAP PDV'!AI:AI)</f>
        <v>3</v>
      </c>
      <c r="AJ100" s="63">
        <f t="shared" si="58"/>
        <v>0.38503465518904595</v>
      </c>
      <c r="AK100" s="64">
        <f t="shared" si="48"/>
        <v>0.77907994934103175</v>
      </c>
      <c r="AL100" s="48">
        <f t="shared" si="49"/>
        <v>109</v>
      </c>
      <c r="AM100" s="133">
        <f>SUMIF('RECAP PDV'!$E:$E,$G100,'RECAP PDV'!AM:AM)</f>
        <v>8</v>
      </c>
      <c r="AN100" s="133">
        <f t="shared" si="59"/>
        <v>1.0267590805041227</v>
      </c>
      <c r="AO100" s="64">
        <f t="shared" si="50"/>
        <v>0.80874545128164554</v>
      </c>
      <c r="AP100" s="48">
        <f t="shared" si="51"/>
        <v>45</v>
      </c>
      <c r="AQ100" s="133">
        <f>SUMIF('RECAP PDV'!$E:$E,$G100,'RECAP PDV'!AQ:AQ)</f>
        <v>3</v>
      </c>
      <c r="AR100" s="133">
        <f t="shared" si="52"/>
        <v>0.38503465518904595</v>
      </c>
      <c r="AS100" s="64">
        <f t="shared" si="53"/>
        <v>0.662979166313028</v>
      </c>
      <c r="AT100" s="48">
        <f t="shared" si="54"/>
        <v>16</v>
      </c>
      <c r="AU100" s="63">
        <f>SUMIF('RECAP PDV'!$E:$E,$G100,'RECAP PDV'!AU:AU)</f>
        <v>167898.20522</v>
      </c>
      <c r="AV100" s="63">
        <f t="shared" si="55"/>
        <v>21548.87585124746</v>
      </c>
      <c r="AW100" s="64">
        <f t="shared" si="56"/>
        <v>0.87961231326226719</v>
      </c>
      <c r="AX100" s="48">
        <f t="shared" si="57"/>
        <v>53</v>
      </c>
    </row>
    <row r="101" spans="1:50" ht="15.75" thickBot="1" x14ac:dyDescent="0.3">
      <c r="A101">
        <v>198</v>
      </c>
      <c r="C101" s="41">
        <v>264</v>
      </c>
      <c r="D101" s="42" t="s">
        <v>100</v>
      </c>
      <c r="E101" s="41">
        <v>5169</v>
      </c>
      <c r="F101" s="43" t="s">
        <v>511</v>
      </c>
      <c r="G101" s="46">
        <v>4194</v>
      </c>
      <c r="H101" s="43" t="s">
        <v>134</v>
      </c>
      <c r="I101" s="62">
        <f>VLOOKUP(G101,ETP!$J$11:$M$324,4,FALSE)</f>
        <v>8.9925585253456202</v>
      </c>
      <c r="K101" s="63">
        <f>SUMIF('RECAP PDV'!$E:$E,$G101,'RECAP PDV'!K:K)</f>
        <v>0</v>
      </c>
      <c r="L101" s="63">
        <f t="shared" si="30"/>
        <v>0</v>
      </c>
      <c r="M101" s="64" t="e">
        <f t="shared" si="31"/>
        <v>#DIV/0!</v>
      </c>
      <c r="N101" s="48" t="e">
        <f t="shared" si="32"/>
        <v>#DIV/0!</v>
      </c>
      <c r="O101" s="63">
        <f>SUMIF('RECAP PDV'!$E:$E,$G101,'RECAP PDV'!O:O)</f>
        <v>15</v>
      </c>
      <c r="P101" s="63">
        <f t="shared" si="33"/>
        <v>1.668045857885978</v>
      </c>
      <c r="Q101" s="64">
        <f t="shared" si="34"/>
        <v>0.89121440057265355</v>
      </c>
      <c r="R101" s="48">
        <f t="shared" si="35"/>
        <v>206</v>
      </c>
      <c r="S101" s="63">
        <f>SUMIF('RECAP PDV'!$E:$E,$G101,'RECAP PDV'!S:S)</f>
        <v>4</v>
      </c>
      <c r="T101" s="63">
        <f t="shared" si="36"/>
        <v>0.44481222876959414</v>
      </c>
      <c r="U101" s="64">
        <f t="shared" si="37"/>
        <v>0.81133395224411187</v>
      </c>
      <c r="V101" s="48">
        <f t="shared" si="38"/>
        <v>86</v>
      </c>
      <c r="W101" s="63">
        <f>SUMIF('RECAP PDV'!$E:$E,$G101,'RECAP PDV'!W:W)</f>
        <v>120.8</v>
      </c>
      <c r="X101" s="63">
        <f t="shared" si="39"/>
        <v>13.433329308841742</v>
      </c>
      <c r="Y101" s="64">
        <f t="shared" si="40"/>
        <v>0.80138187256707472</v>
      </c>
      <c r="Z101" s="48">
        <f t="shared" si="41"/>
        <v>31</v>
      </c>
      <c r="AA101" s="63">
        <f>SUMIF('RECAP PDV'!$E:$E,$G101,'RECAP PDV'!AA:AA)</f>
        <v>6</v>
      </c>
      <c r="AB101" s="63">
        <f t="shared" si="42"/>
        <v>0.66721834315439121</v>
      </c>
      <c r="AC101" s="64">
        <f t="shared" si="43"/>
        <v>0.75544247179348856</v>
      </c>
      <c r="AD101" s="48">
        <f t="shared" si="44"/>
        <v>84</v>
      </c>
      <c r="AE101" s="63">
        <f>SUMIF('RECAP PDV'!$E:$E,$G101,'RECAP PDV'!AE:AE)</f>
        <v>12.704119634740252</v>
      </c>
      <c r="AF101" s="63">
        <f t="shared" si="45"/>
        <v>1.4127369423210934</v>
      </c>
      <c r="AG101" s="64">
        <f t="shared" si="46"/>
        <v>0.94516256532738308</v>
      </c>
      <c r="AH101" s="48">
        <f t="shared" si="47"/>
        <v>221</v>
      </c>
      <c r="AI101" s="63">
        <f>SUMIF('RECAP PDV'!$E:$E,$G101,'RECAP PDV'!AI:AI)</f>
        <v>5</v>
      </c>
      <c r="AJ101" s="63">
        <f t="shared" si="58"/>
        <v>0.55601528596199268</v>
      </c>
      <c r="AK101" s="64">
        <f t="shared" si="48"/>
        <v>0.680976962757874</v>
      </c>
      <c r="AL101" s="48">
        <f t="shared" si="49"/>
        <v>60</v>
      </c>
      <c r="AM101" s="133">
        <f>SUMIF('RECAP PDV'!$E:$E,$G101,'RECAP PDV'!AM:AM)</f>
        <v>3</v>
      </c>
      <c r="AN101" s="133">
        <f t="shared" si="59"/>
        <v>0.33360917157719561</v>
      </c>
      <c r="AO101" s="64">
        <f t="shared" si="50"/>
        <v>0.90432610100431721</v>
      </c>
      <c r="AP101" s="48">
        <f t="shared" si="51"/>
        <v>109</v>
      </c>
      <c r="AQ101" s="133">
        <f>SUMIF('RECAP PDV'!$E:$E,$G101,'RECAP PDV'!AQ:AQ)</f>
        <v>3</v>
      </c>
      <c r="AR101" s="133">
        <f t="shared" si="52"/>
        <v>0.33360917157719561</v>
      </c>
      <c r="AS101" s="64">
        <f t="shared" si="53"/>
        <v>0.70799189211848068</v>
      </c>
      <c r="AT101" s="48">
        <f t="shared" si="54"/>
        <v>23</v>
      </c>
      <c r="AU101" s="63">
        <f>SUMIF('RECAP PDV'!$E:$E,$G101,'RECAP PDV'!AU:AU)</f>
        <v>64767.20536</v>
      </c>
      <c r="AV101" s="63">
        <f t="shared" si="55"/>
        <v>7202.3112418399005</v>
      </c>
      <c r="AW101" s="64">
        <f t="shared" si="56"/>
        <v>0.95976265325598975</v>
      </c>
      <c r="AX101" s="48">
        <f t="shared" si="57"/>
        <v>163</v>
      </c>
    </row>
    <row r="102" spans="1:50" ht="15.75" thickBot="1" x14ac:dyDescent="0.3">
      <c r="A102">
        <v>181</v>
      </c>
      <c r="C102" s="41">
        <v>264</v>
      </c>
      <c r="D102" s="42" t="s">
        <v>100</v>
      </c>
      <c r="E102" s="41">
        <v>5169</v>
      </c>
      <c r="F102" s="43" t="s">
        <v>511</v>
      </c>
      <c r="G102" s="46">
        <v>4181</v>
      </c>
      <c r="H102" s="43" t="s">
        <v>135</v>
      </c>
      <c r="I102" s="62">
        <f>VLOOKUP(G102,ETP!$J$11:$M$324,4,FALSE)</f>
        <v>4.1637523809523804</v>
      </c>
      <c r="K102" s="63">
        <f>SUMIF('RECAP PDV'!$E:$E,$G102,'RECAP PDV'!K:K)</f>
        <v>0</v>
      </c>
      <c r="L102" s="63">
        <f t="shared" si="30"/>
        <v>0</v>
      </c>
      <c r="M102" s="64" t="e">
        <f t="shared" si="31"/>
        <v>#DIV/0!</v>
      </c>
      <c r="N102" s="48" t="e">
        <f t="shared" si="32"/>
        <v>#DIV/0!</v>
      </c>
      <c r="O102" s="63">
        <f>SUMIF('RECAP PDV'!$E:$E,$G102,'RECAP PDV'!O:O)</f>
        <v>6</v>
      </c>
      <c r="P102" s="63">
        <f t="shared" si="33"/>
        <v>1.4410078820843837</v>
      </c>
      <c r="Q102" s="64">
        <f t="shared" si="34"/>
        <v>0.90602122508145322</v>
      </c>
      <c r="R102" s="48">
        <f t="shared" si="35"/>
        <v>213</v>
      </c>
      <c r="S102" s="63">
        <f>SUMIF('RECAP PDV'!$E:$E,$G102,'RECAP PDV'!S:S)</f>
        <v>1</v>
      </c>
      <c r="T102" s="63">
        <f t="shared" si="36"/>
        <v>0.24016798034739731</v>
      </c>
      <c r="U102" s="64">
        <f t="shared" si="37"/>
        <v>0.89813332296417603</v>
      </c>
      <c r="V102" s="48">
        <f t="shared" si="38"/>
        <v>156</v>
      </c>
      <c r="W102" s="63">
        <f>SUMIF('RECAP PDV'!$E:$E,$G102,'RECAP PDV'!W:W)</f>
        <v>53.199999999999996</v>
      </c>
      <c r="X102" s="63">
        <f t="shared" si="39"/>
        <v>12.776936554481535</v>
      </c>
      <c r="Y102" s="64">
        <f t="shared" si="40"/>
        <v>0.8110869498963228</v>
      </c>
      <c r="Z102" s="48">
        <f t="shared" si="41"/>
        <v>40</v>
      </c>
      <c r="AA102" s="63">
        <f>SUMIF('RECAP PDV'!$E:$E,$G102,'RECAP PDV'!AA:AA)</f>
        <v>6</v>
      </c>
      <c r="AB102" s="63">
        <f t="shared" si="42"/>
        <v>1.4410078820843837</v>
      </c>
      <c r="AC102" s="64">
        <f t="shared" si="43"/>
        <v>0.47182308552462687</v>
      </c>
      <c r="AD102" s="48">
        <f t="shared" si="44"/>
        <v>15</v>
      </c>
      <c r="AE102" s="63">
        <f>SUMIF('RECAP PDV'!$E:$E,$G102,'RECAP PDV'!AE:AE)</f>
        <v>39.023171851142855</v>
      </c>
      <c r="AF102" s="63">
        <f t="shared" si="45"/>
        <v>9.3721163702383841</v>
      </c>
      <c r="AG102" s="64">
        <f t="shared" si="46"/>
        <v>0.63620770165978968</v>
      </c>
      <c r="AH102" s="48">
        <f t="shared" si="47"/>
        <v>30</v>
      </c>
      <c r="AI102" s="63">
        <f>SUMIF('RECAP PDV'!$E:$E,$G102,'RECAP PDV'!AI:AI)</f>
        <v>1</v>
      </c>
      <c r="AJ102" s="63">
        <f t="shared" si="58"/>
        <v>0.24016798034739731</v>
      </c>
      <c r="AK102" s="64">
        <f t="shared" si="48"/>
        <v>0.86219961847600834</v>
      </c>
      <c r="AL102" s="48">
        <f t="shared" si="49"/>
        <v>181</v>
      </c>
      <c r="AM102" s="133">
        <f>SUMIF('RECAP PDV'!$E:$E,$G102,'RECAP PDV'!AM:AM)</f>
        <v>0</v>
      </c>
      <c r="AN102" s="133">
        <f t="shared" si="59"/>
        <v>0</v>
      </c>
      <c r="AO102" s="64">
        <f t="shared" si="50"/>
        <v>0.9503285327469031</v>
      </c>
      <c r="AP102" s="48">
        <f t="shared" si="51"/>
        <v>133</v>
      </c>
      <c r="AQ102" s="133">
        <f>SUMIF('RECAP PDV'!$E:$E,$G102,'RECAP PDV'!AQ:AQ)</f>
        <v>0</v>
      </c>
      <c r="AR102" s="133">
        <f t="shared" si="52"/>
        <v>0</v>
      </c>
      <c r="AS102" s="64">
        <f t="shared" si="53"/>
        <v>1</v>
      </c>
      <c r="AT102" s="48">
        <f t="shared" si="54"/>
        <v>85</v>
      </c>
      <c r="AU102" s="63">
        <f>SUMIF('RECAP PDV'!$E:$E,$G102,'RECAP PDV'!AU:AU)</f>
        <v>18980.099999999999</v>
      </c>
      <c r="AV102" s="63">
        <f t="shared" si="55"/>
        <v>4558.4122837916348</v>
      </c>
      <c r="AW102" s="64">
        <f t="shared" si="56"/>
        <v>0.97453339497471869</v>
      </c>
      <c r="AX102" s="48">
        <f t="shared" si="57"/>
        <v>193</v>
      </c>
    </row>
    <row r="103" spans="1:50" ht="15.75" thickBot="1" x14ac:dyDescent="0.3">
      <c r="A103">
        <v>183</v>
      </c>
      <c r="C103" s="41">
        <v>264</v>
      </c>
      <c r="D103" s="42" t="s">
        <v>100</v>
      </c>
      <c r="E103" s="41">
        <v>5169</v>
      </c>
      <c r="F103" s="43" t="s">
        <v>511</v>
      </c>
      <c r="G103" s="46">
        <v>4183</v>
      </c>
      <c r="H103" s="43" t="s">
        <v>116</v>
      </c>
      <c r="I103" s="62">
        <f>VLOOKUP(G103,ETP!$J$11:$M$324,4,FALSE)</f>
        <v>2.90476190476191</v>
      </c>
      <c r="K103" s="63">
        <f>SUMIF('RECAP PDV'!$E:$E,$G103,'RECAP PDV'!K:K)</f>
        <v>0</v>
      </c>
      <c r="L103" s="63">
        <f t="shared" si="30"/>
        <v>0</v>
      </c>
      <c r="M103" s="64" t="e">
        <f t="shared" si="31"/>
        <v>#DIV/0!</v>
      </c>
      <c r="N103" s="48" t="e">
        <f t="shared" si="32"/>
        <v>#DIV/0!</v>
      </c>
      <c r="O103" s="63">
        <f>SUMIF('RECAP PDV'!$E:$E,$G103,'RECAP PDV'!O:O)</f>
        <v>0</v>
      </c>
      <c r="P103" s="63">
        <f t="shared" si="33"/>
        <v>0</v>
      </c>
      <c r="Q103" s="64">
        <f t="shared" si="34"/>
        <v>1</v>
      </c>
      <c r="R103" s="48">
        <f t="shared" si="35"/>
        <v>250</v>
      </c>
      <c r="S103" s="63">
        <f>SUMIF('RECAP PDV'!$E:$E,$G103,'RECAP PDV'!S:S)</f>
        <v>1</v>
      </c>
      <c r="T103" s="63">
        <f t="shared" si="36"/>
        <v>0.3442622950819666</v>
      </c>
      <c r="U103" s="64">
        <f t="shared" si="37"/>
        <v>0.85398196721311515</v>
      </c>
      <c r="V103" s="48">
        <f t="shared" si="38"/>
        <v>111</v>
      </c>
      <c r="W103" s="63">
        <f>SUMIF('RECAP PDV'!$E:$E,$G103,'RECAP PDV'!W:W)</f>
        <v>-0.79999999999999982</v>
      </c>
      <c r="X103" s="63">
        <f t="shared" si="39"/>
        <v>-0.27540983606557323</v>
      </c>
      <c r="Y103" s="64">
        <f t="shared" si="40"/>
        <v>1.0040720646876384</v>
      </c>
      <c r="Z103" s="48">
        <f t="shared" si="41"/>
        <v>234</v>
      </c>
      <c r="AA103" s="63">
        <f>SUMIF('RECAP PDV'!$E:$E,$G103,'RECAP PDV'!AA:AA)</f>
        <v>1</v>
      </c>
      <c r="AB103" s="63">
        <f t="shared" si="42"/>
        <v>0.3442622950819666</v>
      </c>
      <c r="AC103" s="64">
        <f t="shared" si="43"/>
        <v>0.8738165147829805</v>
      </c>
      <c r="AD103" s="48">
        <f t="shared" si="44"/>
        <v>160</v>
      </c>
      <c r="AE103" s="63">
        <f>SUMIF('RECAP PDV'!$E:$E,$G103,'RECAP PDV'!AE:AE)</f>
        <v>18.942578295679432</v>
      </c>
      <c r="AF103" s="63">
        <f t="shared" si="45"/>
        <v>6.5212154788404488</v>
      </c>
      <c r="AG103" s="64">
        <f t="shared" si="46"/>
        <v>0.74686955717358638</v>
      </c>
      <c r="AH103" s="48">
        <f t="shared" si="47"/>
        <v>74</v>
      </c>
      <c r="AI103" s="63">
        <f>SUMIF('RECAP PDV'!$E:$E,$G103,'RECAP PDV'!AI:AI)</f>
        <v>1</v>
      </c>
      <c r="AJ103" s="63">
        <f t="shared" si="58"/>
        <v>0.3442622950819666</v>
      </c>
      <c r="AK103" s="64">
        <f t="shared" si="48"/>
        <v>0.80247377049180368</v>
      </c>
      <c r="AL103" s="48">
        <f t="shared" si="49"/>
        <v>131</v>
      </c>
      <c r="AM103" s="133">
        <f>SUMIF('RECAP PDV'!$E:$E,$G103,'RECAP PDV'!AM:AM)</f>
        <v>0</v>
      </c>
      <c r="AN103" s="133">
        <f t="shared" si="59"/>
        <v>0</v>
      </c>
      <c r="AO103" s="64">
        <f t="shared" si="50"/>
        <v>0.9503285327469031</v>
      </c>
      <c r="AP103" s="48">
        <f t="shared" si="51"/>
        <v>133</v>
      </c>
      <c r="AQ103" s="133">
        <f>SUMIF('RECAP PDV'!$E:$E,$G103,'RECAP PDV'!AQ:AQ)</f>
        <v>0</v>
      </c>
      <c r="AR103" s="133">
        <f t="shared" si="52"/>
        <v>0</v>
      </c>
      <c r="AS103" s="64">
        <f t="shared" si="53"/>
        <v>1</v>
      </c>
      <c r="AT103" s="48">
        <f t="shared" si="54"/>
        <v>85</v>
      </c>
      <c r="AU103" s="63">
        <f>SUMIF('RECAP PDV'!$E:$E,$G103,'RECAP PDV'!AU:AU)</f>
        <v>7349.2</v>
      </c>
      <c r="AV103" s="63">
        <f t="shared" si="55"/>
        <v>2530.0524590163886</v>
      </c>
      <c r="AW103" s="64">
        <f t="shared" si="56"/>
        <v>0.98586528759232406</v>
      </c>
      <c r="AX103" s="48">
        <f t="shared" si="57"/>
        <v>211</v>
      </c>
    </row>
    <row r="104" spans="1:50" ht="15.75" thickBot="1" x14ac:dyDescent="0.3">
      <c r="A104">
        <v>51110</v>
      </c>
      <c r="C104" s="41">
        <v>30</v>
      </c>
      <c r="D104" s="42" t="s">
        <v>136</v>
      </c>
      <c r="E104" s="41">
        <v>6</v>
      </c>
      <c r="F104" s="43" t="s">
        <v>512</v>
      </c>
      <c r="G104" s="41">
        <v>551110</v>
      </c>
      <c r="H104" s="43" t="s">
        <v>137</v>
      </c>
      <c r="I104" s="62">
        <f>VLOOKUP(G104,ETP!$J$11:$M$324,4,FALSE)</f>
        <v>5</v>
      </c>
      <c r="K104" s="63">
        <f>SUMIF('RECAP PDV'!$E:$E,$G104,'RECAP PDV'!K:K)</f>
        <v>0</v>
      </c>
      <c r="L104" s="63">
        <f t="shared" si="30"/>
        <v>0</v>
      </c>
      <c r="M104" s="64" t="e">
        <f t="shared" si="31"/>
        <v>#DIV/0!</v>
      </c>
      <c r="N104" s="48" t="e">
        <f t="shared" si="32"/>
        <v>#DIV/0!</v>
      </c>
      <c r="O104" s="63">
        <f>SUMIF('RECAP PDV'!$E:$E,$G104,'RECAP PDV'!O:O)</f>
        <v>23</v>
      </c>
      <c r="P104" s="63">
        <f t="shared" si="33"/>
        <v>4.5999999999999996</v>
      </c>
      <c r="Q104" s="64">
        <f t="shared" si="34"/>
        <v>0.70000000000000007</v>
      </c>
      <c r="R104" s="48">
        <f t="shared" si="35"/>
        <v>95</v>
      </c>
      <c r="S104" s="63">
        <f>SUMIF('RECAP PDV'!$E:$E,$G104,'RECAP PDV'!S:S)</f>
        <v>4</v>
      </c>
      <c r="T104" s="63">
        <f t="shared" si="36"/>
        <v>0.8</v>
      </c>
      <c r="U104" s="64">
        <f t="shared" si="37"/>
        <v>0.66068190476190491</v>
      </c>
      <c r="V104" s="48">
        <f t="shared" si="38"/>
        <v>27</v>
      </c>
      <c r="W104" s="63">
        <f>SUMIF('RECAP PDV'!$E:$E,$G104,'RECAP PDV'!W:W)</f>
        <v>23.6</v>
      </c>
      <c r="X104" s="63">
        <f t="shared" si="39"/>
        <v>4.7200000000000006</v>
      </c>
      <c r="Y104" s="64">
        <f t="shared" si="40"/>
        <v>0.93021256756756754</v>
      </c>
      <c r="Z104" s="48">
        <f t="shared" si="41"/>
        <v>139</v>
      </c>
      <c r="AA104" s="63">
        <f>SUMIF('RECAP PDV'!$E:$E,$G104,'RECAP PDV'!AA:AA)</f>
        <v>2</v>
      </c>
      <c r="AB104" s="63">
        <f t="shared" si="42"/>
        <v>0.4</v>
      </c>
      <c r="AC104" s="64">
        <f t="shared" si="43"/>
        <v>0.85338680765260555</v>
      </c>
      <c r="AD104" s="48">
        <f t="shared" si="44"/>
        <v>142</v>
      </c>
      <c r="AE104" s="63">
        <f>SUMIF('RECAP PDV'!$E:$E,$G104,'RECAP PDV'!AE:AE)</f>
        <v>27.214698063738762</v>
      </c>
      <c r="AF104" s="63">
        <f t="shared" si="45"/>
        <v>5.4429396127477521</v>
      </c>
      <c r="AG104" s="64">
        <f t="shared" si="46"/>
        <v>0.78872439978056796</v>
      </c>
      <c r="AH104" s="48">
        <f t="shared" si="47"/>
        <v>93</v>
      </c>
      <c r="AI104" s="63">
        <f>SUMIF('RECAP PDV'!$E:$E,$G104,'RECAP PDV'!AI:AI)</f>
        <v>3</v>
      </c>
      <c r="AJ104" s="63">
        <f t="shared" si="58"/>
        <v>0.6</v>
      </c>
      <c r="AK104" s="64">
        <f t="shared" si="48"/>
        <v>0.65573999999999999</v>
      </c>
      <c r="AL104" s="48">
        <f t="shared" si="49"/>
        <v>55</v>
      </c>
      <c r="AM104" s="133">
        <f>SUMIF('RECAP PDV'!$E:$E,$G104,'RECAP PDV'!AM:AM)</f>
        <v>-2</v>
      </c>
      <c r="AN104" s="133">
        <f t="shared" si="59"/>
        <v>-0.4</v>
      </c>
      <c r="AO104" s="64">
        <f t="shared" si="50"/>
        <v>1.0054858073806927</v>
      </c>
      <c r="AP104" s="48">
        <f t="shared" si="51"/>
        <v>189</v>
      </c>
      <c r="AQ104" s="133">
        <f>SUMIF('RECAP PDV'!$E:$E,$G104,'RECAP PDV'!AQ:AQ)</f>
        <v>0</v>
      </c>
      <c r="AR104" s="133">
        <f t="shared" si="52"/>
        <v>0</v>
      </c>
      <c r="AS104" s="64">
        <f t="shared" si="53"/>
        <v>1</v>
      </c>
      <c r="AT104" s="48">
        <f t="shared" si="54"/>
        <v>85</v>
      </c>
      <c r="AU104" s="63">
        <f>SUMIF('RECAP PDV'!$E:$E,$G104,'RECAP PDV'!AU:AU)</f>
        <v>79643</v>
      </c>
      <c r="AV104" s="63">
        <f t="shared" si="55"/>
        <v>15928.6</v>
      </c>
      <c r="AW104" s="64">
        <f t="shared" si="56"/>
        <v>0.91101126016002165</v>
      </c>
      <c r="AX104" s="48">
        <f t="shared" si="57"/>
        <v>89</v>
      </c>
    </row>
    <row r="105" spans="1:50" ht="15.75" thickBot="1" x14ac:dyDescent="0.3">
      <c r="A105">
        <v>51101</v>
      </c>
      <c r="C105" s="41">
        <v>30</v>
      </c>
      <c r="D105" s="42" t="s">
        <v>136</v>
      </c>
      <c r="E105" s="41">
        <v>6</v>
      </c>
      <c r="F105" s="43" t="s">
        <v>512</v>
      </c>
      <c r="G105" s="41">
        <v>451101</v>
      </c>
      <c r="H105" s="43" t="s">
        <v>138</v>
      </c>
      <c r="I105" s="62">
        <f>VLOOKUP(G105,ETP!$J$11:$M$324,4,FALSE)</f>
        <v>8.7014869565217392</v>
      </c>
      <c r="K105" s="63">
        <f>SUMIF('RECAP PDV'!$E:$E,$G105,'RECAP PDV'!K:K)</f>
        <v>0</v>
      </c>
      <c r="L105" s="63">
        <f t="shared" si="30"/>
        <v>0</v>
      </c>
      <c r="M105" s="64" t="e">
        <f t="shared" si="31"/>
        <v>#DIV/0!</v>
      </c>
      <c r="N105" s="48" t="e">
        <f t="shared" si="32"/>
        <v>#DIV/0!</v>
      </c>
      <c r="O105" s="63">
        <f>SUMIF('RECAP PDV'!$E:$E,$G105,'RECAP PDV'!O:O)</f>
        <v>57</v>
      </c>
      <c r="P105" s="63">
        <f t="shared" si="33"/>
        <v>6.5506045443507404</v>
      </c>
      <c r="Q105" s="64">
        <f t="shared" si="34"/>
        <v>0.57278666015103874</v>
      </c>
      <c r="R105" s="48">
        <f t="shared" si="35"/>
        <v>41</v>
      </c>
      <c r="S105" s="63">
        <f>SUMIF('RECAP PDV'!$E:$E,$G105,'RECAP PDV'!S:S)</f>
        <v>4</v>
      </c>
      <c r="T105" s="63">
        <f t="shared" si="36"/>
        <v>0.45969154697198178</v>
      </c>
      <c r="U105" s="64">
        <f t="shared" si="37"/>
        <v>0.8050229248555173</v>
      </c>
      <c r="V105" s="48">
        <f t="shared" si="38"/>
        <v>84</v>
      </c>
      <c r="W105" s="63">
        <f>SUMIF('RECAP PDV'!$E:$E,$G105,'RECAP PDV'!W:W)</f>
        <v>48.4</v>
      </c>
      <c r="X105" s="63">
        <f t="shared" si="39"/>
        <v>5.5622677183609799</v>
      </c>
      <c r="Y105" s="64">
        <f t="shared" si="40"/>
        <v>0.91775924098173367</v>
      </c>
      <c r="Z105" s="48">
        <f t="shared" si="41"/>
        <v>130</v>
      </c>
      <c r="AA105" s="63">
        <f>SUMIF('RECAP PDV'!$E:$E,$G105,'RECAP PDV'!AA:AA)</f>
        <v>4</v>
      </c>
      <c r="AB105" s="63">
        <f t="shared" si="42"/>
        <v>0.45969154697198178</v>
      </c>
      <c r="AC105" s="64">
        <f t="shared" si="43"/>
        <v>0.8315078870083138</v>
      </c>
      <c r="AD105" s="48">
        <f t="shared" si="44"/>
        <v>130</v>
      </c>
      <c r="AE105" s="63">
        <f>SUMIF('RECAP PDV'!$E:$E,$G105,'RECAP PDV'!AE:AE)</f>
        <v>33.901834085242349</v>
      </c>
      <c r="AF105" s="63">
        <f t="shared" si="45"/>
        <v>3.8960966389581291</v>
      </c>
      <c r="AG105" s="64">
        <f t="shared" si="46"/>
        <v>0.84876735468809639</v>
      </c>
      <c r="AH105" s="48">
        <f t="shared" si="47"/>
        <v>132</v>
      </c>
      <c r="AI105" s="63">
        <f>SUMIF('RECAP PDV'!$E:$E,$G105,'RECAP PDV'!AI:AI)</f>
        <v>0</v>
      </c>
      <c r="AJ105" s="63">
        <f t="shared" si="58"/>
        <v>0</v>
      </c>
      <c r="AK105" s="64">
        <f t="shared" si="48"/>
        <v>1</v>
      </c>
      <c r="AL105" s="48">
        <f t="shared" si="49"/>
        <v>204</v>
      </c>
      <c r="AM105" s="133">
        <f>SUMIF('RECAP PDV'!$E:$E,$G105,'RECAP PDV'!AM:AM)</f>
        <v>-21</v>
      </c>
      <c r="AN105" s="133">
        <f t="shared" si="59"/>
        <v>-2.4133806216029043</v>
      </c>
      <c r="AO105" s="64">
        <f t="shared" si="50"/>
        <v>1.2831172771009456</v>
      </c>
      <c r="AP105" s="48">
        <f t="shared" si="51"/>
        <v>265</v>
      </c>
      <c r="AQ105" s="133">
        <f>SUMIF('RECAP PDV'!$E:$E,$G105,'RECAP PDV'!AQ:AQ)</f>
        <v>1</v>
      </c>
      <c r="AR105" s="133">
        <f t="shared" si="52"/>
        <v>0.11492288674299544</v>
      </c>
      <c r="AS105" s="64">
        <f t="shared" si="53"/>
        <v>0.89940799723385612</v>
      </c>
      <c r="AT105" s="48">
        <f t="shared" si="54"/>
        <v>78</v>
      </c>
      <c r="AU105" s="63">
        <f>SUMIF('RECAP PDV'!$E:$E,$G105,'RECAP PDV'!AU:AU)</f>
        <v>314388.59999999998</v>
      </c>
      <c r="AV105" s="63">
        <f t="shared" si="55"/>
        <v>36130.445471088897</v>
      </c>
      <c r="AW105" s="64">
        <f t="shared" si="56"/>
        <v>0.79814906442943823</v>
      </c>
      <c r="AX105" s="48">
        <f t="shared" si="57"/>
        <v>20</v>
      </c>
    </row>
    <row r="106" spans="1:50" ht="15.75" thickBot="1" x14ac:dyDescent="0.3">
      <c r="A106">
        <v>51103</v>
      </c>
      <c r="C106" s="41">
        <v>30</v>
      </c>
      <c r="D106" s="42" t="s">
        <v>136</v>
      </c>
      <c r="E106" s="41">
        <v>6</v>
      </c>
      <c r="F106" s="43" t="s">
        <v>512</v>
      </c>
      <c r="G106" s="41">
        <v>551103</v>
      </c>
      <c r="H106" s="43" t="s">
        <v>139</v>
      </c>
      <c r="I106" s="62">
        <f>VLOOKUP(G106,ETP!$J$11:$M$324,4,FALSE)</f>
        <v>3</v>
      </c>
      <c r="K106" s="63">
        <f>SUMIF('RECAP PDV'!$E:$E,$G106,'RECAP PDV'!K:K)</f>
        <v>0</v>
      </c>
      <c r="L106" s="63">
        <f t="shared" si="30"/>
        <v>0</v>
      </c>
      <c r="M106" s="64" t="e">
        <f t="shared" si="31"/>
        <v>#DIV/0!</v>
      </c>
      <c r="N106" s="48" t="e">
        <f t="shared" si="32"/>
        <v>#DIV/0!</v>
      </c>
      <c r="O106" s="63">
        <f>SUMIF('RECAP PDV'!$E:$E,$G106,'RECAP PDV'!O:O)</f>
        <v>18</v>
      </c>
      <c r="P106" s="63">
        <f t="shared" si="33"/>
        <v>6</v>
      </c>
      <c r="Q106" s="64">
        <f t="shared" si="34"/>
        <v>0.60869565217391308</v>
      </c>
      <c r="R106" s="48">
        <f t="shared" si="35"/>
        <v>55</v>
      </c>
      <c r="S106" s="63">
        <f>SUMIF('RECAP PDV'!$E:$E,$G106,'RECAP PDV'!S:S)</f>
        <v>3</v>
      </c>
      <c r="T106" s="63">
        <f t="shared" si="36"/>
        <v>1</v>
      </c>
      <c r="U106" s="64">
        <f t="shared" si="37"/>
        <v>0.57585238095238123</v>
      </c>
      <c r="V106" s="48">
        <f t="shared" si="38"/>
        <v>17</v>
      </c>
      <c r="W106" s="63">
        <f>SUMIF('RECAP PDV'!$E:$E,$G106,'RECAP PDV'!W:W)</f>
        <v>4</v>
      </c>
      <c r="X106" s="63">
        <f t="shared" si="39"/>
        <v>1.3333333333333333</v>
      </c>
      <c r="Y106" s="64">
        <f t="shared" si="40"/>
        <v>0.98028603603603615</v>
      </c>
      <c r="Z106" s="48">
        <f t="shared" si="41"/>
        <v>212</v>
      </c>
      <c r="AA106" s="63">
        <f>SUMIF('RECAP PDV'!$E:$E,$G106,'RECAP PDV'!AA:AA)</f>
        <v>1</v>
      </c>
      <c r="AB106" s="63">
        <f t="shared" si="42"/>
        <v>0.33333333333333331</v>
      </c>
      <c r="AC106" s="64">
        <f t="shared" si="43"/>
        <v>0.87782233971050461</v>
      </c>
      <c r="AD106" s="48">
        <f t="shared" si="44"/>
        <v>168</v>
      </c>
      <c r="AE106" s="63">
        <f>SUMIF('RECAP PDV'!$E:$E,$G106,'RECAP PDV'!AE:AE)</f>
        <v>13.257526594505567</v>
      </c>
      <c r="AF106" s="63">
        <f t="shared" si="45"/>
        <v>4.4191755315018559</v>
      </c>
      <c r="AG106" s="64">
        <f t="shared" si="46"/>
        <v>0.82846328834764682</v>
      </c>
      <c r="AH106" s="48">
        <f t="shared" si="47"/>
        <v>118</v>
      </c>
      <c r="AI106" s="63">
        <f>SUMIF('RECAP PDV'!$E:$E,$G106,'RECAP PDV'!AI:AI)</f>
        <v>1</v>
      </c>
      <c r="AJ106" s="63">
        <f t="shared" si="58"/>
        <v>0.33333333333333331</v>
      </c>
      <c r="AK106" s="64">
        <f t="shared" si="48"/>
        <v>0.80874444444444449</v>
      </c>
      <c r="AL106" s="48">
        <f t="shared" si="49"/>
        <v>135</v>
      </c>
      <c r="AM106" s="133">
        <f>SUMIF('RECAP PDV'!$E:$E,$G106,'RECAP PDV'!AM:AM)</f>
        <v>1</v>
      </c>
      <c r="AN106" s="133">
        <f t="shared" si="59"/>
        <v>0.33333333333333331</v>
      </c>
      <c r="AO106" s="64">
        <f t="shared" si="50"/>
        <v>0.90436413721874531</v>
      </c>
      <c r="AP106" s="48">
        <f t="shared" si="51"/>
        <v>110</v>
      </c>
      <c r="AQ106" s="133">
        <f>SUMIF('RECAP PDV'!$E:$E,$G106,'RECAP PDV'!AQ:AQ)</f>
        <v>0</v>
      </c>
      <c r="AR106" s="133">
        <f t="shared" si="52"/>
        <v>0</v>
      </c>
      <c r="AS106" s="64">
        <f t="shared" si="53"/>
        <v>1</v>
      </c>
      <c r="AT106" s="48">
        <f t="shared" si="54"/>
        <v>85</v>
      </c>
      <c r="AU106" s="63">
        <f>SUMIF('RECAP PDV'!$E:$E,$G106,'RECAP PDV'!AU:AU)</f>
        <v>93149.3</v>
      </c>
      <c r="AV106" s="63">
        <f t="shared" si="55"/>
        <v>31049.766666666666</v>
      </c>
      <c r="AW106" s="64">
        <f t="shared" si="56"/>
        <v>0.82653342993156786</v>
      </c>
      <c r="AX106" s="48">
        <f t="shared" si="57"/>
        <v>32</v>
      </c>
    </row>
    <row r="107" spans="1:50" ht="15.75" thickBot="1" x14ac:dyDescent="0.3">
      <c r="A107">
        <v>51330</v>
      </c>
      <c r="C107" s="41">
        <v>30</v>
      </c>
      <c r="D107" s="42" t="s">
        <v>136</v>
      </c>
      <c r="E107" s="41">
        <v>6</v>
      </c>
      <c r="F107" s="43" t="s">
        <v>512</v>
      </c>
      <c r="G107" s="41">
        <v>551330</v>
      </c>
      <c r="H107" s="43" t="s">
        <v>172</v>
      </c>
      <c r="I107" s="62">
        <f>VLOOKUP(G107,ETP!$J$11:$M$324,4,FALSE)</f>
        <v>2.9565217391304399</v>
      </c>
      <c r="K107" s="63">
        <f>SUMIF('RECAP PDV'!$E:$E,$G107,'RECAP PDV'!K:K)</f>
        <v>0</v>
      </c>
      <c r="L107" s="63">
        <f t="shared" si="30"/>
        <v>0</v>
      </c>
      <c r="M107" s="64" t="e">
        <f t="shared" si="31"/>
        <v>#DIV/0!</v>
      </c>
      <c r="N107" s="48" t="e">
        <f t="shared" si="32"/>
        <v>#DIV/0!</v>
      </c>
      <c r="O107" s="63">
        <f>SUMIF('RECAP PDV'!$E:$E,$G107,'RECAP PDV'!O:O)</f>
        <v>11</v>
      </c>
      <c r="P107" s="63">
        <f t="shared" si="33"/>
        <v>3.7205882352941111</v>
      </c>
      <c r="Q107" s="64">
        <f t="shared" si="34"/>
        <v>0.75735294117647101</v>
      </c>
      <c r="R107" s="48">
        <f t="shared" si="35"/>
        <v>124</v>
      </c>
      <c r="S107" s="63">
        <f>SUMIF('RECAP PDV'!$E:$E,$G107,'RECAP PDV'!S:S)</f>
        <v>0</v>
      </c>
      <c r="T107" s="63">
        <f t="shared" si="36"/>
        <v>0</v>
      </c>
      <c r="U107" s="64">
        <f t="shared" si="37"/>
        <v>1</v>
      </c>
      <c r="V107" s="48">
        <f t="shared" si="38"/>
        <v>181</v>
      </c>
      <c r="W107" s="63">
        <f>SUMIF('RECAP PDV'!$E:$E,$G107,'RECAP PDV'!W:W)</f>
        <v>9.6</v>
      </c>
      <c r="X107" s="63">
        <f t="shared" si="39"/>
        <v>3.247058823529406</v>
      </c>
      <c r="Y107" s="64">
        <f t="shared" si="40"/>
        <v>0.9519906995230526</v>
      </c>
      <c r="Z107" s="48">
        <f t="shared" si="41"/>
        <v>175</v>
      </c>
      <c r="AA107" s="63">
        <f>SUMIF('RECAP PDV'!$E:$E,$G107,'RECAP PDV'!AA:AA)</f>
        <v>3</v>
      </c>
      <c r="AB107" s="63">
        <f t="shared" si="42"/>
        <v>1.0147058823529393</v>
      </c>
      <c r="AC107" s="64">
        <f t="shared" si="43"/>
        <v>0.62807682823638977</v>
      </c>
      <c r="AD107" s="48">
        <f t="shared" si="44"/>
        <v>33</v>
      </c>
      <c r="AE107" s="63">
        <f>SUMIF('RECAP PDV'!$E:$E,$G107,'RECAP PDV'!AE:AE)</f>
        <v>14.875752085558327</v>
      </c>
      <c r="AF107" s="63">
        <f t="shared" si="45"/>
        <v>5.0315043818800138</v>
      </c>
      <c r="AG107" s="64">
        <f t="shared" si="46"/>
        <v>0.80469485536846652</v>
      </c>
      <c r="AH107" s="48">
        <f t="shared" si="47"/>
        <v>105</v>
      </c>
      <c r="AI107" s="63">
        <f>SUMIF('RECAP PDV'!$E:$E,$G107,'RECAP PDV'!AI:AI)</f>
        <v>3</v>
      </c>
      <c r="AJ107" s="63">
        <f t="shared" si="58"/>
        <v>1.0147058823529393</v>
      </c>
      <c r="AK107" s="64">
        <f t="shared" si="48"/>
        <v>0.41779558823529517</v>
      </c>
      <c r="AL107" s="48">
        <f t="shared" si="49"/>
        <v>11</v>
      </c>
      <c r="AM107" s="133">
        <f>SUMIF('RECAP PDV'!$E:$E,$G107,'RECAP PDV'!AM:AM)</f>
        <v>1</v>
      </c>
      <c r="AN107" s="133">
        <f t="shared" si="59"/>
        <v>0.33823529411764647</v>
      </c>
      <c r="AO107" s="64">
        <f t="shared" si="50"/>
        <v>0.90368819022568414</v>
      </c>
      <c r="AP107" s="48">
        <f t="shared" si="51"/>
        <v>107</v>
      </c>
      <c r="AQ107" s="133">
        <f>SUMIF('RECAP PDV'!$E:$E,$G107,'RECAP PDV'!AQ:AQ)</f>
        <v>1</v>
      </c>
      <c r="AR107" s="133">
        <f t="shared" si="52"/>
        <v>0.33823529411764647</v>
      </c>
      <c r="AS107" s="64">
        <f t="shared" si="53"/>
        <v>0.70394264705882403</v>
      </c>
      <c r="AT107" s="48">
        <f t="shared" si="54"/>
        <v>21</v>
      </c>
      <c r="AU107" s="63">
        <f>SUMIF('RECAP PDV'!$E:$E,$G107,'RECAP PDV'!AU:AU)</f>
        <v>8085</v>
      </c>
      <c r="AV107" s="63">
        <f t="shared" si="55"/>
        <v>2734.6323529411716</v>
      </c>
      <c r="AW107" s="64">
        <f t="shared" si="56"/>
        <v>0.98472235557337939</v>
      </c>
      <c r="AX107" s="48">
        <f t="shared" si="57"/>
        <v>209</v>
      </c>
    </row>
    <row r="108" spans="1:50" ht="15.75" thickBot="1" x14ac:dyDescent="0.3">
      <c r="A108">
        <v>51114</v>
      </c>
      <c r="C108" s="41">
        <v>30</v>
      </c>
      <c r="D108" s="42" t="s">
        <v>136</v>
      </c>
      <c r="E108" s="41">
        <v>6</v>
      </c>
      <c r="F108" s="43" t="s">
        <v>512</v>
      </c>
      <c r="G108" s="41">
        <v>451115</v>
      </c>
      <c r="H108" s="43" t="s">
        <v>140</v>
      </c>
      <c r="I108" s="62">
        <f>VLOOKUP(G108,ETP!$J$11:$M$324,4,FALSE)</f>
        <v>2.9130434782608701</v>
      </c>
      <c r="K108" s="63">
        <f>SUMIF('RECAP PDV'!$E:$E,$G108,'RECAP PDV'!K:K)</f>
        <v>0</v>
      </c>
      <c r="L108" s="63">
        <f t="shared" si="30"/>
        <v>0</v>
      </c>
      <c r="M108" s="64" t="e">
        <f t="shared" si="31"/>
        <v>#DIV/0!</v>
      </c>
      <c r="N108" s="48" t="e">
        <f t="shared" si="32"/>
        <v>#DIV/0!</v>
      </c>
      <c r="O108" s="63">
        <f>SUMIF('RECAP PDV'!$E:$E,$G108,'RECAP PDV'!O:O)</f>
        <v>9</v>
      </c>
      <c r="P108" s="63">
        <f t="shared" si="33"/>
        <v>3.0895522388059695</v>
      </c>
      <c r="Q108" s="64">
        <f t="shared" si="34"/>
        <v>0.79850746268656714</v>
      </c>
      <c r="R108" s="48">
        <f t="shared" si="35"/>
        <v>157</v>
      </c>
      <c r="S108" s="63">
        <f>SUMIF('RECAP PDV'!$E:$E,$G108,'RECAP PDV'!S:S)</f>
        <v>1</v>
      </c>
      <c r="T108" s="63">
        <f t="shared" si="36"/>
        <v>0.34328358208955218</v>
      </c>
      <c r="U108" s="64">
        <f t="shared" si="37"/>
        <v>0.85439708599857866</v>
      </c>
      <c r="V108" s="48">
        <f t="shared" si="38"/>
        <v>112</v>
      </c>
      <c r="W108" s="63">
        <f>SUMIF('RECAP PDV'!$E:$E,$G108,'RECAP PDV'!W:W)</f>
        <v>24.2</v>
      </c>
      <c r="X108" s="63">
        <f t="shared" si="39"/>
        <v>8.3074626865671632</v>
      </c>
      <c r="Y108" s="64">
        <f t="shared" si="40"/>
        <v>0.87717023497377977</v>
      </c>
      <c r="Z108" s="48">
        <f t="shared" si="41"/>
        <v>92</v>
      </c>
      <c r="AA108" s="63">
        <f>SUMIF('RECAP PDV'!$E:$E,$G108,'RECAP PDV'!AA:AA)</f>
        <v>1</v>
      </c>
      <c r="AB108" s="63">
        <f t="shared" si="42"/>
        <v>0.34328358208955218</v>
      </c>
      <c r="AC108" s="64">
        <f t="shared" si="43"/>
        <v>0.87417524537350477</v>
      </c>
      <c r="AD108" s="48">
        <f t="shared" si="44"/>
        <v>161</v>
      </c>
      <c r="AE108" s="63">
        <f>SUMIF('RECAP PDV'!$E:$E,$G108,'RECAP PDV'!AE:AE)</f>
        <v>25.616924135607171</v>
      </c>
      <c r="AF108" s="63">
        <f t="shared" si="45"/>
        <v>8.7938694793875349</v>
      </c>
      <c r="AG108" s="64">
        <f t="shared" si="46"/>
        <v>0.65865319391794452</v>
      </c>
      <c r="AH108" s="48">
        <f t="shared" si="47"/>
        <v>37</v>
      </c>
      <c r="AI108" s="63">
        <f>SUMIF('RECAP PDV'!$E:$E,$G108,'RECAP PDV'!AI:AI)</f>
        <v>0</v>
      </c>
      <c r="AJ108" s="63">
        <f t="shared" si="58"/>
        <v>0</v>
      </c>
      <c r="AK108" s="64">
        <f t="shared" si="48"/>
        <v>1</v>
      </c>
      <c r="AL108" s="48">
        <f t="shared" si="49"/>
        <v>204</v>
      </c>
      <c r="AM108" s="133">
        <f>SUMIF('RECAP PDV'!$E:$E,$G108,'RECAP PDV'!AM:AM)</f>
        <v>-3</v>
      </c>
      <c r="AN108" s="133">
        <f t="shared" si="59"/>
        <v>-1.0298507462686566</v>
      </c>
      <c r="AO108" s="64">
        <f t="shared" si="50"/>
        <v>1.0923379338562864</v>
      </c>
      <c r="AP108" s="48">
        <f t="shared" si="51"/>
        <v>227</v>
      </c>
      <c r="AQ108" s="133">
        <f>SUMIF('RECAP PDV'!$E:$E,$G108,'RECAP PDV'!AQ:AQ)</f>
        <v>0</v>
      </c>
      <c r="AR108" s="133">
        <f t="shared" si="52"/>
        <v>0</v>
      </c>
      <c r="AS108" s="64">
        <f t="shared" si="53"/>
        <v>1</v>
      </c>
      <c r="AT108" s="48">
        <f t="shared" si="54"/>
        <v>85</v>
      </c>
      <c r="AU108" s="63">
        <f>SUMIF('RECAP PDV'!$E:$E,$G108,'RECAP PDV'!AU:AU)</f>
        <v>105014.6</v>
      </c>
      <c r="AV108" s="63">
        <f t="shared" si="55"/>
        <v>36049.788059701488</v>
      </c>
      <c r="AW108" s="64">
        <f t="shared" si="56"/>
        <v>0.79859967536813459</v>
      </c>
      <c r="AX108" s="48">
        <f t="shared" si="57"/>
        <v>21</v>
      </c>
    </row>
    <row r="109" spans="1:50" ht="15.75" thickBot="1" x14ac:dyDescent="0.3">
      <c r="A109">
        <v>51128</v>
      </c>
      <c r="C109" s="41">
        <v>30</v>
      </c>
      <c r="D109" s="42" t="s">
        <v>136</v>
      </c>
      <c r="E109" s="41">
        <v>6</v>
      </c>
      <c r="F109" s="43" t="s">
        <v>512</v>
      </c>
      <c r="G109" s="41">
        <v>551128</v>
      </c>
      <c r="H109" s="43" t="s">
        <v>178</v>
      </c>
      <c r="I109" s="62">
        <f>VLOOKUP(G109,ETP!$J$11:$M$324,4,FALSE)</f>
        <v>3.6521739130434798</v>
      </c>
      <c r="K109" s="63">
        <f>SUMIF('RECAP PDV'!$E:$E,$G109,'RECAP PDV'!K:K)</f>
        <v>0</v>
      </c>
      <c r="L109" s="63">
        <f t="shared" si="30"/>
        <v>0</v>
      </c>
      <c r="M109" s="64" t="e">
        <f t="shared" si="31"/>
        <v>#DIV/0!</v>
      </c>
      <c r="N109" s="48" t="e">
        <f t="shared" si="32"/>
        <v>#DIV/0!</v>
      </c>
      <c r="O109" s="63">
        <f>SUMIF('RECAP PDV'!$E:$E,$G109,'RECAP PDV'!O:O)</f>
        <v>16</v>
      </c>
      <c r="P109" s="63">
        <f t="shared" si="33"/>
        <v>4.3809523809523787</v>
      </c>
      <c r="Q109" s="64">
        <f t="shared" si="34"/>
        <v>0.71428571428571452</v>
      </c>
      <c r="R109" s="48">
        <f t="shared" si="35"/>
        <v>103</v>
      </c>
      <c r="S109" s="63">
        <f>SUMIF('RECAP PDV'!$E:$E,$G109,'RECAP PDV'!S:S)</f>
        <v>0</v>
      </c>
      <c r="T109" s="63">
        <f t="shared" si="36"/>
        <v>0</v>
      </c>
      <c r="U109" s="64">
        <f t="shared" si="37"/>
        <v>1</v>
      </c>
      <c r="V109" s="48">
        <f t="shared" si="38"/>
        <v>181</v>
      </c>
      <c r="W109" s="63">
        <f>SUMIF('RECAP PDV'!$E:$E,$G109,'RECAP PDV'!W:W)</f>
        <v>0.79999999999999982</v>
      </c>
      <c r="X109" s="63">
        <f t="shared" si="39"/>
        <v>0.21904761904761891</v>
      </c>
      <c r="Y109" s="64">
        <f t="shared" si="40"/>
        <v>0.9967612773487774</v>
      </c>
      <c r="Z109" s="48">
        <f t="shared" si="41"/>
        <v>222</v>
      </c>
      <c r="AA109" s="63">
        <f>SUMIF('RECAP PDV'!$E:$E,$G109,'RECAP PDV'!AA:AA)</f>
        <v>1</v>
      </c>
      <c r="AB109" s="63">
        <f t="shared" si="42"/>
        <v>0.27380952380952367</v>
      </c>
      <c r="AC109" s="64">
        <f t="shared" si="43"/>
        <v>0.89963977904791459</v>
      </c>
      <c r="AD109" s="48">
        <f t="shared" si="44"/>
        <v>185</v>
      </c>
      <c r="AE109" s="63">
        <f>SUMIF('RECAP PDV'!$E:$E,$G109,'RECAP PDV'!AE:AE)</f>
        <v>13.507397476211803</v>
      </c>
      <c r="AF109" s="63">
        <f t="shared" si="45"/>
        <v>3.6984540708675162</v>
      </c>
      <c r="AG109" s="64">
        <f t="shared" si="46"/>
        <v>0.85643913780037939</v>
      </c>
      <c r="AH109" s="48">
        <f t="shared" si="47"/>
        <v>139</v>
      </c>
      <c r="AI109" s="63">
        <f>SUMIF('RECAP PDV'!$E:$E,$G109,'RECAP PDV'!AI:AI)</f>
        <v>1</v>
      </c>
      <c r="AJ109" s="63">
        <f t="shared" si="58"/>
        <v>0.27380952380952367</v>
      </c>
      <c r="AK109" s="64">
        <f t="shared" si="48"/>
        <v>0.8428972222222223</v>
      </c>
      <c r="AL109" s="48">
        <f t="shared" si="49"/>
        <v>163</v>
      </c>
      <c r="AM109" s="133">
        <f>SUMIF('RECAP PDV'!$E:$E,$G109,'RECAP PDV'!AM:AM)</f>
        <v>-1</v>
      </c>
      <c r="AN109" s="133">
        <f t="shared" si="59"/>
        <v>-0.27380952380952367</v>
      </c>
      <c r="AO109" s="64">
        <f t="shared" si="50"/>
        <v>0.98808500050217563</v>
      </c>
      <c r="AP109" s="48">
        <f t="shared" si="51"/>
        <v>180</v>
      </c>
      <c r="AQ109" s="133">
        <f>SUMIF('RECAP PDV'!$E:$E,$G109,'RECAP PDV'!AQ:AQ)</f>
        <v>0</v>
      </c>
      <c r="AR109" s="133">
        <f t="shared" si="52"/>
        <v>0</v>
      </c>
      <c r="AS109" s="64">
        <f t="shared" si="53"/>
        <v>1</v>
      </c>
      <c r="AT109" s="48">
        <f t="shared" si="54"/>
        <v>85</v>
      </c>
      <c r="AU109" s="63">
        <f>SUMIF('RECAP PDV'!$E:$E,$G109,'RECAP PDV'!AU:AU)</f>
        <v>17450.099999999999</v>
      </c>
      <c r="AV109" s="63">
        <f t="shared" si="55"/>
        <v>4778.0035714285686</v>
      </c>
      <c r="AW109" s="64">
        <f t="shared" si="56"/>
        <v>0.97330659839707545</v>
      </c>
      <c r="AX109" s="48">
        <f t="shared" si="57"/>
        <v>190</v>
      </c>
    </row>
    <row r="110" spans="1:50" ht="15.75" thickBot="1" x14ac:dyDescent="0.3">
      <c r="A110">
        <v>51120</v>
      </c>
      <c r="C110" s="41">
        <v>30</v>
      </c>
      <c r="D110" s="42" t="s">
        <v>136</v>
      </c>
      <c r="E110" s="41">
        <v>6</v>
      </c>
      <c r="F110" s="43" t="s">
        <v>512</v>
      </c>
      <c r="G110" s="41">
        <v>451120</v>
      </c>
      <c r="H110" s="43" t="s">
        <v>141</v>
      </c>
      <c r="I110" s="62">
        <f>VLOOKUP(G110,ETP!$J$11:$M$324,4,FALSE)</f>
        <v>2.5011000000000001</v>
      </c>
      <c r="K110" s="63">
        <f>SUMIF('RECAP PDV'!$E:$E,$G110,'RECAP PDV'!K:K)</f>
        <v>0</v>
      </c>
      <c r="L110" s="63">
        <f t="shared" si="30"/>
        <v>0</v>
      </c>
      <c r="M110" s="64" t="e">
        <f t="shared" si="31"/>
        <v>#DIV/0!</v>
      </c>
      <c r="N110" s="48" t="e">
        <f t="shared" si="32"/>
        <v>#DIV/0!</v>
      </c>
      <c r="O110" s="63">
        <f>SUMIF('RECAP PDV'!$E:$E,$G110,'RECAP PDV'!O:O)</f>
        <v>10</v>
      </c>
      <c r="P110" s="63">
        <f t="shared" si="33"/>
        <v>3.9982407740594139</v>
      </c>
      <c r="Q110" s="64">
        <f t="shared" si="34"/>
        <v>0.73924516690916875</v>
      </c>
      <c r="R110" s="48">
        <f t="shared" si="35"/>
        <v>113</v>
      </c>
      <c r="S110" s="63">
        <f>SUMIF('RECAP PDV'!$E:$E,$G110,'RECAP PDV'!S:S)</f>
        <v>0</v>
      </c>
      <c r="T110" s="63">
        <f t="shared" si="36"/>
        <v>0</v>
      </c>
      <c r="U110" s="64">
        <f t="shared" si="37"/>
        <v>1</v>
      </c>
      <c r="V110" s="48">
        <f t="shared" si="38"/>
        <v>181</v>
      </c>
      <c r="W110" s="63">
        <f>SUMIF('RECAP PDV'!$E:$E,$G110,'RECAP PDV'!W:W)</f>
        <v>46</v>
      </c>
      <c r="X110" s="63">
        <f t="shared" si="39"/>
        <v>18.391907560673303</v>
      </c>
      <c r="Y110" s="64">
        <f t="shared" si="40"/>
        <v>0.72806694784024761</v>
      </c>
      <c r="Z110" s="48">
        <f t="shared" si="41"/>
        <v>12</v>
      </c>
      <c r="AA110" s="63">
        <f>SUMIF('RECAP PDV'!$E:$E,$G110,'RECAP PDV'!AA:AA)</f>
        <v>2</v>
      </c>
      <c r="AB110" s="63">
        <f t="shared" si="42"/>
        <v>0.79964815481188278</v>
      </c>
      <c r="AC110" s="64">
        <f t="shared" si="43"/>
        <v>0.70690257817081592</v>
      </c>
      <c r="AD110" s="48">
        <f t="shared" si="44"/>
        <v>58</v>
      </c>
      <c r="AE110" s="63">
        <f>SUMIF('RECAP PDV'!$E:$E,$G110,'RECAP PDV'!AE:AE)</f>
        <v>1.0115213268904191</v>
      </c>
      <c r="AF110" s="63">
        <f t="shared" si="45"/>
        <v>0.40443058130039544</v>
      </c>
      <c r="AG110" s="64">
        <f t="shared" si="46"/>
        <v>0.98430144005066422</v>
      </c>
      <c r="AH110" s="48">
        <f t="shared" si="47"/>
        <v>248</v>
      </c>
      <c r="AI110" s="63">
        <f>SUMIF('RECAP PDV'!$E:$E,$G110,'RECAP PDV'!AI:AI)</f>
        <v>1</v>
      </c>
      <c r="AJ110" s="63">
        <f t="shared" si="58"/>
        <v>0.39982407740594139</v>
      </c>
      <c r="AK110" s="64">
        <f t="shared" si="48"/>
        <v>0.77059427185371765</v>
      </c>
      <c r="AL110" s="48">
        <f t="shared" si="49"/>
        <v>105</v>
      </c>
      <c r="AM110" s="133">
        <f>SUMIF('RECAP PDV'!$E:$E,$G110,'RECAP PDV'!AM:AM)</f>
        <v>-9</v>
      </c>
      <c r="AN110" s="133">
        <f t="shared" si="59"/>
        <v>-3.5984166966534725</v>
      </c>
      <c r="AO110" s="64">
        <f t="shared" si="50"/>
        <v>1.4465256777072257</v>
      </c>
      <c r="AP110" s="48">
        <f t="shared" si="51"/>
        <v>270</v>
      </c>
      <c r="AQ110" s="133">
        <f>SUMIF('RECAP PDV'!$E:$E,$G110,'RECAP PDV'!AQ:AQ)</f>
        <v>0</v>
      </c>
      <c r="AR110" s="133">
        <f t="shared" si="52"/>
        <v>0</v>
      </c>
      <c r="AS110" s="64">
        <f t="shared" si="53"/>
        <v>1</v>
      </c>
      <c r="AT110" s="48">
        <f t="shared" si="54"/>
        <v>85</v>
      </c>
      <c r="AU110" s="63">
        <f>SUMIF('RECAP PDV'!$E:$E,$G110,'RECAP PDV'!AU:AU)</f>
        <v>7595.4</v>
      </c>
      <c r="AV110" s="63">
        <f t="shared" si="55"/>
        <v>3036.8237975290867</v>
      </c>
      <c r="AW110" s="64">
        <f t="shared" si="56"/>
        <v>0.98303409446792744</v>
      </c>
      <c r="AX110" s="48">
        <f t="shared" si="57"/>
        <v>205</v>
      </c>
    </row>
    <row r="111" spans="1:50" ht="15.75" thickBot="1" x14ac:dyDescent="0.3">
      <c r="A111">
        <v>51381</v>
      </c>
      <c r="C111" s="41">
        <v>30</v>
      </c>
      <c r="D111" s="42" t="s">
        <v>136</v>
      </c>
      <c r="E111" s="41">
        <v>6</v>
      </c>
      <c r="F111" s="43" t="s">
        <v>512</v>
      </c>
      <c r="G111" s="41">
        <v>451381</v>
      </c>
      <c r="H111" s="43" t="s">
        <v>173</v>
      </c>
      <c r="I111" s="62">
        <f>VLOOKUP(G111,ETP!$J$11:$M$324,4,FALSE)</f>
        <v>6.6574</v>
      </c>
      <c r="K111" s="63">
        <f>SUMIF('RECAP PDV'!$E:$E,$G111,'RECAP PDV'!K:K)</f>
        <v>0</v>
      </c>
      <c r="L111" s="63">
        <f t="shared" si="30"/>
        <v>0</v>
      </c>
      <c r="M111" s="64" t="e">
        <f t="shared" si="31"/>
        <v>#DIV/0!</v>
      </c>
      <c r="N111" s="48" t="e">
        <f t="shared" si="32"/>
        <v>#DIV/0!</v>
      </c>
      <c r="O111" s="63">
        <f>SUMIF('RECAP PDV'!$E:$E,$G111,'RECAP PDV'!O:O)</f>
        <v>22</v>
      </c>
      <c r="P111" s="63">
        <f t="shared" si="33"/>
        <v>3.3045933848048787</v>
      </c>
      <c r="Q111" s="64">
        <f t="shared" si="34"/>
        <v>0.784483040121421</v>
      </c>
      <c r="R111" s="48">
        <f t="shared" si="35"/>
        <v>145</v>
      </c>
      <c r="S111" s="63">
        <f>SUMIF('RECAP PDV'!$E:$E,$G111,'RECAP PDV'!S:S)</f>
        <v>0</v>
      </c>
      <c r="T111" s="63">
        <f t="shared" si="36"/>
        <v>0</v>
      </c>
      <c r="U111" s="64">
        <f t="shared" si="37"/>
        <v>1</v>
      </c>
      <c r="V111" s="48">
        <f t="shared" si="38"/>
        <v>181</v>
      </c>
      <c r="W111" s="63">
        <f>SUMIF('RECAP PDV'!$E:$E,$G111,'RECAP PDV'!W:W)</f>
        <v>0.40000000000000124</v>
      </c>
      <c r="X111" s="63">
        <f t="shared" si="39"/>
        <v>6.0083516087361621E-2</v>
      </c>
      <c r="Y111" s="64">
        <f t="shared" si="40"/>
        <v>0.99911163679676918</v>
      </c>
      <c r="Z111" s="48">
        <f t="shared" si="41"/>
        <v>223</v>
      </c>
      <c r="AA111" s="63">
        <f>SUMIF('RECAP PDV'!$E:$E,$G111,'RECAP PDV'!AA:AA)</f>
        <v>1</v>
      </c>
      <c r="AB111" s="63">
        <f t="shared" si="42"/>
        <v>0.15020879021840358</v>
      </c>
      <c r="AC111" s="64">
        <f t="shared" si="43"/>
        <v>0.94494352436859941</v>
      </c>
      <c r="AD111" s="48">
        <f t="shared" si="44"/>
        <v>213</v>
      </c>
      <c r="AE111" s="63">
        <f>SUMIF('RECAP PDV'!$E:$E,$G111,'RECAP PDV'!AE:AE)</f>
        <v>19.298711318584093</v>
      </c>
      <c r="AF111" s="63">
        <f t="shared" si="45"/>
        <v>2.8988360799387287</v>
      </c>
      <c r="AG111" s="64">
        <f t="shared" si="46"/>
        <v>0.88747747057630566</v>
      </c>
      <c r="AH111" s="48">
        <f t="shared" si="47"/>
        <v>165</v>
      </c>
      <c r="AI111" s="63">
        <f>SUMIF('RECAP PDV'!$E:$E,$G111,'RECAP PDV'!AI:AI)</f>
        <v>1</v>
      </c>
      <c r="AJ111" s="63">
        <f t="shared" si="58"/>
        <v>0.15020879021840358</v>
      </c>
      <c r="AK111" s="64">
        <f t="shared" si="48"/>
        <v>0.91381520313235398</v>
      </c>
      <c r="AL111" s="48">
        <f t="shared" si="49"/>
        <v>195</v>
      </c>
      <c r="AM111" s="133">
        <f>SUMIF('RECAP PDV'!$E:$E,$G111,'RECAP PDV'!AM:AM)</f>
        <v>4</v>
      </c>
      <c r="AN111" s="133">
        <f t="shared" si="59"/>
        <v>0.60083516087361433</v>
      </c>
      <c r="AO111" s="64">
        <f t="shared" si="50"/>
        <v>0.86747745780204566</v>
      </c>
      <c r="AP111" s="48">
        <f t="shared" si="51"/>
        <v>74</v>
      </c>
      <c r="AQ111" s="133">
        <f>SUMIF('RECAP PDV'!$E:$E,$G111,'RECAP PDV'!AQ:AQ)</f>
        <v>1</v>
      </c>
      <c r="AR111" s="133">
        <f t="shared" si="52"/>
        <v>0.15020879021840358</v>
      </c>
      <c r="AS111" s="64">
        <f t="shared" si="53"/>
        <v>0.86852224592183136</v>
      </c>
      <c r="AT111" s="48">
        <f t="shared" si="54"/>
        <v>70</v>
      </c>
      <c r="AU111" s="63">
        <f>SUMIF('RECAP PDV'!$E:$E,$G111,'RECAP PDV'!AU:AU)</f>
        <v>185094</v>
      </c>
      <c r="AV111" s="63">
        <f t="shared" si="55"/>
        <v>27802.745816685194</v>
      </c>
      <c r="AW111" s="64">
        <f t="shared" si="56"/>
        <v>0.84467364901384656</v>
      </c>
      <c r="AX111" s="48">
        <f t="shared" si="57"/>
        <v>37</v>
      </c>
    </row>
    <row r="112" spans="1:50" ht="15.75" thickBot="1" x14ac:dyDescent="0.3">
      <c r="A112">
        <v>51354</v>
      </c>
      <c r="C112" s="41">
        <v>30</v>
      </c>
      <c r="D112" s="42" t="s">
        <v>136</v>
      </c>
      <c r="E112" s="41">
        <v>6</v>
      </c>
      <c r="F112" s="43" t="s">
        <v>512</v>
      </c>
      <c r="G112" s="41">
        <v>551354</v>
      </c>
      <c r="H112" s="43" t="s">
        <v>174</v>
      </c>
      <c r="I112" s="62">
        <f>VLOOKUP(G112,ETP!$J$11:$M$324,4,FALSE)</f>
        <v>2.32160869565217</v>
      </c>
      <c r="K112" s="63">
        <f>SUMIF('RECAP PDV'!$E:$E,$G112,'RECAP PDV'!K:K)</f>
        <v>0</v>
      </c>
      <c r="L112" s="63">
        <f t="shared" si="30"/>
        <v>0</v>
      </c>
      <c r="M112" s="64" t="e">
        <f t="shared" si="31"/>
        <v>#DIV/0!</v>
      </c>
      <c r="N112" s="48" t="e">
        <f t="shared" si="32"/>
        <v>#DIV/0!</v>
      </c>
      <c r="O112" s="63">
        <f>SUMIF('RECAP PDV'!$E:$E,$G112,'RECAP PDV'!O:O)</f>
        <v>9</v>
      </c>
      <c r="P112" s="63">
        <f t="shared" si="33"/>
        <v>3.8766222821506893</v>
      </c>
      <c r="Q112" s="64">
        <f t="shared" si="34"/>
        <v>0.74717680768582462</v>
      </c>
      <c r="R112" s="48">
        <f t="shared" si="35"/>
        <v>117</v>
      </c>
      <c r="S112" s="63">
        <f>SUMIF('RECAP PDV'!$E:$E,$G112,'RECAP PDV'!S:S)</f>
        <v>1</v>
      </c>
      <c r="T112" s="63">
        <f t="shared" si="36"/>
        <v>0.43073580912785436</v>
      </c>
      <c r="U112" s="64">
        <f t="shared" si="37"/>
        <v>0.81730443211987103</v>
      </c>
      <c r="V112" s="48">
        <f t="shared" si="38"/>
        <v>90</v>
      </c>
      <c r="W112" s="63">
        <f>SUMIF('RECAP PDV'!$E:$E,$G112,'RECAP PDV'!W:W)</f>
        <v>19.799999999999997</v>
      </c>
      <c r="X112" s="63">
        <f t="shared" si="39"/>
        <v>8.5285690207315152</v>
      </c>
      <c r="Y112" s="64">
        <f t="shared" si="40"/>
        <v>0.87390107324583954</v>
      </c>
      <c r="Z112" s="48">
        <f t="shared" si="41"/>
        <v>90</v>
      </c>
      <c r="AA112" s="63">
        <f>SUMIF('RECAP PDV'!$E:$E,$G112,'RECAP PDV'!AA:AA)</f>
        <v>4</v>
      </c>
      <c r="AB112" s="63">
        <f t="shared" si="42"/>
        <v>1.7229432365114175</v>
      </c>
      <c r="AC112" s="64">
        <f t="shared" si="43"/>
        <v>0.36848447965427306</v>
      </c>
      <c r="AD112" s="48">
        <f t="shared" si="44"/>
        <v>9</v>
      </c>
      <c r="AE112" s="63">
        <f>SUMIF('RECAP PDV'!$E:$E,$G112,'RECAP PDV'!AE:AE)</f>
        <v>7.1772488019506486</v>
      </c>
      <c r="AF112" s="63">
        <f t="shared" si="45"/>
        <v>3.091498070020136</v>
      </c>
      <c r="AG112" s="64">
        <f t="shared" si="46"/>
        <v>0.87999901582759121</v>
      </c>
      <c r="AH112" s="48">
        <f t="shared" si="47"/>
        <v>161</v>
      </c>
      <c r="AI112" s="63">
        <f>SUMIF('RECAP PDV'!$E:$E,$G112,'RECAP PDV'!AI:AI)</f>
        <v>2</v>
      </c>
      <c r="AJ112" s="63">
        <f t="shared" si="58"/>
        <v>0.86147161825570873</v>
      </c>
      <c r="AK112" s="64">
        <f t="shared" si="48"/>
        <v>0.50571630116548283</v>
      </c>
      <c r="AL112" s="48">
        <f t="shared" si="49"/>
        <v>19</v>
      </c>
      <c r="AM112" s="133">
        <f>SUMIF('RECAP PDV'!$E:$E,$G112,'RECAP PDV'!AM:AM)</f>
        <v>16</v>
      </c>
      <c r="AN112" s="133">
        <f t="shared" si="59"/>
        <v>6.8917729460456698</v>
      </c>
      <c r="AO112" s="64">
        <f t="shared" si="50"/>
        <v>0</v>
      </c>
      <c r="AP112" s="48">
        <f t="shared" si="51"/>
        <v>1</v>
      </c>
      <c r="AQ112" s="133">
        <f>SUMIF('RECAP PDV'!$E:$E,$G112,'RECAP PDV'!AQ:AQ)</f>
        <v>0</v>
      </c>
      <c r="AR112" s="133">
        <f t="shared" si="52"/>
        <v>0</v>
      </c>
      <c r="AS112" s="64">
        <f t="shared" si="53"/>
        <v>1</v>
      </c>
      <c r="AT112" s="48">
        <f t="shared" si="54"/>
        <v>85</v>
      </c>
      <c r="AU112" s="63">
        <f>SUMIF('RECAP PDV'!$E:$E,$G112,'RECAP PDV'!AU:AU)</f>
        <v>39750.199999999997</v>
      </c>
      <c r="AV112" s="63">
        <f t="shared" si="55"/>
        <v>17121.834559994037</v>
      </c>
      <c r="AW112" s="64">
        <f t="shared" si="56"/>
        <v>0.90434498441529954</v>
      </c>
      <c r="AX112" s="48">
        <f t="shared" si="57"/>
        <v>77</v>
      </c>
    </row>
    <row r="113" spans="1:50" ht="15.75" thickBot="1" x14ac:dyDescent="0.3">
      <c r="A113">
        <v>51166</v>
      </c>
      <c r="C113" s="41">
        <v>30</v>
      </c>
      <c r="D113" s="42" t="s">
        <v>136</v>
      </c>
      <c r="E113" s="41">
        <v>6</v>
      </c>
      <c r="F113" s="43" t="s">
        <v>512</v>
      </c>
      <c r="G113" s="41">
        <v>451166</v>
      </c>
      <c r="H113" s="43" t="s">
        <v>179</v>
      </c>
      <c r="I113" s="62">
        <f>VLOOKUP(G113,ETP!$J$11:$M$324,4,FALSE)</f>
        <v>7.2591434782608699</v>
      </c>
      <c r="K113" s="63">
        <f>SUMIF('RECAP PDV'!$E:$E,$G113,'RECAP PDV'!K:K)</f>
        <v>0</v>
      </c>
      <c r="L113" s="63">
        <f t="shared" si="30"/>
        <v>0</v>
      </c>
      <c r="M113" s="64" t="e">
        <f t="shared" si="31"/>
        <v>#DIV/0!</v>
      </c>
      <c r="N113" s="48" t="e">
        <f t="shared" si="32"/>
        <v>#DIV/0!</v>
      </c>
      <c r="O113" s="63">
        <f>SUMIF('RECAP PDV'!$E:$E,$G113,'RECAP PDV'!O:O)</f>
        <v>4</v>
      </c>
      <c r="P113" s="63">
        <f t="shared" si="33"/>
        <v>0.55102919676114615</v>
      </c>
      <c r="Q113" s="64">
        <f t="shared" si="34"/>
        <v>0.96406331325470784</v>
      </c>
      <c r="R113" s="48">
        <f t="shared" si="35"/>
        <v>240</v>
      </c>
      <c r="S113" s="63">
        <f>SUMIF('RECAP PDV'!$E:$E,$G113,'RECAP PDV'!S:S)</f>
        <v>2</v>
      </c>
      <c r="T113" s="63">
        <f t="shared" si="36"/>
        <v>0.27551459838057307</v>
      </c>
      <c r="U113" s="64">
        <f t="shared" si="37"/>
        <v>0.88314113908401903</v>
      </c>
      <c r="V113" s="48">
        <f t="shared" si="38"/>
        <v>141</v>
      </c>
      <c r="W113" s="63">
        <f>SUMIF('RECAP PDV'!$E:$E,$G113,'RECAP PDV'!W:W)</f>
        <v>-4</v>
      </c>
      <c r="X113" s="63">
        <f t="shared" si="39"/>
        <v>-0.55102919676114615</v>
      </c>
      <c r="Y113" s="64">
        <f t="shared" si="40"/>
        <v>1.008147227296031</v>
      </c>
      <c r="Z113" s="48">
        <f t="shared" si="41"/>
        <v>235</v>
      </c>
      <c r="AA113" s="63">
        <f>SUMIF('RECAP PDV'!$E:$E,$G113,'RECAP PDV'!AA:AA)</f>
        <v>1</v>
      </c>
      <c r="AB113" s="63">
        <f t="shared" si="42"/>
        <v>0.13775729919028654</v>
      </c>
      <c r="AC113" s="64">
        <f t="shared" si="43"/>
        <v>0.94950740649139242</v>
      </c>
      <c r="AD113" s="48">
        <f t="shared" si="44"/>
        <v>215</v>
      </c>
      <c r="AE113" s="63">
        <f>SUMIF('RECAP PDV'!$E:$E,$G113,'RECAP PDV'!AE:AE)</f>
        <v>10.695611575088748</v>
      </c>
      <c r="AF113" s="63">
        <f t="shared" si="45"/>
        <v>1.4733985637725926</v>
      </c>
      <c r="AG113" s="64">
        <f t="shared" si="46"/>
        <v>0.94280789645462293</v>
      </c>
      <c r="AH113" s="48">
        <f t="shared" si="47"/>
        <v>215</v>
      </c>
      <c r="AI113" s="63">
        <f>SUMIF('RECAP PDV'!$E:$E,$G113,'RECAP PDV'!AI:AI)</f>
        <v>0</v>
      </c>
      <c r="AJ113" s="63">
        <f t="shared" si="58"/>
        <v>0</v>
      </c>
      <c r="AK113" s="64">
        <f t="shared" si="48"/>
        <v>1</v>
      </c>
      <c r="AL113" s="48">
        <f t="shared" si="49"/>
        <v>204</v>
      </c>
      <c r="AM113" s="133">
        <f>SUMIF('RECAP PDV'!$E:$E,$G113,'RECAP PDV'!AM:AM)</f>
        <v>9</v>
      </c>
      <c r="AN113" s="133">
        <f t="shared" si="59"/>
        <v>1.239815692712579</v>
      </c>
      <c r="AO113" s="64">
        <f t="shared" si="50"/>
        <v>0.77936639610132907</v>
      </c>
      <c r="AP113" s="48">
        <f t="shared" si="51"/>
        <v>37</v>
      </c>
      <c r="AQ113" s="133">
        <f>SUMIF('RECAP PDV'!$E:$E,$G113,'RECAP PDV'!AQ:AQ)</f>
        <v>0</v>
      </c>
      <c r="AR113" s="133">
        <f t="shared" si="52"/>
        <v>0</v>
      </c>
      <c r="AS113" s="64">
        <f t="shared" si="53"/>
        <v>1</v>
      </c>
      <c r="AT113" s="48">
        <f t="shared" si="54"/>
        <v>85</v>
      </c>
      <c r="AU113" s="63">
        <f>SUMIF('RECAP PDV'!$E:$E,$G113,'RECAP PDV'!AU:AU)</f>
        <v>38127.9</v>
      </c>
      <c r="AV113" s="63">
        <f t="shared" si="55"/>
        <v>5252.3965277973266</v>
      </c>
      <c r="AW113" s="64">
        <f t="shared" si="56"/>
        <v>0.97065629445471902</v>
      </c>
      <c r="AX113" s="48">
        <f t="shared" si="57"/>
        <v>183</v>
      </c>
    </row>
    <row r="114" spans="1:50" ht="15.75" thickBot="1" x14ac:dyDescent="0.3">
      <c r="A114">
        <v>8815</v>
      </c>
      <c r="C114" s="41">
        <v>30</v>
      </c>
      <c r="D114" s="42" t="s">
        <v>136</v>
      </c>
      <c r="E114" s="41">
        <v>2</v>
      </c>
      <c r="F114" s="43" t="s">
        <v>144</v>
      </c>
      <c r="G114" s="41">
        <v>508815</v>
      </c>
      <c r="H114" s="43" t="s">
        <v>168</v>
      </c>
      <c r="I114" s="62">
        <f>VLOOKUP(G114,ETP!$J$11:$M$324,4,FALSE)</f>
        <v>3.1304347826086998</v>
      </c>
      <c r="K114" s="63">
        <f>SUMIF('RECAP PDV'!$E:$E,$G114,'RECAP PDV'!K:K)</f>
        <v>0</v>
      </c>
      <c r="L114" s="63">
        <f t="shared" si="30"/>
        <v>0</v>
      </c>
      <c r="M114" s="64" t="e">
        <f t="shared" si="31"/>
        <v>#DIV/0!</v>
      </c>
      <c r="N114" s="48" t="e">
        <f t="shared" si="32"/>
        <v>#DIV/0!</v>
      </c>
      <c r="O114" s="63">
        <f>SUMIF('RECAP PDV'!$E:$E,$G114,'RECAP PDV'!O:O)</f>
        <v>7</v>
      </c>
      <c r="P114" s="63">
        <f t="shared" si="33"/>
        <v>2.2361111111111081</v>
      </c>
      <c r="Q114" s="64">
        <f t="shared" si="34"/>
        <v>0.85416666666666685</v>
      </c>
      <c r="R114" s="48">
        <f t="shared" si="35"/>
        <v>190</v>
      </c>
      <c r="S114" s="63">
        <f>SUMIF('RECAP PDV'!$E:$E,$G114,'RECAP PDV'!S:S)</f>
        <v>0</v>
      </c>
      <c r="T114" s="63">
        <f t="shared" si="36"/>
        <v>0</v>
      </c>
      <c r="U114" s="64">
        <f t="shared" si="37"/>
        <v>1</v>
      </c>
      <c r="V114" s="48">
        <f t="shared" si="38"/>
        <v>181</v>
      </c>
      <c r="W114" s="63">
        <f>SUMIF('RECAP PDV'!$E:$E,$G114,'RECAP PDV'!W:W)</f>
        <v>5.6</v>
      </c>
      <c r="X114" s="63">
        <f t="shared" si="39"/>
        <v>1.7888888888888863</v>
      </c>
      <c r="Y114" s="64">
        <f t="shared" si="40"/>
        <v>0.97355043168168165</v>
      </c>
      <c r="Z114" s="48">
        <f t="shared" si="41"/>
        <v>200</v>
      </c>
      <c r="AA114" s="63">
        <f>SUMIF('RECAP PDV'!$E:$E,$G114,'RECAP PDV'!AA:AA)</f>
        <v>1</v>
      </c>
      <c r="AB114" s="63">
        <f t="shared" si="42"/>
        <v>0.31944444444444403</v>
      </c>
      <c r="AC114" s="64">
        <f t="shared" si="43"/>
        <v>0.88291307555590037</v>
      </c>
      <c r="AD114" s="48">
        <f t="shared" si="44"/>
        <v>182</v>
      </c>
      <c r="AE114" s="63">
        <f>SUMIF('RECAP PDV'!$E:$E,$G114,'RECAP PDV'!AE:AE)</f>
        <v>59.711908159179167</v>
      </c>
      <c r="AF114" s="63">
        <f t="shared" si="45"/>
        <v>19.074637328626654</v>
      </c>
      <c r="AG114" s="64">
        <f t="shared" si="46"/>
        <v>0.25959026972575272</v>
      </c>
      <c r="AH114" s="48">
        <f t="shared" si="47"/>
        <v>5</v>
      </c>
      <c r="AI114" s="63">
        <f>SUMIF('RECAP PDV'!$E:$E,$G114,'RECAP PDV'!AI:AI)</f>
        <v>2</v>
      </c>
      <c r="AJ114" s="63">
        <f t="shared" si="58"/>
        <v>0.63888888888888806</v>
      </c>
      <c r="AK114" s="64">
        <f t="shared" si="48"/>
        <v>0.63342685185185243</v>
      </c>
      <c r="AL114" s="48">
        <f t="shared" si="49"/>
        <v>51</v>
      </c>
      <c r="AM114" s="133">
        <f>SUMIF('RECAP PDV'!$E:$E,$G114,'RECAP PDV'!AM:AM)</f>
        <v>3</v>
      </c>
      <c r="AN114" s="133">
        <f t="shared" si="59"/>
        <v>0.95833333333333204</v>
      </c>
      <c r="AO114" s="64">
        <f t="shared" si="50"/>
        <v>0.81818089560344942</v>
      </c>
      <c r="AP114" s="48">
        <f t="shared" si="51"/>
        <v>54</v>
      </c>
      <c r="AQ114" s="133">
        <f>SUMIF('RECAP PDV'!$E:$E,$G114,'RECAP PDV'!AQ:AQ)</f>
        <v>0</v>
      </c>
      <c r="AR114" s="133">
        <f t="shared" si="52"/>
        <v>0</v>
      </c>
      <c r="AS114" s="64">
        <f t="shared" si="53"/>
        <v>1</v>
      </c>
      <c r="AT114" s="48">
        <f t="shared" si="54"/>
        <v>85</v>
      </c>
      <c r="AU114" s="63">
        <f>SUMIF('RECAP PDV'!$E:$E,$G114,'RECAP PDV'!AU:AU)</f>
        <v>39039.699999999997</v>
      </c>
      <c r="AV114" s="63">
        <f t="shared" si="55"/>
        <v>12471.01527777776</v>
      </c>
      <c r="AW114" s="64">
        <f t="shared" si="56"/>
        <v>0.93032784211452602</v>
      </c>
      <c r="AX114" s="48">
        <f t="shared" si="57"/>
        <v>109</v>
      </c>
    </row>
    <row r="115" spans="1:50" ht="15.75" thickBot="1" x14ac:dyDescent="0.3">
      <c r="A115">
        <v>8801</v>
      </c>
      <c r="C115" s="41">
        <v>30</v>
      </c>
      <c r="D115" s="42" t="s">
        <v>136</v>
      </c>
      <c r="E115" s="41">
        <v>2</v>
      </c>
      <c r="F115" s="43" t="s">
        <v>144</v>
      </c>
      <c r="G115" s="41">
        <v>408801</v>
      </c>
      <c r="H115" s="43" t="s">
        <v>142</v>
      </c>
      <c r="I115" s="62">
        <f>VLOOKUP(G115,ETP!$J$11:$M$324,4,FALSE)</f>
        <v>9.782</v>
      </c>
      <c r="K115" s="63">
        <f>SUMIF('RECAP PDV'!$E:$E,$G115,'RECAP PDV'!K:K)</f>
        <v>0</v>
      </c>
      <c r="L115" s="63">
        <f t="shared" si="30"/>
        <v>0</v>
      </c>
      <c r="M115" s="64" t="e">
        <f t="shared" si="31"/>
        <v>#DIV/0!</v>
      </c>
      <c r="N115" s="48" t="e">
        <f t="shared" si="32"/>
        <v>#DIV/0!</v>
      </c>
      <c r="O115" s="63">
        <f>SUMIF('RECAP PDV'!$E:$E,$G115,'RECAP PDV'!O:O)</f>
        <v>43</v>
      </c>
      <c r="P115" s="63">
        <f t="shared" si="33"/>
        <v>4.3958290738090371</v>
      </c>
      <c r="Q115" s="64">
        <f t="shared" si="34"/>
        <v>0.71331549518636705</v>
      </c>
      <c r="R115" s="48">
        <f t="shared" si="35"/>
        <v>102</v>
      </c>
      <c r="S115" s="63">
        <f>SUMIF('RECAP PDV'!$E:$E,$G115,'RECAP PDV'!S:S)</f>
        <v>4</v>
      </c>
      <c r="T115" s="63">
        <f t="shared" si="36"/>
        <v>0.40891433244735226</v>
      </c>
      <c r="U115" s="64">
        <f t="shared" si="37"/>
        <v>0.82655995949800909</v>
      </c>
      <c r="V115" s="48">
        <f t="shared" si="38"/>
        <v>94</v>
      </c>
      <c r="W115" s="63">
        <f>SUMIF('RECAP PDV'!$E:$E,$G115,'RECAP PDV'!W:W)</f>
        <v>16.8</v>
      </c>
      <c r="X115" s="63">
        <f t="shared" si="39"/>
        <v>1.7174401962788797</v>
      </c>
      <c r="Y115" s="64">
        <f t="shared" si="40"/>
        <v>0.97460683439522111</v>
      </c>
      <c r="Z115" s="48">
        <f t="shared" si="41"/>
        <v>203</v>
      </c>
      <c r="AA115" s="63">
        <f>SUMIF('RECAP PDV'!$E:$E,$G115,'RECAP PDV'!AA:AA)</f>
        <v>5</v>
      </c>
      <c r="AB115" s="63">
        <f t="shared" si="42"/>
        <v>0.51114291555919034</v>
      </c>
      <c r="AC115" s="64">
        <f t="shared" si="43"/>
        <v>0.81264926351028111</v>
      </c>
      <c r="AD115" s="48">
        <f t="shared" si="44"/>
        <v>114</v>
      </c>
      <c r="AE115" s="63">
        <f>SUMIF('RECAP PDV'!$E:$E,$G115,'RECAP PDV'!AE:AE)</f>
        <v>71.34958911827006</v>
      </c>
      <c r="AF115" s="63">
        <f t="shared" si="45"/>
        <v>7.2939674011725684</v>
      </c>
      <c r="AG115" s="64">
        <f t="shared" si="46"/>
        <v>0.71687406984003899</v>
      </c>
      <c r="AH115" s="48">
        <f t="shared" si="47"/>
        <v>58</v>
      </c>
      <c r="AI115" s="63">
        <f>SUMIF('RECAP PDV'!$E:$E,$G115,'RECAP PDV'!AI:AI)</f>
        <v>2</v>
      </c>
      <c r="AJ115" s="63">
        <f t="shared" si="58"/>
        <v>0.20445716622367613</v>
      </c>
      <c r="AK115" s="64">
        <f t="shared" si="48"/>
        <v>0.88268929325972878</v>
      </c>
      <c r="AL115" s="48">
        <f t="shared" si="49"/>
        <v>189</v>
      </c>
      <c r="AM115" s="133">
        <f>SUMIF('RECAP PDV'!$E:$E,$G115,'RECAP PDV'!AM:AM)</f>
        <v>-21</v>
      </c>
      <c r="AN115" s="133">
        <f t="shared" si="59"/>
        <v>-2.1468002453485995</v>
      </c>
      <c r="AO115" s="64">
        <f t="shared" si="50"/>
        <v>1.2463576595383514</v>
      </c>
      <c r="AP115" s="48">
        <f t="shared" si="51"/>
        <v>261</v>
      </c>
      <c r="AQ115" s="133">
        <f>SUMIF('RECAP PDV'!$E:$E,$G115,'RECAP PDV'!AQ:AQ)</f>
        <v>0</v>
      </c>
      <c r="AR115" s="133">
        <f t="shared" si="52"/>
        <v>0</v>
      </c>
      <c r="AS115" s="64">
        <f t="shared" si="53"/>
        <v>1</v>
      </c>
      <c r="AT115" s="48">
        <f t="shared" si="54"/>
        <v>85</v>
      </c>
      <c r="AU115" s="63">
        <f>SUMIF('RECAP PDV'!$E:$E,$G115,'RECAP PDV'!AU:AU)</f>
        <v>101657.3</v>
      </c>
      <c r="AV115" s="63">
        <f t="shared" si="55"/>
        <v>10392.281741975057</v>
      </c>
      <c r="AW115" s="64">
        <f t="shared" si="56"/>
        <v>0.94194115890408614</v>
      </c>
      <c r="AX115" s="48">
        <f t="shared" si="57"/>
        <v>126</v>
      </c>
    </row>
    <row r="116" spans="1:50" ht="15.75" thickBot="1" x14ac:dyDescent="0.3">
      <c r="A116">
        <v>8822</v>
      </c>
      <c r="C116" s="41">
        <v>30</v>
      </c>
      <c r="D116" s="42" t="s">
        <v>136</v>
      </c>
      <c r="E116" s="41">
        <v>2</v>
      </c>
      <c r="F116" s="43" t="s">
        <v>144</v>
      </c>
      <c r="G116" s="41">
        <v>408822</v>
      </c>
      <c r="H116" s="44" t="s">
        <v>144</v>
      </c>
      <c r="I116" s="62">
        <f>VLOOKUP(G116,ETP!$J$11:$M$324,4,FALSE)</f>
        <v>4.5019999999999998</v>
      </c>
      <c r="K116" s="63">
        <f>SUMIF('RECAP PDV'!$E:$E,$G116,'RECAP PDV'!K:K)</f>
        <v>0</v>
      </c>
      <c r="L116" s="63">
        <f t="shared" si="30"/>
        <v>0</v>
      </c>
      <c r="M116" s="64" t="e">
        <f t="shared" si="31"/>
        <v>#DIV/0!</v>
      </c>
      <c r="N116" s="48" t="e">
        <f t="shared" si="32"/>
        <v>#DIV/0!</v>
      </c>
      <c r="O116" s="63">
        <f>SUMIF('RECAP PDV'!$E:$E,$G116,'RECAP PDV'!O:O)</f>
        <v>2</v>
      </c>
      <c r="P116" s="63">
        <f t="shared" si="33"/>
        <v>0.44424700133274103</v>
      </c>
      <c r="Q116" s="64">
        <f t="shared" si="34"/>
        <v>0.97102736947829948</v>
      </c>
      <c r="R116" s="48">
        <f t="shared" si="35"/>
        <v>244</v>
      </c>
      <c r="S116" s="63">
        <f>SUMIF('RECAP PDV'!$E:$E,$G116,'RECAP PDV'!S:S)</f>
        <v>2</v>
      </c>
      <c r="T116" s="63">
        <f t="shared" si="36"/>
        <v>0.44424700133274103</v>
      </c>
      <c r="U116" s="64">
        <f t="shared" si="37"/>
        <v>0.81157369211567354</v>
      </c>
      <c r="V116" s="48">
        <f t="shared" si="38"/>
        <v>87</v>
      </c>
      <c r="W116" s="63">
        <f>SUMIF('RECAP PDV'!$E:$E,$G116,'RECAP PDV'!W:W)</f>
        <v>17.2</v>
      </c>
      <c r="X116" s="63">
        <f t="shared" si="39"/>
        <v>3.8205242114615725</v>
      </c>
      <c r="Y116" s="64">
        <f t="shared" si="40"/>
        <v>0.94351174252884606</v>
      </c>
      <c r="Z116" s="48">
        <f t="shared" si="41"/>
        <v>162</v>
      </c>
      <c r="AA116" s="63">
        <f>SUMIF('RECAP PDV'!$E:$E,$G116,'RECAP PDV'!AA:AA)</f>
        <v>0</v>
      </c>
      <c r="AB116" s="63">
        <f t="shared" si="42"/>
        <v>0</v>
      </c>
      <c r="AC116" s="64">
        <f t="shared" si="43"/>
        <v>1</v>
      </c>
      <c r="AD116" s="48">
        <f t="shared" si="44"/>
        <v>219</v>
      </c>
      <c r="AE116" s="63">
        <f>SUMIF('RECAP PDV'!$E:$E,$G116,'RECAP PDV'!AE:AE)</f>
        <v>8.9803616972639446</v>
      </c>
      <c r="AF116" s="63">
        <f t="shared" si="45"/>
        <v>1.994749377446456</v>
      </c>
      <c r="AG116" s="64">
        <f t="shared" si="46"/>
        <v>0.92257090800340835</v>
      </c>
      <c r="AH116" s="48">
        <f t="shared" si="47"/>
        <v>196</v>
      </c>
      <c r="AI116" s="63">
        <f>SUMIF('RECAP PDV'!$E:$E,$G116,'RECAP PDV'!AI:AI)</f>
        <v>1</v>
      </c>
      <c r="AJ116" s="63">
        <f t="shared" si="58"/>
        <v>0.22212350066637052</v>
      </c>
      <c r="AK116" s="64">
        <f t="shared" si="48"/>
        <v>0.87255293943432555</v>
      </c>
      <c r="AL116" s="48">
        <f t="shared" si="49"/>
        <v>184</v>
      </c>
      <c r="AM116" s="133">
        <f>SUMIF('RECAP PDV'!$E:$E,$G116,'RECAP PDV'!AM:AM)</f>
        <v>6</v>
      </c>
      <c r="AN116" s="133">
        <f t="shared" si="59"/>
        <v>1.332741003998223</v>
      </c>
      <c r="AO116" s="64">
        <f t="shared" si="50"/>
        <v>0.76655262881379749</v>
      </c>
      <c r="AP116" s="48">
        <f t="shared" si="51"/>
        <v>31</v>
      </c>
      <c r="AQ116" s="133">
        <f>SUMIF('RECAP PDV'!$E:$E,$G116,'RECAP PDV'!AQ:AQ)</f>
        <v>1</v>
      </c>
      <c r="AR116" s="133">
        <f t="shared" si="52"/>
        <v>0.22212350066637052</v>
      </c>
      <c r="AS116" s="64">
        <f t="shared" si="53"/>
        <v>0.80557529986672582</v>
      </c>
      <c r="AT116" s="48">
        <f t="shared" si="54"/>
        <v>50</v>
      </c>
      <c r="AU116" s="63">
        <f>SUMIF('RECAP PDV'!$E:$E,$G116,'RECAP PDV'!AU:AU)</f>
        <v>45948.800000000003</v>
      </c>
      <c r="AV116" s="63">
        <f t="shared" si="55"/>
        <v>10206.308307418925</v>
      </c>
      <c r="AW116" s="64">
        <f t="shared" si="56"/>
        <v>0.94298014171392897</v>
      </c>
      <c r="AX116" s="48">
        <f t="shared" si="57"/>
        <v>129</v>
      </c>
    </row>
    <row r="117" spans="1:50" ht="15.75" thickBot="1" x14ac:dyDescent="0.3">
      <c r="A117">
        <v>8817</v>
      </c>
      <c r="C117" s="41">
        <v>30</v>
      </c>
      <c r="D117" s="42" t="s">
        <v>136</v>
      </c>
      <c r="E117" s="41">
        <v>2</v>
      </c>
      <c r="F117" s="43" t="s">
        <v>144</v>
      </c>
      <c r="G117" s="41">
        <v>508817</v>
      </c>
      <c r="H117" s="43" t="s">
        <v>145</v>
      </c>
      <c r="I117" s="62">
        <f>VLOOKUP(G117,ETP!$J$11:$M$324,4,FALSE)</f>
        <v>3.1323478260869599</v>
      </c>
      <c r="K117" s="63">
        <f>SUMIF('RECAP PDV'!$E:$E,$G117,'RECAP PDV'!K:K)</f>
        <v>0</v>
      </c>
      <c r="L117" s="63">
        <f t="shared" si="30"/>
        <v>0</v>
      </c>
      <c r="M117" s="64" t="e">
        <f t="shared" si="31"/>
        <v>#DIV/0!</v>
      </c>
      <c r="N117" s="48" t="e">
        <f t="shared" si="32"/>
        <v>#DIV/0!</v>
      </c>
      <c r="O117" s="63">
        <f>SUMIF('RECAP PDV'!$E:$E,$G117,'RECAP PDV'!O:O)</f>
        <v>16</v>
      </c>
      <c r="P117" s="63">
        <f t="shared" si="33"/>
        <v>5.1079895619343683</v>
      </c>
      <c r="Q117" s="64">
        <f t="shared" si="34"/>
        <v>0.66687024596080202</v>
      </c>
      <c r="R117" s="48">
        <f t="shared" si="35"/>
        <v>77</v>
      </c>
      <c r="S117" s="63">
        <f>SUMIF('RECAP PDV'!$E:$E,$G117,'RECAP PDV'!S:S)</f>
        <v>0</v>
      </c>
      <c r="T117" s="63">
        <f t="shared" si="36"/>
        <v>0</v>
      </c>
      <c r="U117" s="64">
        <f t="shared" si="37"/>
        <v>1</v>
      </c>
      <c r="V117" s="48">
        <f t="shared" si="38"/>
        <v>181</v>
      </c>
      <c r="W117" s="63">
        <f>SUMIF('RECAP PDV'!$E:$E,$G117,'RECAP PDV'!W:W)</f>
        <v>2</v>
      </c>
      <c r="X117" s="63">
        <f t="shared" si="39"/>
        <v>0.63849869524179603</v>
      </c>
      <c r="Y117" s="64">
        <f t="shared" si="40"/>
        <v>0.99055949479822392</v>
      </c>
      <c r="Z117" s="48">
        <f t="shared" si="41"/>
        <v>218</v>
      </c>
      <c r="AA117" s="63">
        <f>SUMIF('RECAP PDV'!$E:$E,$G117,'RECAP PDV'!AA:AA)</f>
        <v>3</v>
      </c>
      <c r="AB117" s="63">
        <f t="shared" si="42"/>
        <v>0.95774804286269399</v>
      </c>
      <c r="AC117" s="64">
        <f t="shared" si="43"/>
        <v>0.64895375492857821</v>
      </c>
      <c r="AD117" s="48">
        <f t="shared" si="44"/>
        <v>44</v>
      </c>
      <c r="AE117" s="63">
        <f>SUMIF('RECAP PDV'!$E:$E,$G117,'RECAP PDV'!AE:AE)</f>
        <v>0.70782754176000018</v>
      </c>
      <c r="AF117" s="63">
        <f t="shared" si="45"/>
        <v>0.22597348093498398</v>
      </c>
      <c r="AG117" s="64">
        <f t="shared" si="46"/>
        <v>0.99122851138998569</v>
      </c>
      <c r="AH117" s="48">
        <f t="shared" si="47"/>
        <v>256</v>
      </c>
      <c r="AI117" s="63">
        <f>SUMIF('RECAP PDV'!$E:$E,$G117,'RECAP PDV'!AI:AI)</f>
        <v>0</v>
      </c>
      <c r="AJ117" s="63">
        <f t="shared" si="58"/>
        <v>0</v>
      </c>
      <c r="AK117" s="64">
        <f t="shared" si="48"/>
        <v>1</v>
      </c>
      <c r="AL117" s="48">
        <f t="shared" si="49"/>
        <v>204</v>
      </c>
      <c r="AM117" s="133">
        <f>SUMIF('RECAP PDV'!$E:$E,$G117,'RECAP PDV'!AM:AM)</f>
        <v>0</v>
      </c>
      <c r="AN117" s="133">
        <f t="shared" si="59"/>
        <v>0</v>
      </c>
      <c r="AO117" s="64">
        <f t="shared" si="50"/>
        <v>0.9503285327469031</v>
      </c>
      <c r="AP117" s="48">
        <f t="shared" si="51"/>
        <v>133</v>
      </c>
      <c r="AQ117" s="133">
        <f>SUMIF('RECAP PDV'!$E:$E,$G117,'RECAP PDV'!AQ:AQ)</f>
        <v>0</v>
      </c>
      <c r="AR117" s="133">
        <f t="shared" si="52"/>
        <v>0</v>
      </c>
      <c r="AS117" s="64">
        <f t="shared" si="53"/>
        <v>1</v>
      </c>
      <c r="AT117" s="48">
        <f t="shared" si="54"/>
        <v>85</v>
      </c>
      <c r="AU117" s="63">
        <f>SUMIF('RECAP PDV'!$E:$E,$G117,'RECAP PDV'!AU:AU)</f>
        <v>10000</v>
      </c>
      <c r="AV117" s="63">
        <f t="shared" si="55"/>
        <v>3192.4934762089797</v>
      </c>
      <c r="AW117" s="64">
        <f t="shared" si="56"/>
        <v>0.98216441046952097</v>
      </c>
      <c r="AX117" s="48">
        <f t="shared" si="57"/>
        <v>201</v>
      </c>
    </row>
    <row r="118" spans="1:50" ht="15.75" thickBot="1" x14ac:dyDescent="0.3">
      <c r="A118">
        <v>8802</v>
      </c>
      <c r="C118" s="41">
        <v>30</v>
      </c>
      <c r="D118" s="42" t="s">
        <v>136</v>
      </c>
      <c r="E118" s="41">
        <v>2</v>
      </c>
      <c r="F118" s="43" t="s">
        <v>144</v>
      </c>
      <c r="G118" s="41">
        <v>508802</v>
      </c>
      <c r="H118" s="43" t="s">
        <v>143</v>
      </c>
      <c r="I118" s="62">
        <f>VLOOKUP(G118,ETP!$J$11:$M$324,4,FALSE)</f>
        <v>2.54838709677419</v>
      </c>
      <c r="K118" s="63">
        <f>SUMIF('RECAP PDV'!$E:$E,$G118,'RECAP PDV'!K:K)</f>
        <v>0</v>
      </c>
      <c r="L118" s="63">
        <f t="shared" si="30"/>
        <v>0</v>
      </c>
      <c r="M118" s="64" t="e">
        <f t="shared" si="31"/>
        <v>#DIV/0!</v>
      </c>
      <c r="N118" s="48" t="e">
        <f t="shared" si="32"/>
        <v>#DIV/0!</v>
      </c>
      <c r="O118" s="63">
        <f>SUMIF('RECAP PDV'!$E:$E,$G118,'RECAP PDV'!O:O)</f>
        <v>12</v>
      </c>
      <c r="P118" s="63">
        <f t="shared" si="33"/>
        <v>4.7088607594936773</v>
      </c>
      <c r="Q118" s="64">
        <f t="shared" si="34"/>
        <v>0.69290038525041242</v>
      </c>
      <c r="R118" s="48">
        <f t="shared" si="35"/>
        <v>91</v>
      </c>
      <c r="S118" s="63">
        <f>SUMIF('RECAP PDV'!$E:$E,$G118,'RECAP PDV'!S:S)</f>
        <v>0</v>
      </c>
      <c r="T118" s="63">
        <f t="shared" si="36"/>
        <v>0</v>
      </c>
      <c r="U118" s="64">
        <f t="shared" si="37"/>
        <v>1</v>
      </c>
      <c r="V118" s="48">
        <f t="shared" si="38"/>
        <v>181</v>
      </c>
      <c r="W118" s="63">
        <f>SUMIF('RECAP PDV'!$E:$E,$G118,'RECAP PDV'!W:W)</f>
        <v>6.8</v>
      </c>
      <c r="X118" s="63">
        <f t="shared" si="39"/>
        <v>2.6683544303797504</v>
      </c>
      <c r="Y118" s="64">
        <f t="shared" si="40"/>
        <v>0.96054711768730749</v>
      </c>
      <c r="Z118" s="48">
        <f t="shared" si="41"/>
        <v>185</v>
      </c>
      <c r="AA118" s="63">
        <f>SUMIF('RECAP PDV'!$E:$E,$G118,'RECAP PDV'!AA:AA)</f>
        <v>0</v>
      </c>
      <c r="AB118" s="63">
        <f t="shared" si="42"/>
        <v>0</v>
      </c>
      <c r="AC118" s="64">
        <f t="shared" si="43"/>
        <v>1</v>
      </c>
      <c r="AD118" s="48">
        <f t="shared" si="44"/>
        <v>219</v>
      </c>
      <c r="AE118" s="63">
        <f>SUMIF('RECAP PDV'!$E:$E,$G118,'RECAP PDV'!AE:AE)</f>
        <v>2.9935740644107862</v>
      </c>
      <c r="AF118" s="63">
        <f t="shared" si="45"/>
        <v>1.1746936202118292</v>
      </c>
      <c r="AG118" s="64">
        <f t="shared" si="46"/>
        <v>0.95440256233912146</v>
      </c>
      <c r="AH118" s="48">
        <f t="shared" si="47"/>
        <v>230</v>
      </c>
      <c r="AI118" s="63">
        <f>SUMIF('RECAP PDV'!$E:$E,$G118,'RECAP PDV'!AI:AI)</f>
        <v>0</v>
      </c>
      <c r="AJ118" s="63">
        <f t="shared" si="58"/>
        <v>0</v>
      </c>
      <c r="AK118" s="64">
        <f t="shared" si="48"/>
        <v>1</v>
      </c>
      <c r="AL118" s="48">
        <f t="shared" si="49"/>
        <v>204</v>
      </c>
      <c r="AM118" s="133">
        <f>SUMIF('RECAP PDV'!$E:$E,$G118,'RECAP PDV'!AM:AM)</f>
        <v>-9</v>
      </c>
      <c r="AN118" s="133">
        <f t="shared" si="59"/>
        <v>-3.5316455696202582</v>
      </c>
      <c r="AO118" s="64">
        <f t="shared" si="50"/>
        <v>1.4373183942287791</v>
      </c>
      <c r="AP118" s="48">
        <f t="shared" si="51"/>
        <v>268</v>
      </c>
      <c r="AQ118" s="133">
        <f>SUMIF('RECAP PDV'!$E:$E,$G118,'RECAP PDV'!AQ:AQ)</f>
        <v>0</v>
      </c>
      <c r="AR118" s="133">
        <f t="shared" si="52"/>
        <v>0</v>
      </c>
      <c r="AS118" s="64">
        <f t="shared" si="53"/>
        <v>1</v>
      </c>
      <c r="AT118" s="48">
        <f t="shared" si="54"/>
        <v>85</v>
      </c>
      <c r="AU118" s="63">
        <f>SUMIF('RECAP PDV'!$E:$E,$G118,'RECAP PDV'!AU:AU)</f>
        <v>167.6</v>
      </c>
      <c r="AV118" s="63">
        <f t="shared" si="55"/>
        <v>65.767088607595028</v>
      </c>
      <c r="AW118" s="64">
        <f t="shared" si="56"/>
        <v>0.9996325772297544</v>
      </c>
      <c r="AX118" s="48">
        <f t="shared" si="57"/>
        <v>261</v>
      </c>
    </row>
    <row r="119" spans="1:50" ht="15.75" thickBot="1" x14ac:dyDescent="0.3">
      <c r="A119">
        <v>8839</v>
      </c>
      <c r="C119" s="41">
        <v>30</v>
      </c>
      <c r="D119" s="42" t="s">
        <v>136</v>
      </c>
      <c r="E119" s="41">
        <v>2</v>
      </c>
      <c r="F119" s="43" t="s">
        <v>144</v>
      </c>
      <c r="G119" s="41">
        <v>508839</v>
      </c>
      <c r="H119" s="43" t="s">
        <v>165</v>
      </c>
      <c r="I119" s="62">
        <f>VLOOKUP(G119,ETP!$J$11:$M$324,4,FALSE)</f>
        <v>3.782</v>
      </c>
      <c r="K119" s="63">
        <f>SUMIF('RECAP PDV'!$E:$E,$G119,'RECAP PDV'!K:K)</f>
        <v>0</v>
      </c>
      <c r="L119" s="63">
        <f t="shared" si="30"/>
        <v>0</v>
      </c>
      <c r="M119" s="64" t="e">
        <f t="shared" si="31"/>
        <v>#DIV/0!</v>
      </c>
      <c r="N119" s="48" t="e">
        <f t="shared" si="32"/>
        <v>#DIV/0!</v>
      </c>
      <c r="O119" s="63">
        <f>SUMIF('RECAP PDV'!$E:$E,$G119,'RECAP PDV'!O:O)</f>
        <v>12</v>
      </c>
      <c r="P119" s="63">
        <f t="shared" si="33"/>
        <v>3.1729243786356425</v>
      </c>
      <c r="Q119" s="64">
        <f t="shared" si="34"/>
        <v>0.79307014921941466</v>
      </c>
      <c r="R119" s="48">
        <f t="shared" si="35"/>
        <v>150</v>
      </c>
      <c r="S119" s="63">
        <f>SUMIF('RECAP PDV'!$E:$E,$G119,'RECAP PDV'!S:S)</f>
        <v>1</v>
      </c>
      <c r="T119" s="63">
        <f t="shared" si="36"/>
        <v>0.26441036488630354</v>
      </c>
      <c r="U119" s="64">
        <f t="shared" si="37"/>
        <v>0.88785097328196216</v>
      </c>
      <c r="V119" s="48">
        <f t="shared" si="38"/>
        <v>144</v>
      </c>
      <c r="W119" s="63">
        <f>SUMIF('RECAP PDV'!$E:$E,$G119,'RECAP PDV'!W:W)</f>
        <v>-6</v>
      </c>
      <c r="X119" s="63">
        <f t="shared" si="39"/>
        <v>-1.5864621893178212</v>
      </c>
      <c r="Y119" s="64">
        <f t="shared" si="40"/>
        <v>1.0234565938228022</v>
      </c>
      <c r="Z119" s="48">
        <f t="shared" si="41"/>
        <v>244</v>
      </c>
      <c r="AA119" s="63">
        <f>SUMIF('RECAP PDV'!$E:$E,$G119,'RECAP PDV'!AA:AA)</f>
        <v>0</v>
      </c>
      <c r="AB119" s="63">
        <f t="shared" si="42"/>
        <v>0</v>
      </c>
      <c r="AC119" s="64">
        <f t="shared" si="43"/>
        <v>1</v>
      </c>
      <c r="AD119" s="48">
        <f t="shared" si="44"/>
        <v>219</v>
      </c>
      <c r="AE119" s="63">
        <f>SUMIF('RECAP PDV'!$E:$E,$G119,'RECAP PDV'!AE:AE)</f>
        <v>6.8057523904909223</v>
      </c>
      <c r="AF119" s="63">
        <f t="shared" si="45"/>
        <v>1.7995114728955373</v>
      </c>
      <c r="AG119" s="64">
        <f t="shared" si="46"/>
        <v>0.93014935061059278</v>
      </c>
      <c r="AH119" s="48">
        <f t="shared" si="47"/>
        <v>200</v>
      </c>
      <c r="AI119" s="63">
        <f>SUMIF('RECAP PDV'!$E:$E,$G119,'RECAP PDV'!AI:AI)</f>
        <v>0</v>
      </c>
      <c r="AJ119" s="63">
        <f t="shared" si="58"/>
        <v>0</v>
      </c>
      <c r="AK119" s="64">
        <f t="shared" si="48"/>
        <v>1</v>
      </c>
      <c r="AL119" s="48">
        <f t="shared" si="49"/>
        <v>204</v>
      </c>
      <c r="AM119" s="133">
        <f>SUMIF('RECAP PDV'!$E:$E,$G119,'RECAP PDV'!AM:AM)</f>
        <v>-3</v>
      </c>
      <c r="AN119" s="133">
        <f t="shared" si="59"/>
        <v>-0.79323109465891062</v>
      </c>
      <c r="AO119" s="64">
        <f t="shared" si="50"/>
        <v>1.0597096960873107</v>
      </c>
      <c r="AP119" s="48">
        <f t="shared" si="51"/>
        <v>210</v>
      </c>
      <c r="AQ119" s="133">
        <f>SUMIF('RECAP PDV'!$E:$E,$G119,'RECAP PDV'!AQ:AQ)</f>
        <v>0</v>
      </c>
      <c r="AR119" s="133">
        <f t="shared" si="52"/>
        <v>0</v>
      </c>
      <c r="AS119" s="64">
        <f t="shared" si="53"/>
        <v>1</v>
      </c>
      <c r="AT119" s="48">
        <f t="shared" si="54"/>
        <v>85</v>
      </c>
      <c r="AU119" s="63">
        <f>SUMIF('RECAP PDV'!$E:$E,$G119,'RECAP PDV'!AU:AU)</f>
        <v>32000</v>
      </c>
      <c r="AV119" s="63">
        <f t="shared" si="55"/>
        <v>8461.1316763617142</v>
      </c>
      <c r="AW119" s="64">
        <f t="shared" si="56"/>
        <v>0.95272996713461622</v>
      </c>
      <c r="AX119" s="48">
        <f t="shared" si="57"/>
        <v>152</v>
      </c>
    </row>
    <row r="120" spans="1:50" ht="15.75" thickBot="1" x14ac:dyDescent="0.3">
      <c r="A120">
        <v>8819</v>
      </c>
      <c r="C120" s="41">
        <v>30</v>
      </c>
      <c r="D120" s="42" t="s">
        <v>136</v>
      </c>
      <c r="E120" s="41">
        <v>2</v>
      </c>
      <c r="F120" s="43" t="s">
        <v>144</v>
      </c>
      <c r="G120" s="41">
        <v>508819</v>
      </c>
      <c r="H120" s="43" t="s">
        <v>169</v>
      </c>
      <c r="I120" s="62">
        <f>VLOOKUP(G120,ETP!$J$11:$M$324,4,FALSE)</f>
        <v>1.7826086956521701</v>
      </c>
      <c r="K120" s="63">
        <f>SUMIF('RECAP PDV'!$E:$E,$G120,'RECAP PDV'!K:K)</f>
        <v>0</v>
      </c>
      <c r="L120" s="63">
        <f t="shared" si="30"/>
        <v>0</v>
      </c>
      <c r="M120" s="64" t="e">
        <f t="shared" si="31"/>
        <v>#DIV/0!</v>
      </c>
      <c r="N120" s="48" t="e">
        <f t="shared" si="32"/>
        <v>#DIV/0!</v>
      </c>
      <c r="O120" s="63">
        <f>SUMIF('RECAP PDV'!$E:$E,$G120,'RECAP PDV'!O:O)</f>
        <v>5</v>
      </c>
      <c r="P120" s="63">
        <f t="shared" si="33"/>
        <v>2.8048780487804938</v>
      </c>
      <c r="Q120" s="64">
        <f t="shared" si="34"/>
        <v>0.81707317073170693</v>
      </c>
      <c r="R120" s="48">
        <f t="shared" si="35"/>
        <v>170</v>
      </c>
      <c r="S120" s="63">
        <f>SUMIF('RECAP PDV'!$E:$E,$G120,'RECAP PDV'!S:S)</f>
        <v>1</v>
      </c>
      <c r="T120" s="63">
        <f t="shared" si="36"/>
        <v>0.56097560975609873</v>
      </c>
      <c r="U120" s="64">
        <f t="shared" si="37"/>
        <v>0.76206353077816458</v>
      </c>
      <c r="V120" s="48">
        <f t="shared" si="38"/>
        <v>58</v>
      </c>
      <c r="W120" s="63">
        <f>SUMIF('RECAP PDV'!$E:$E,$G120,'RECAP PDV'!W:W)</f>
        <v>-10</v>
      </c>
      <c r="X120" s="63">
        <f t="shared" si="39"/>
        <v>-5.6097560975609877</v>
      </c>
      <c r="Y120" s="64">
        <f t="shared" si="40"/>
        <v>1.0829428971654584</v>
      </c>
      <c r="Z120" s="48">
        <f t="shared" si="41"/>
        <v>266</v>
      </c>
      <c r="AA120" s="63">
        <f>SUMIF('RECAP PDV'!$E:$E,$G120,'RECAP PDV'!AA:AA)</f>
        <v>0</v>
      </c>
      <c r="AB120" s="63">
        <f t="shared" si="42"/>
        <v>0</v>
      </c>
      <c r="AC120" s="64">
        <f t="shared" si="43"/>
        <v>1</v>
      </c>
      <c r="AD120" s="48">
        <f t="shared" si="44"/>
        <v>219</v>
      </c>
      <c r="AE120" s="63">
        <f>SUMIF('RECAP PDV'!$E:$E,$G120,'RECAP PDV'!AE:AE)</f>
        <v>4.7937321481887931</v>
      </c>
      <c r="AF120" s="63">
        <f t="shared" si="45"/>
        <v>2.6891668148376215</v>
      </c>
      <c r="AG120" s="64">
        <f t="shared" si="46"/>
        <v>0.89561608738698173</v>
      </c>
      <c r="AH120" s="48">
        <f t="shared" si="47"/>
        <v>172</v>
      </c>
      <c r="AI120" s="63">
        <f>SUMIF('RECAP PDV'!$E:$E,$G120,'RECAP PDV'!AI:AI)</f>
        <v>1</v>
      </c>
      <c r="AJ120" s="63">
        <f t="shared" si="58"/>
        <v>0.56097560975609873</v>
      </c>
      <c r="AK120" s="64">
        <f t="shared" si="48"/>
        <v>0.67813089430894247</v>
      </c>
      <c r="AL120" s="48">
        <f t="shared" si="49"/>
        <v>59</v>
      </c>
      <c r="AM120" s="133">
        <f>SUMIF('RECAP PDV'!$E:$E,$G120,'RECAP PDV'!AM:AM)</f>
        <v>0</v>
      </c>
      <c r="AN120" s="133">
        <f t="shared" si="59"/>
        <v>0</v>
      </c>
      <c r="AO120" s="64">
        <f t="shared" si="50"/>
        <v>0.9503285327469031</v>
      </c>
      <c r="AP120" s="48">
        <f t="shared" si="51"/>
        <v>133</v>
      </c>
      <c r="AQ120" s="133">
        <f>SUMIF('RECAP PDV'!$E:$E,$G120,'RECAP PDV'!AQ:AQ)</f>
        <v>0</v>
      </c>
      <c r="AR120" s="133">
        <f t="shared" si="52"/>
        <v>0</v>
      </c>
      <c r="AS120" s="64">
        <f t="shared" si="53"/>
        <v>1</v>
      </c>
      <c r="AT120" s="48">
        <f t="shared" si="54"/>
        <v>85</v>
      </c>
      <c r="AU120" s="63">
        <f>SUMIF('RECAP PDV'!$E:$E,$G120,'RECAP PDV'!AU:AU)</f>
        <v>154.80000000000001</v>
      </c>
      <c r="AV120" s="63">
        <f t="shared" si="55"/>
        <v>86.839024390244091</v>
      </c>
      <c r="AW120" s="64">
        <f t="shared" si="56"/>
        <v>0.99951485407697971</v>
      </c>
      <c r="AX120" s="48">
        <f t="shared" si="57"/>
        <v>257</v>
      </c>
    </row>
    <row r="121" spans="1:50" ht="15.75" thickBot="1" x14ac:dyDescent="0.3">
      <c r="A121">
        <v>8840</v>
      </c>
      <c r="C121" s="41">
        <v>30</v>
      </c>
      <c r="D121" s="42" t="s">
        <v>136</v>
      </c>
      <c r="E121" s="41">
        <v>2</v>
      </c>
      <c r="F121" s="43" t="s">
        <v>144</v>
      </c>
      <c r="G121" s="41">
        <v>408840</v>
      </c>
      <c r="H121" s="43" t="s">
        <v>163</v>
      </c>
      <c r="I121" s="62">
        <f>VLOOKUP(G121,ETP!$J$11:$M$324,4,FALSE)</f>
        <v>4.5652173913043503</v>
      </c>
      <c r="K121" s="63">
        <f>SUMIF('RECAP PDV'!$E:$E,$G121,'RECAP PDV'!K:K)</f>
        <v>0</v>
      </c>
      <c r="L121" s="63">
        <f t="shared" si="30"/>
        <v>0</v>
      </c>
      <c r="M121" s="64" t="e">
        <f t="shared" si="31"/>
        <v>#DIV/0!</v>
      </c>
      <c r="N121" s="48" t="e">
        <f t="shared" si="32"/>
        <v>#DIV/0!</v>
      </c>
      <c r="O121" s="63">
        <f>SUMIF('RECAP PDV'!$E:$E,$G121,'RECAP PDV'!O:O)</f>
        <v>4</v>
      </c>
      <c r="P121" s="63">
        <f t="shared" si="33"/>
        <v>0.87619047619047574</v>
      </c>
      <c r="Q121" s="64">
        <f t="shared" si="34"/>
        <v>0.94285714285714295</v>
      </c>
      <c r="R121" s="48">
        <f t="shared" si="35"/>
        <v>231</v>
      </c>
      <c r="S121" s="63">
        <f>SUMIF('RECAP PDV'!$E:$E,$G121,'RECAP PDV'!S:S)</f>
        <v>3</v>
      </c>
      <c r="T121" s="63">
        <f t="shared" si="36"/>
        <v>0.65714285714285681</v>
      </c>
      <c r="U121" s="64">
        <f t="shared" si="37"/>
        <v>0.72127442176870782</v>
      </c>
      <c r="V121" s="48">
        <f t="shared" si="38"/>
        <v>47</v>
      </c>
      <c r="W121" s="63">
        <f>SUMIF('RECAP PDV'!$E:$E,$G121,'RECAP PDV'!W:W)</f>
        <v>-3.2000000000000011</v>
      </c>
      <c r="X121" s="63">
        <f t="shared" si="39"/>
        <v>-0.70095238095238077</v>
      </c>
      <c r="Y121" s="64">
        <f t="shared" si="40"/>
        <v>1.0103639124839126</v>
      </c>
      <c r="Z121" s="48">
        <f t="shared" si="41"/>
        <v>239</v>
      </c>
      <c r="AA121" s="63">
        <f>SUMIF('RECAP PDV'!$E:$E,$G121,'RECAP PDV'!AA:AA)</f>
        <v>2</v>
      </c>
      <c r="AB121" s="63">
        <f t="shared" si="42"/>
        <v>0.43809523809523787</v>
      </c>
      <c r="AC121" s="64">
        <f t="shared" si="43"/>
        <v>0.83942364647666334</v>
      </c>
      <c r="AD121" s="48">
        <f t="shared" si="44"/>
        <v>134</v>
      </c>
      <c r="AE121" s="63">
        <f>SUMIF('RECAP PDV'!$E:$E,$G121,'RECAP PDV'!AE:AE)</f>
        <v>54.424632195887483</v>
      </c>
      <c r="AF121" s="63">
        <f t="shared" si="45"/>
        <v>11.921586100051538</v>
      </c>
      <c r="AG121" s="64">
        <f t="shared" si="46"/>
        <v>0.53724633413956002</v>
      </c>
      <c r="AH121" s="48">
        <f t="shared" si="47"/>
        <v>15</v>
      </c>
      <c r="AI121" s="63">
        <f>SUMIF('RECAP PDV'!$E:$E,$G121,'RECAP PDV'!AI:AI)</f>
        <v>3</v>
      </c>
      <c r="AJ121" s="63">
        <f t="shared" si="58"/>
        <v>0.65714285714285681</v>
      </c>
      <c r="AK121" s="64">
        <f t="shared" si="48"/>
        <v>0.62295333333333358</v>
      </c>
      <c r="AL121" s="48">
        <f t="shared" si="49"/>
        <v>46</v>
      </c>
      <c r="AM121" s="133">
        <f>SUMIF('RECAP PDV'!$E:$E,$G121,'RECAP PDV'!AM:AM)</f>
        <v>-5</v>
      </c>
      <c r="AN121" s="133">
        <f t="shared" si="59"/>
        <v>-1.0952380952380947</v>
      </c>
      <c r="AO121" s="64">
        <f t="shared" si="50"/>
        <v>1.1013544037679932</v>
      </c>
      <c r="AP121" s="48">
        <f t="shared" si="51"/>
        <v>236</v>
      </c>
      <c r="AQ121" s="133">
        <f>SUMIF('RECAP PDV'!$E:$E,$G121,'RECAP PDV'!AQ:AQ)</f>
        <v>0</v>
      </c>
      <c r="AR121" s="133">
        <f t="shared" si="52"/>
        <v>0</v>
      </c>
      <c r="AS121" s="64">
        <f t="shared" si="53"/>
        <v>1</v>
      </c>
      <c r="AT121" s="48">
        <f t="shared" si="54"/>
        <v>85</v>
      </c>
      <c r="AU121" s="63">
        <f>SUMIF('RECAP PDV'!$E:$E,$G121,'RECAP PDV'!AU:AU)</f>
        <v>25972.725600000002</v>
      </c>
      <c r="AV121" s="63">
        <f t="shared" si="55"/>
        <v>5689.2637028571398</v>
      </c>
      <c r="AW121" s="64">
        <f t="shared" si="56"/>
        <v>0.96821563680834566</v>
      </c>
      <c r="AX121" s="48">
        <f t="shared" si="57"/>
        <v>180</v>
      </c>
    </row>
    <row r="122" spans="1:50" ht="15.75" thickBot="1" x14ac:dyDescent="0.3">
      <c r="A122">
        <v>8862</v>
      </c>
      <c r="C122" s="41">
        <v>30</v>
      </c>
      <c r="D122" s="42" t="s">
        <v>136</v>
      </c>
      <c r="E122" s="41">
        <v>2</v>
      </c>
      <c r="F122" s="43" t="s">
        <v>144</v>
      </c>
      <c r="G122" s="41">
        <v>408862</v>
      </c>
      <c r="H122" s="43" t="s">
        <v>166</v>
      </c>
      <c r="I122" s="62">
        <f>VLOOKUP(G122,ETP!$J$11:$M$324,4,FALSE)</f>
        <v>3.5646086956521699</v>
      </c>
      <c r="K122" s="63">
        <f>SUMIF('RECAP PDV'!$E:$E,$G122,'RECAP PDV'!K:K)</f>
        <v>0</v>
      </c>
      <c r="L122" s="63">
        <f t="shared" si="30"/>
        <v>0</v>
      </c>
      <c r="M122" s="64" t="e">
        <f t="shared" si="31"/>
        <v>#DIV/0!</v>
      </c>
      <c r="N122" s="48" t="e">
        <f t="shared" si="32"/>
        <v>#DIV/0!</v>
      </c>
      <c r="O122" s="63">
        <f>SUMIF('RECAP PDV'!$E:$E,$G122,'RECAP PDV'!O:O)</f>
        <v>23</v>
      </c>
      <c r="P122" s="63">
        <f t="shared" si="33"/>
        <v>6.4523211279974699</v>
      </c>
      <c r="Q122" s="64">
        <f t="shared" si="34"/>
        <v>0.57919644817407812</v>
      </c>
      <c r="R122" s="48">
        <f t="shared" si="35"/>
        <v>44</v>
      </c>
      <c r="S122" s="63">
        <f>SUMIF('RECAP PDV'!$E:$E,$G122,'RECAP PDV'!S:S)</f>
        <v>5</v>
      </c>
      <c r="T122" s="63">
        <f t="shared" si="36"/>
        <v>1.4026785060864067</v>
      </c>
      <c r="U122" s="64">
        <f t="shared" si="37"/>
        <v>0.40505725135417975</v>
      </c>
      <c r="V122" s="48">
        <f t="shared" si="38"/>
        <v>3</v>
      </c>
      <c r="W122" s="63">
        <f>SUMIF('RECAP PDV'!$E:$E,$G122,'RECAP PDV'!W:W)</f>
        <v>49.6</v>
      </c>
      <c r="X122" s="63">
        <f t="shared" si="39"/>
        <v>13.914570780377154</v>
      </c>
      <c r="Y122" s="64">
        <f t="shared" si="40"/>
        <v>0.79426648979621417</v>
      </c>
      <c r="Z122" s="48">
        <f t="shared" si="41"/>
        <v>29</v>
      </c>
      <c r="AA122" s="63">
        <f>SUMIF('RECAP PDV'!$E:$E,$G122,'RECAP PDV'!AA:AA)</f>
        <v>0</v>
      </c>
      <c r="AB122" s="63">
        <f t="shared" si="42"/>
        <v>0</v>
      </c>
      <c r="AC122" s="64">
        <f t="shared" si="43"/>
        <v>1</v>
      </c>
      <c r="AD122" s="48">
        <f t="shared" si="44"/>
        <v>219</v>
      </c>
      <c r="AE122" s="63">
        <f>SUMIF('RECAP PDV'!$E:$E,$G122,'RECAP PDV'!AE:AE)</f>
        <v>28.634763651930005</v>
      </c>
      <c r="AF122" s="63">
        <f t="shared" si="45"/>
        <v>8.0330735002853029</v>
      </c>
      <c r="AG122" s="64">
        <f t="shared" si="46"/>
        <v>0.68818459396377563</v>
      </c>
      <c r="AH122" s="48">
        <f t="shared" si="47"/>
        <v>49</v>
      </c>
      <c r="AI122" s="63">
        <f>SUMIF('RECAP PDV'!$E:$E,$G122,'RECAP PDV'!AI:AI)</f>
        <v>4</v>
      </c>
      <c r="AJ122" s="63">
        <f t="shared" si="58"/>
        <v>1.1221428048691253</v>
      </c>
      <c r="AK122" s="64">
        <f t="shared" si="48"/>
        <v>0.3561518633262582</v>
      </c>
      <c r="AL122" s="48">
        <f t="shared" si="49"/>
        <v>6</v>
      </c>
      <c r="AM122" s="133">
        <f>SUMIF('RECAP PDV'!$E:$E,$G122,'RECAP PDV'!AM:AM)</f>
        <v>-6</v>
      </c>
      <c r="AN122" s="133">
        <f t="shared" si="59"/>
        <v>-1.683214207303688</v>
      </c>
      <c r="AO122" s="64">
        <f t="shared" si="50"/>
        <v>1.1824323034962676</v>
      </c>
      <c r="AP122" s="48">
        <f t="shared" si="51"/>
        <v>254</v>
      </c>
      <c r="AQ122" s="133">
        <f>SUMIF('RECAP PDV'!$E:$E,$G122,'RECAP PDV'!AQ:AQ)</f>
        <v>0</v>
      </c>
      <c r="AR122" s="133">
        <f t="shared" si="52"/>
        <v>0</v>
      </c>
      <c r="AS122" s="64">
        <f t="shared" si="53"/>
        <v>1</v>
      </c>
      <c r="AT122" s="48">
        <f t="shared" si="54"/>
        <v>85</v>
      </c>
      <c r="AU122" s="63">
        <f>SUMIF('RECAP PDV'!$E:$E,$G122,'RECAP PDV'!AU:AU)</f>
        <v>105084.3</v>
      </c>
      <c r="AV122" s="63">
        <f t="shared" si="55"/>
        <v>29479.897787427155</v>
      </c>
      <c r="AW122" s="64">
        <f t="shared" si="56"/>
        <v>0.8353038588002395</v>
      </c>
      <c r="AX122" s="48">
        <f t="shared" si="57"/>
        <v>33</v>
      </c>
    </row>
    <row r="123" spans="1:50" ht="15.75" thickBot="1" x14ac:dyDescent="0.3">
      <c r="A123">
        <v>8860</v>
      </c>
      <c r="C123" s="41">
        <v>30</v>
      </c>
      <c r="D123" s="42" t="s">
        <v>136</v>
      </c>
      <c r="E123" s="41">
        <v>2</v>
      </c>
      <c r="F123" s="43" t="s">
        <v>144</v>
      </c>
      <c r="G123" s="41">
        <v>508860</v>
      </c>
      <c r="H123" s="44" t="s">
        <v>167</v>
      </c>
      <c r="I123" s="62">
        <f>VLOOKUP(G123,ETP!$J$11:$M$324,4,FALSE)</f>
        <v>3.6637</v>
      </c>
      <c r="K123" s="63">
        <f>SUMIF('RECAP PDV'!$E:$E,$G123,'RECAP PDV'!K:K)</f>
        <v>0</v>
      </c>
      <c r="L123" s="63">
        <f t="shared" si="30"/>
        <v>0</v>
      </c>
      <c r="M123" s="64" t="e">
        <f t="shared" si="31"/>
        <v>#DIV/0!</v>
      </c>
      <c r="N123" s="48" t="e">
        <f t="shared" si="32"/>
        <v>#DIV/0!</v>
      </c>
      <c r="O123" s="63">
        <f>SUMIF('RECAP PDV'!$E:$E,$G123,'RECAP PDV'!O:O)</f>
        <v>19</v>
      </c>
      <c r="P123" s="63">
        <f t="shared" si="33"/>
        <v>5.1860141387122312</v>
      </c>
      <c r="Q123" s="64">
        <f t="shared" si="34"/>
        <v>0.66178168660572412</v>
      </c>
      <c r="R123" s="48">
        <f t="shared" si="35"/>
        <v>76</v>
      </c>
      <c r="S123" s="63">
        <f>SUMIF('RECAP PDV'!$E:$E,$G123,'RECAP PDV'!S:S)</f>
        <v>2</v>
      </c>
      <c r="T123" s="63">
        <f t="shared" si="36"/>
        <v>0.54589622512760327</v>
      </c>
      <c r="U123" s="64">
        <f t="shared" si="37"/>
        <v>0.76845941586504418</v>
      </c>
      <c r="V123" s="48">
        <f t="shared" si="38"/>
        <v>61</v>
      </c>
      <c r="W123" s="63">
        <f>SUMIF('RECAP PDV'!$E:$E,$G123,'RECAP PDV'!W:W)</f>
        <v>10.8</v>
      </c>
      <c r="X123" s="63">
        <f t="shared" si="39"/>
        <v>2.9478396156890576</v>
      </c>
      <c r="Y123" s="64">
        <f t="shared" si="40"/>
        <v>0.95641479703357035</v>
      </c>
      <c r="Z123" s="48">
        <f t="shared" si="41"/>
        <v>179</v>
      </c>
      <c r="AA123" s="63">
        <f>SUMIF('RECAP PDV'!$E:$E,$G123,'RECAP PDV'!AA:AA)</f>
        <v>1</v>
      </c>
      <c r="AB123" s="63">
        <f t="shared" si="42"/>
        <v>0.27294811256380164</v>
      </c>
      <c r="AC123" s="64">
        <f t="shared" si="43"/>
        <v>0.89995551467956258</v>
      </c>
      <c r="AD123" s="48">
        <f t="shared" si="44"/>
        <v>186</v>
      </c>
      <c r="AE123" s="63">
        <f>SUMIF('RECAP PDV'!$E:$E,$G123,'RECAP PDV'!AE:AE)</f>
        <v>28.113429841573193</v>
      </c>
      <c r="AF123" s="63">
        <f t="shared" si="45"/>
        <v>7.6735076129522595</v>
      </c>
      <c r="AG123" s="64">
        <f t="shared" si="46"/>
        <v>0.70214166570618464</v>
      </c>
      <c r="AH123" s="48">
        <f t="shared" si="47"/>
        <v>53</v>
      </c>
      <c r="AI123" s="63">
        <f>SUMIF('RECAP PDV'!$E:$E,$G123,'RECAP PDV'!AI:AI)</f>
        <v>1</v>
      </c>
      <c r="AJ123" s="63">
        <f t="shared" si="58"/>
        <v>0.27294811256380164</v>
      </c>
      <c r="AK123" s="64">
        <f t="shared" si="48"/>
        <v>0.84339147128130942</v>
      </c>
      <c r="AL123" s="48">
        <f t="shared" si="49"/>
        <v>164</v>
      </c>
      <c r="AM123" s="133">
        <f>SUMIF('RECAP PDV'!$E:$E,$G123,'RECAP PDV'!AM:AM)</f>
        <v>-5</v>
      </c>
      <c r="AN123" s="133">
        <f t="shared" si="59"/>
        <v>-1.3647405628190081</v>
      </c>
      <c r="AO123" s="64">
        <f t="shared" si="50"/>
        <v>1.1385169578151042</v>
      </c>
      <c r="AP123" s="48">
        <f t="shared" si="51"/>
        <v>244</v>
      </c>
      <c r="AQ123" s="133">
        <f>SUMIF('RECAP PDV'!$E:$E,$G123,'RECAP PDV'!AQ:AQ)</f>
        <v>0</v>
      </c>
      <c r="AR123" s="133">
        <f t="shared" si="52"/>
        <v>0</v>
      </c>
      <c r="AS123" s="64">
        <f t="shared" si="53"/>
        <v>1</v>
      </c>
      <c r="AT123" s="48">
        <f t="shared" si="54"/>
        <v>85</v>
      </c>
      <c r="AU123" s="63">
        <f>SUMIF('RECAP PDV'!$E:$E,$G123,'RECAP PDV'!AU:AU)</f>
        <v>1104.0999999999999</v>
      </c>
      <c r="AV123" s="63">
        <f t="shared" si="55"/>
        <v>301.36201108169337</v>
      </c>
      <c r="AW123" s="64">
        <f t="shared" si="56"/>
        <v>0.99831637271311979</v>
      </c>
      <c r="AX123" s="48">
        <f t="shared" si="57"/>
        <v>238</v>
      </c>
    </row>
    <row r="124" spans="1:50" ht="15.75" thickBot="1" x14ac:dyDescent="0.3">
      <c r="A124">
        <v>8806</v>
      </c>
      <c r="C124" s="41">
        <v>30</v>
      </c>
      <c r="D124" s="42" t="s">
        <v>136</v>
      </c>
      <c r="E124" s="41">
        <v>2</v>
      </c>
      <c r="F124" s="43" t="s">
        <v>144</v>
      </c>
      <c r="G124" s="41">
        <v>408806</v>
      </c>
      <c r="H124" s="43" t="s">
        <v>170</v>
      </c>
      <c r="I124" s="62">
        <f>VLOOKUP(G124,ETP!$J$11:$M$324,4,FALSE)</f>
        <v>8.9130434782608692</v>
      </c>
      <c r="K124" s="63">
        <f>SUMIF('RECAP PDV'!$E:$E,$G124,'RECAP PDV'!K:K)</f>
        <v>0</v>
      </c>
      <c r="L124" s="63">
        <f t="shared" si="30"/>
        <v>0</v>
      </c>
      <c r="M124" s="64" t="e">
        <f t="shared" si="31"/>
        <v>#DIV/0!</v>
      </c>
      <c r="N124" s="48" t="e">
        <f t="shared" si="32"/>
        <v>#DIV/0!</v>
      </c>
      <c r="O124" s="63">
        <f>SUMIF('RECAP PDV'!$E:$E,$G124,'RECAP PDV'!O:O)</f>
        <v>31</v>
      </c>
      <c r="P124" s="63">
        <f t="shared" si="33"/>
        <v>3.4780487804878049</v>
      </c>
      <c r="Q124" s="64">
        <f t="shared" si="34"/>
        <v>0.77317073170731709</v>
      </c>
      <c r="R124" s="48">
        <f t="shared" si="35"/>
        <v>138</v>
      </c>
      <c r="S124" s="63">
        <f>SUMIF('RECAP PDV'!$E:$E,$G124,'RECAP PDV'!S:S)</f>
        <v>3</v>
      </c>
      <c r="T124" s="63">
        <f t="shared" si="36"/>
        <v>0.33658536585365856</v>
      </c>
      <c r="U124" s="64">
        <f t="shared" si="37"/>
        <v>0.85723811846689912</v>
      </c>
      <c r="V124" s="48">
        <f t="shared" si="38"/>
        <v>115</v>
      </c>
      <c r="W124" s="63">
        <f>SUMIF('RECAP PDV'!$E:$E,$G124,'RECAP PDV'!W:W)</f>
        <v>26</v>
      </c>
      <c r="X124" s="63">
        <f t="shared" si="39"/>
        <v>2.9170731707317072</v>
      </c>
      <c r="Y124" s="64">
        <f t="shared" si="40"/>
        <v>0.95686969347396167</v>
      </c>
      <c r="Z124" s="48">
        <f t="shared" si="41"/>
        <v>182</v>
      </c>
      <c r="AA124" s="63">
        <f>SUMIF('RECAP PDV'!$E:$E,$G124,'RECAP PDV'!AA:AA)</f>
        <v>0</v>
      </c>
      <c r="AB124" s="63">
        <f t="shared" si="42"/>
        <v>0</v>
      </c>
      <c r="AC124" s="64">
        <f t="shared" si="43"/>
        <v>1</v>
      </c>
      <c r="AD124" s="48">
        <f t="shared" si="44"/>
        <v>219</v>
      </c>
      <c r="AE124" s="63">
        <f>SUMIF('RECAP PDV'!$E:$E,$G124,'RECAP PDV'!AE:AE)</f>
        <v>37.70336054691527</v>
      </c>
      <c r="AF124" s="63">
        <f t="shared" si="45"/>
        <v>4.2301331345319575</v>
      </c>
      <c r="AG124" s="64">
        <f t="shared" si="46"/>
        <v>0.83580124333674743</v>
      </c>
      <c r="AH124" s="48">
        <f t="shared" si="47"/>
        <v>125</v>
      </c>
      <c r="AI124" s="63">
        <f>SUMIF('RECAP PDV'!$E:$E,$G124,'RECAP PDV'!AI:AI)</f>
        <v>2</v>
      </c>
      <c r="AJ124" s="63">
        <f t="shared" si="58"/>
        <v>0.22439024390243903</v>
      </c>
      <c r="AK124" s="64">
        <f t="shared" si="48"/>
        <v>0.87125235772357723</v>
      </c>
      <c r="AL124" s="48">
        <f t="shared" si="49"/>
        <v>183</v>
      </c>
      <c r="AM124" s="133">
        <f>SUMIF('RECAP PDV'!$E:$E,$G124,'RECAP PDV'!AM:AM)</f>
        <v>5</v>
      </c>
      <c r="AN124" s="133">
        <f t="shared" si="59"/>
        <v>0.56097560975609762</v>
      </c>
      <c r="AO124" s="64">
        <f t="shared" si="50"/>
        <v>0.87297381832146681</v>
      </c>
      <c r="AP124" s="48">
        <f t="shared" si="51"/>
        <v>81</v>
      </c>
      <c r="AQ124" s="133">
        <f>SUMIF('RECAP PDV'!$E:$E,$G124,'RECAP PDV'!AQ:AQ)</f>
        <v>0</v>
      </c>
      <c r="AR124" s="133">
        <f t="shared" si="52"/>
        <v>0</v>
      </c>
      <c r="AS124" s="64">
        <f t="shared" si="53"/>
        <v>1</v>
      </c>
      <c r="AT124" s="48">
        <f t="shared" si="54"/>
        <v>85</v>
      </c>
      <c r="AU124" s="63">
        <f>SUMIF('RECAP PDV'!$E:$E,$G124,'RECAP PDV'!AU:AU)</f>
        <v>146212.29999999999</v>
      </c>
      <c r="AV124" s="63">
        <f t="shared" si="55"/>
        <v>16404.306829268291</v>
      </c>
      <c r="AW124" s="64">
        <f t="shared" si="56"/>
        <v>0.90835361596845077</v>
      </c>
      <c r="AX124" s="48">
        <f t="shared" si="57"/>
        <v>86</v>
      </c>
    </row>
    <row r="125" spans="1:50" ht="15.75" thickBot="1" x14ac:dyDescent="0.3">
      <c r="A125">
        <v>8833</v>
      </c>
      <c r="C125" s="41">
        <v>30</v>
      </c>
      <c r="D125" s="42" t="s">
        <v>136</v>
      </c>
      <c r="E125" s="41">
        <v>2</v>
      </c>
      <c r="F125" s="43" t="s">
        <v>144</v>
      </c>
      <c r="G125" s="41">
        <v>508833</v>
      </c>
      <c r="H125" s="43" t="s">
        <v>146</v>
      </c>
      <c r="I125" s="62">
        <f>VLOOKUP(G125,ETP!$J$11:$M$324,4,FALSE)</f>
        <v>3.06523043478261</v>
      </c>
      <c r="K125" s="63">
        <f>SUMIF('RECAP PDV'!$E:$E,$G125,'RECAP PDV'!K:K)</f>
        <v>0</v>
      </c>
      <c r="L125" s="63">
        <f t="shared" si="30"/>
        <v>0</v>
      </c>
      <c r="M125" s="64" t="e">
        <f t="shared" si="31"/>
        <v>#DIV/0!</v>
      </c>
      <c r="N125" s="48" t="e">
        <f t="shared" si="32"/>
        <v>#DIV/0!</v>
      </c>
      <c r="O125" s="63">
        <f>SUMIF('RECAP PDV'!$E:$E,$G125,'RECAP PDV'!O:O)</f>
        <v>-1</v>
      </c>
      <c r="P125" s="63">
        <f t="shared" si="33"/>
        <v>-0.32623974649753251</v>
      </c>
      <c r="Q125" s="64">
        <f t="shared" si="34"/>
        <v>1.0212765052063608</v>
      </c>
      <c r="R125" s="48">
        <f t="shared" si="35"/>
        <v>259</v>
      </c>
      <c r="S125" s="63">
        <f>SUMIF('RECAP PDV'!$E:$E,$G125,'RECAP PDV'!S:S)</f>
        <v>4</v>
      </c>
      <c r="T125" s="63">
        <f t="shared" si="36"/>
        <v>1.30495898599013</v>
      </c>
      <c r="U125" s="64">
        <f t="shared" si="37"/>
        <v>0.44650475313749138</v>
      </c>
      <c r="V125" s="48">
        <f t="shared" si="38"/>
        <v>5</v>
      </c>
      <c r="W125" s="63">
        <f>SUMIF('RECAP PDV'!$E:$E,$G125,'RECAP PDV'!W:W)</f>
        <v>12.8</v>
      </c>
      <c r="X125" s="63">
        <f t="shared" si="39"/>
        <v>4.1758687551684162</v>
      </c>
      <c r="Y125" s="64">
        <f t="shared" si="40"/>
        <v>0.93825780538177506</v>
      </c>
      <c r="Z125" s="48">
        <f t="shared" si="41"/>
        <v>152</v>
      </c>
      <c r="AA125" s="63">
        <f>SUMIF('RECAP PDV'!$E:$E,$G125,'RECAP PDV'!AA:AA)</f>
        <v>0</v>
      </c>
      <c r="AB125" s="63">
        <f t="shared" si="42"/>
        <v>0</v>
      </c>
      <c r="AC125" s="64">
        <f t="shared" si="43"/>
        <v>1</v>
      </c>
      <c r="AD125" s="48">
        <f t="shared" si="44"/>
        <v>219</v>
      </c>
      <c r="AE125" s="63">
        <f>SUMIF('RECAP PDV'!$E:$E,$G125,'RECAP PDV'!AE:AE)</f>
        <v>20.084596540111331</v>
      </c>
      <c r="AF125" s="63">
        <f t="shared" si="45"/>
        <v>6.5523936837511387</v>
      </c>
      <c r="AG125" s="64">
        <f t="shared" si="46"/>
        <v>0.74565932990212402</v>
      </c>
      <c r="AH125" s="48">
        <f t="shared" si="47"/>
        <v>73</v>
      </c>
      <c r="AI125" s="63">
        <f>SUMIF('RECAP PDV'!$E:$E,$G125,'RECAP PDV'!AI:AI)</f>
        <v>2</v>
      </c>
      <c r="AJ125" s="63">
        <f t="shared" si="58"/>
        <v>0.65247949299506502</v>
      </c>
      <c r="AK125" s="64">
        <f t="shared" si="48"/>
        <v>0.62562901623586487</v>
      </c>
      <c r="AL125" s="48">
        <f t="shared" si="49"/>
        <v>48</v>
      </c>
      <c r="AM125" s="133">
        <f>SUMIF('RECAP PDV'!$E:$E,$G125,'RECAP PDV'!AM:AM)</f>
        <v>3</v>
      </c>
      <c r="AN125" s="133">
        <f t="shared" si="59"/>
        <v>0.97871923949259743</v>
      </c>
      <c r="AO125" s="64">
        <f t="shared" si="50"/>
        <v>0.81536981804173636</v>
      </c>
      <c r="AP125" s="48">
        <f t="shared" si="51"/>
        <v>52</v>
      </c>
      <c r="AQ125" s="133">
        <f>SUMIF('RECAP PDV'!$E:$E,$G125,'RECAP PDV'!AQ:AQ)</f>
        <v>1</v>
      </c>
      <c r="AR125" s="133">
        <f t="shared" si="52"/>
        <v>0.32623974649753251</v>
      </c>
      <c r="AS125" s="64">
        <f t="shared" si="53"/>
        <v>0.71444234989070976</v>
      </c>
      <c r="AT125" s="48">
        <f t="shared" si="54"/>
        <v>30</v>
      </c>
      <c r="AU125" s="63">
        <f>SUMIF('RECAP PDV'!$E:$E,$G125,'RECAP PDV'!AU:AU)</f>
        <v>275.39999999999998</v>
      </c>
      <c r="AV125" s="63">
        <f t="shared" si="55"/>
        <v>89.846426185420441</v>
      </c>
      <c r="AW125" s="64">
        <f t="shared" si="56"/>
        <v>0.99949805254414281</v>
      </c>
      <c r="AX125" s="48">
        <f t="shared" si="57"/>
        <v>256</v>
      </c>
    </row>
    <row r="126" spans="1:50" ht="15.75" thickBot="1" x14ac:dyDescent="0.3">
      <c r="A126">
        <v>8820</v>
      </c>
      <c r="C126" s="41">
        <v>30</v>
      </c>
      <c r="D126" s="42" t="s">
        <v>136</v>
      </c>
      <c r="E126" s="41">
        <v>2</v>
      </c>
      <c r="F126" s="44" t="s">
        <v>144</v>
      </c>
      <c r="G126" s="41">
        <v>508820</v>
      </c>
      <c r="H126" s="43" t="s">
        <v>164</v>
      </c>
      <c r="I126" s="62">
        <f>VLOOKUP(G126,ETP!$J$11:$M$324,4,FALSE)</f>
        <v>3</v>
      </c>
      <c r="K126" s="63">
        <f>SUMIF('RECAP PDV'!$E:$E,$G126,'RECAP PDV'!K:K)</f>
        <v>0</v>
      </c>
      <c r="L126" s="63">
        <f t="shared" si="30"/>
        <v>0</v>
      </c>
      <c r="M126" s="64" t="e">
        <f t="shared" si="31"/>
        <v>#DIV/0!</v>
      </c>
      <c r="N126" s="48" t="e">
        <f t="shared" si="32"/>
        <v>#DIV/0!</v>
      </c>
      <c r="O126" s="63">
        <f>SUMIF('RECAP PDV'!$E:$E,$G126,'RECAP PDV'!O:O)</f>
        <v>14</v>
      </c>
      <c r="P126" s="63">
        <f t="shared" si="33"/>
        <v>4.666666666666667</v>
      </c>
      <c r="Q126" s="64">
        <f t="shared" si="34"/>
        <v>0.69565217391304357</v>
      </c>
      <c r="R126" s="48">
        <f t="shared" si="35"/>
        <v>92</v>
      </c>
      <c r="S126" s="63">
        <f>SUMIF('RECAP PDV'!$E:$E,$G126,'RECAP PDV'!S:S)</f>
        <v>0</v>
      </c>
      <c r="T126" s="63">
        <f t="shared" si="36"/>
        <v>0</v>
      </c>
      <c r="U126" s="64">
        <f t="shared" si="37"/>
        <v>1</v>
      </c>
      <c r="V126" s="48">
        <f t="shared" si="38"/>
        <v>181</v>
      </c>
      <c r="W126" s="63">
        <f>SUMIF('RECAP PDV'!$E:$E,$G126,'RECAP PDV'!W:W)</f>
        <v>0</v>
      </c>
      <c r="X126" s="63">
        <f t="shared" si="39"/>
        <v>0</v>
      </c>
      <c r="Y126" s="64">
        <f t="shared" si="40"/>
        <v>1</v>
      </c>
      <c r="Z126" s="48">
        <f t="shared" si="41"/>
        <v>224</v>
      </c>
      <c r="AA126" s="63">
        <f>SUMIF('RECAP PDV'!$E:$E,$G126,'RECAP PDV'!AA:AA)</f>
        <v>0</v>
      </c>
      <c r="AB126" s="63">
        <f t="shared" si="42"/>
        <v>0</v>
      </c>
      <c r="AC126" s="64">
        <f t="shared" si="43"/>
        <v>1</v>
      </c>
      <c r="AD126" s="48">
        <f t="shared" si="44"/>
        <v>219</v>
      </c>
      <c r="AE126" s="63">
        <f>SUMIF('RECAP PDV'!$E:$E,$G126,'RECAP PDV'!AE:AE)</f>
        <v>6.2105551054116788</v>
      </c>
      <c r="AF126" s="63">
        <f t="shared" si="45"/>
        <v>2.0701850351372264</v>
      </c>
      <c r="AG126" s="64">
        <f t="shared" si="46"/>
        <v>0.91964276347297169</v>
      </c>
      <c r="AH126" s="48">
        <f t="shared" si="47"/>
        <v>192</v>
      </c>
      <c r="AI126" s="63">
        <f>SUMIF('RECAP PDV'!$E:$E,$G126,'RECAP PDV'!AI:AI)</f>
        <v>0</v>
      </c>
      <c r="AJ126" s="63">
        <f t="shared" si="58"/>
        <v>0</v>
      </c>
      <c r="AK126" s="64">
        <f t="shared" si="48"/>
        <v>1</v>
      </c>
      <c r="AL126" s="48">
        <f t="shared" si="49"/>
        <v>204</v>
      </c>
      <c r="AM126" s="133">
        <f>SUMIF('RECAP PDV'!$E:$E,$G126,'RECAP PDV'!AM:AM)</f>
        <v>8</v>
      </c>
      <c r="AN126" s="133">
        <f t="shared" si="59"/>
        <v>2.6666666666666665</v>
      </c>
      <c r="AO126" s="64">
        <f t="shared" si="50"/>
        <v>0.58261336852164025</v>
      </c>
      <c r="AP126" s="48">
        <f t="shared" si="51"/>
        <v>5</v>
      </c>
      <c r="AQ126" s="133">
        <f>SUMIF('RECAP PDV'!$E:$E,$G126,'RECAP PDV'!AQ:AQ)</f>
        <v>1</v>
      </c>
      <c r="AR126" s="133">
        <f t="shared" si="52"/>
        <v>0.33333333333333331</v>
      </c>
      <c r="AS126" s="64">
        <f t="shared" si="53"/>
        <v>0.70823333333333338</v>
      </c>
      <c r="AT126" s="48">
        <f t="shared" si="54"/>
        <v>24</v>
      </c>
      <c r="AU126" s="63">
        <f>SUMIF('RECAP PDV'!$E:$E,$G126,'RECAP PDV'!AU:AU)</f>
        <v>94438.5</v>
      </c>
      <c r="AV126" s="63">
        <f t="shared" si="55"/>
        <v>31479.5</v>
      </c>
      <c r="AW126" s="64">
        <f t="shared" si="56"/>
        <v>0.82413262711144764</v>
      </c>
      <c r="AX126" s="48">
        <f t="shared" si="57"/>
        <v>30</v>
      </c>
    </row>
    <row r="127" spans="1:50" ht="15.75" thickBot="1" x14ac:dyDescent="0.3">
      <c r="A127">
        <v>51367</v>
      </c>
      <c r="C127" s="41">
        <v>30</v>
      </c>
      <c r="D127" s="42" t="s">
        <v>136</v>
      </c>
      <c r="E127" s="41">
        <v>11</v>
      </c>
      <c r="F127" s="44" t="s">
        <v>513</v>
      </c>
      <c r="G127" s="41">
        <v>551367</v>
      </c>
      <c r="H127" s="43" t="s">
        <v>147</v>
      </c>
      <c r="I127" s="62">
        <f>VLOOKUP(G127,ETP!$J$11:$M$324,4,FALSE)</f>
        <v>3</v>
      </c>
      <c r="K127" s="63">
        <f>SUMIF('RECAP PDV'!$E:$E,$G127,'RECAP PDV'!K:K)</f>
        <v>0</v>
      </c>
      <c r="L127" s="63">
        <f t="shared" si="30"/>
        <v>0</v>
      </c>
      <c r="M127" s="64" t="e">
        <f t="shared" si="31"/>
        <v>#DIV/0!</v>
      </c>
      <c r="N127" s="48" t="e">
        <f t="shared" si="32"/>
        <v>#DIV/0!</v>
      </c>
      <c r="O127" s="63">
        <f>SUMIF('RECAP PDV'!$E:$E,$G127,'RECAP PDV'!O:O)</f>
        <v>17</v>
      </c>
      <c r="P127" s="63">
        <f t="shared" si="33"/>
        <v>5.666666666666667</v>
      </c>
      <c r="Q127" s="64">
        <f t="shared" si="34"/>
        <v>0.63043478260869568</v>
      </c>
      <c r="R127" s="48">
        <f t="shared" si="35"/>
        <v>64</v>
      </c>
      <c r="S127" s="63">
        <f>SUMIF('RECAP PDV'!$E:$E,$G127,'RECAP PDV'!S:S)</f>
        <v>0</v>
      </c>
      <c r="T127" s="63">
        <f t="shared" si="36"/>
        <v>0</v>
      </c>
      <c r="U127" s="64">
        <f t="shared" si="37"/>
        <v>1</v>
      </c>
      <c r="V127" s="48">
        <f t="shared" si="38"/>
        <v>181</v>
      </c>
      <c r="W127" s="63">
        <f>SUMIF('RECAP PDV'!$E:$E,$G127,'RECAP PDV'!W:W)</f>
        <v>4.8</v>
      </c>
      <c r="X127" s="63">
        <f t="shared" si="39"/>
        <v>1.5999999999999999</v>
      </c>
      <c r="Y127" s="64">
        <f t="shared" si="40"/>
        <v>0.97634324324324329</v>
      </c>
      <c r="Z127" s="48">
        <f t="shared" si="41"/>
        <v>206</v>
      </c>
      <c r="AA127" s="63">
        <f>SUMIF('RECAP PDV'!$E:$E,$G127,'RECAP PDV'!AA:AA)</f>
        <v>2</v>
      </c>
      <c r="AB127" s="63">
        <f t="shared" si="42"/>
        <v>0.66666666666666663</v>
      </c>
      <c r="AC127" s="64">
        <f t="shared" si="43"/>
        <v>0.75564467942100932</v>
      </c>
      <c r="AD127" s="48">
        <f t="shared" si="44"/>
        <v>85</v>
      </c>
      <c r="AE127" s="63">
        <f>SUMIF('RECAP PDV'!$E:$E,$G127,'RECAP PDV'!AE:AE)</f>
        <v>5.3354853143567542</v>
      </c>
      <c r="AF127" s="63">
        <f t="shared" si="45"/>
        <v>1.7784951047855848</v>
      </c>
      <c r="AG127" s="64">
        <f t="shared" si="46"/>
        <v>0.93096513143911119</v>
      </c>
      <c r="AH127" s="48">
        <f t="shared" si="47"/>
        <v>201</v>
      </c>
      <c r="AI127" s="63">
        <f>SUMIF('RECAP PDV'!$E:$E,$G127,'RECAP PDV'!AI:AI)</f>
        <v>0</v>
      </c>
      <c r="AJ127" s="63">
        <f t="shared" si="58"/>
        <v>0</v>
      </c>
      <c r="AK127" s="64">
        <f t="shared" si="48"/>
        <v>1</v>
      </c>
      <c r="AL127" s="48">
        <f t="shared" si="49"/>
        <v>204</v>
      </c>
      <c r="AM127" s="133">
        <f>SUMIF('RECAP PDV'!$E:$E,$G127,'RECAP PDV'!AM:AM)</f>
        <v>3</v>
      </c>
      <c r="AN127" s="133">
        <f t="shared" si="59"/>
        <v>1</v>
      </c>
      <c r="AO127" s="64">
        <f t="shared" si="50"/>
        <v>0.81243534616242963</v>
      </c>
      <c r="AP127" s="48">
        <f t="shared" si="51"/>
        <v>48</v>
      </c>
      <c r="AQ127" s="133">
        <f>SUMIF('RECAP PDV'!$E:$E,$G127,'RECAP PDV'!AQ:AQ)</f>
        <v>2</v>
      </c>
      <c r="AR127" s="133">
        <f t="shared" si="52"/>
        <v>0.66666666666666663</v>
      </c>
      <c r="AS127" s="64">
        <f t="shared" si="53"/>
        <v>0.41646666666666671</v>
      </c>
      <c r="AT127" s="48">
        <f t="shared" si="54"/>
        <v>4</v>
      </c>
      <c r="AU127" s="63">
        <f>SUMIF('RECAP PDV'!$E:$E,$G127,'RECAP PDV'!AU:AU)</f>
        <v>32771.199999999997</v>
      </c>
      <c r="AV127" s="63">
        <f t="shared" si="55"/>
        <v>10923.733333333332</v>
      </c>
      <c r="AW127" s="64">
        <f t="shared" si="56"/>
        <v>0.93897208394452125</v>
      </c>
      <c r="AX127" s="48">
        <f t="shared" si="57"/>
        <v>120</v>
      </c>
    </row>
    <row r="128" spans="1:50" ht="15.75" thickBot="1" x14ac:dyDescent="0.3">
      <c r="A128">
        <v>51340</v>
      </c>
      <c r="C128" s="41">
        <v>30</v>
      </c>
      <c r="D128" s="42" t="s">
        <v>136</v>
      </c>
      <c r="E128" s="41">
        <v>11</v>
      </c>
      <c r="F128" s="44" t="s">
        <v>513</v>
      </c>
      <c r="G128" s="41">
        <v>551340</v>
      </c>
      <c r="H128" s="43" t="s">
        <v>161</v>
      </c>
      <c r="I128" s="62">
        <f>VLOOKUP(G128,ETP!$J$11:$M$324,4,FALSE)</f>
        <v>3.19354838709677</v>
      </c>
      <c r="K128" s="63">
        <f>SUMIF('RECAP PDV'!$E:$E,$G128,'RECAP PDV'!K:K)</f>
        <v>0</v>
      </c>
      <c r="L128" s="63">
        <f t="shared" si="30"/>
        <v>0</v>
      </c>
      <c r="M128" s="64" t="e">
        <f t="shared" si="31"/>
        <v>#DIV/0!</v>
      </c>
      <c r="N128" s="48" t="e">
        <f t="shared" si="32"/>
        <v>#DIV/0!</v>
      </c>
      <c r="O128" s="63">
        <f>SUMIF('RECAP PDV'!$E:$E,$G128,'RECAP PDV'!O:O)</f>
        <v>9</v>
      </c>
      <c r="P128" s="63">
        <f t="shared" si="33"/>
        <v>2.8181818181818219</v>
      </c>
      <c r="Q128" s="64">
        <f t="shared" si="34"/>
        <v>0.81620553359683767</v>
      </c>
      <c r="R128" s="48">
        <f t="shared" si="35"/>
        <v>169</v>
      </c>
      <c r="S128" s="63">
        <f>SUMIF('RECAP PDV'!$E:$E,$G128,'RECAP PDV'!S:S)</f>
        <v>2</v>
      </c>
      <c r="T128" s="63">
        <f t="shared" si="36"/>
        <v>0.62626262626262708</v>
      </c>
      <c r="U128" s="64">
        <f t="shared" si="37"/>
        <v>0.7343721981721979</v>
      </c>
      <c r="V128" s="48">
        <f t="shared" si="38"/>
        <v>51</v>
      </c>
      <c r="W128" s="63">
        <f>SUMIF('RECAP PDV'!$E:$E,$G128,'RECAP PDV'!W:W)</f>
        <v>0</v>
      </c>
      <c r="X128" s="63">
        <f t="shared" si="39"/>
        <v>0</v>
      </c>
      <c r="Y128" s="64">
        <f t="shared" si="40"/>
        <v>1</v>
      </c>
      <c r="Z128" s="48">
        <f t="shared" si="41"/>
        <v>224</v>
      </c>
      <c r="AA128" s="63">
        <f>SUMIF('RECAP PDV'!$E:$E,$G128,'RECAP PDV'!AA:AA)</f>
        <v>4</v>
      </c>
      <c r="AB128" s="63">
        <f t="shared" si="42"/>
        <v>1.2525252525252542</v>
      </c>
      <c r="AC128" s="64">
        <f t="shared" si="43"/>
        <v>0.54090818557886522</v>
      </c>
      <c r="AD128" s="48">
        <f t="shared" si="44"/>
        <v>22</v>
      </c>
      <c r="AE128" s="63">
        <f>SUMIF('RECAP PDV'!$E:$E,$G128,'RECAP PDV'!AE:AE)</f>
        <v>40.112615491859593</v>
      </c>
      <c r="AF128" s="63">
        <f t="shared" si="45"/>
        <v>12.560515962097465</v>
      </c>
      <c r="AG128" s="64">
        <f t="shared" si="46"/>
        <v>0.5124453442873641</v>
      </c>
      <c r="AH128" s="48">
        <f t="shared" si="47"/>
        <v>14</v>
      </c>
      <c r="AI128" s="63">
        <f>SUMIF('RECAP PDV'!$E:$E,$G128,'RECAP PDV'!AI:AI)</f>
        <v>1</v>
      </c>
      <c r="AJ128" s="63">
        <f t="shared" si="58"/>
        <v>0.31313131313131354</v>
      </c>
      <c r="AK128" s="64">
        <f t="shared" si="48"/>
        <v>0.82033569023568997</v>
      </c>
      <c r="AL128" s="48">
        <f t="shared" si="49"/>
        <v>153</v>
      </c>
      <c r="AM128" s="133">
        <f>SUMIF('RECAP PDV'!$E:$E,$G128,'RECAP PDV'!AM:AM)</f>
        <v>4</v>
      </c>
      <c r="AN128" s="133">
        <f t="shared" si="59"/>
        <v>1.2525252525252542</v>
      </c>
      <c r="AO128" s="64">
        <f t="shared" si="50"/>
        <v>0.77761383439867326</v>
      </c>
      <c r="AP128" s="48">
        <f t="shared" si="51"/>
        <v>36</v>
      </c>
      <c r="AQ128" s="133">
        <f>SUMIF('RECAP PDV'!$E:$E,$G128,'RECAP PDV'!AQ:AQ)</f>
        <v>0</v>
      </c>
      <c r="AR128" s="133">
        <f t="shared" si="52"/>
        <v>0</v>
      </c>
      <c r="AS128" s="64">
        <f t="shared" si="53"/>
        <v>1</v>
      </c>
      <c r="AT128" s="48">
        <f t="shared" si="54"/>
        <v>85</v>
      </c>
      <c r="AU128" s="63">
        <f>SUMIF('RECAP PDV'!$E:$E,$G128,'RECAP PDV'!AU:AU)</f>
        <v>23580</v>
      </c>
      <c r="AV128" s="63">
        <f t="shared" si="55"/>
        <v>7383.6363636363731</v>
      </c>
      <c r="AW128" s="64">
        <f t="shared" si="56"/>
        <v>0.95874963930058876</v>
      </c>
      <c r="AX128" s="48">
        <f t="shared" si="57"/>
        <v>162</v>
      </c>
    </row>
    <row r="129" spans="1:50" ht="15.75" thickBot="1" x14ac:dyDescent="0.3">
      <c r="A129">
        <v>51369</v>
      </c>
      <c r="C129" s="41">
        <v>30</v>
      </c>
      <c r="D129" s="42" t="s">
        <v>136</v>
      </c>
      <c r="E129" s="41">
        <v>11</v>
      </c>
      <c r="F129" s="43" t="s">
        <v>513</v>
      </c>
      <c r="G129" s="41">
        <v>551369</v>
      </c>
      <c r="H129" s="43" t="s">
        <v>148</v>
      </c>
      <c r="I129" s="62">
        <f>VLOOKUP(G129,ETP!$J$11:$M$324,4,FALSE)</f>
        <v>3</v>
      </c>
      <c r="K129" s="63">
        <f>SUMIF('RECAP PDV'!$E:$E,$G129,'RECAP PDV'!K:K)</f>
        <v>0</v>
      </c>
      <c r="L129" s="63">
        <f t="shared" si="30"/>
        <v>0</v>
      </c>
      <c r="M129" s="64" t="e">
        <f t="shared" si="31"/>
        <v>#DIV/0!</v>
      </c>
      <c r="N129" s="48" t="e">
        <f t="shared" si="32"/>
        <v>#DIV/0!</v>
      </c>
      <c r="O129" s="63">
        <f>SUMIF('RECAP PDV'!$E:$E,$G129,'RECAP PDV'!O:O)</f>
        <v>10</v>
      </c>
      <c r="P129" s="63">
        <f t="shared" si="33"/>
        <v>3.3333333333333335</v>
      </c>
      <c r="Q129" s="64">
        <f t="shared" si="34"/>
        <v>0.78260869565217384</v>
      </c>
      <c r="R129" s="48">
        <f t="shared" si="35"/>
        <v>142</v>
      </c>
      <c r="S129" s="63">
        <f>SUMIF('RECAP PDV'!$E:$E,$G129,'RECAP PDV'!S:S)</f>
        <v>2</v>
      </c>
      <c r="T129" s="63">
        <f t="shared" si="36"/>
        <v>0.66666666666666663</v>
      </c>
      <c r="U129" s="64">
        <f t="shared" si="37"/>
        <v>0.71723492063492089</v>
      </c>
      <c r="V129" s="48">
        <f t="shared" si="38"/>
        <v>40</v>
      </c>
      <c r="W129" s="63">
        <f>SUMIF('RECAP PDV'!$E:$E,$G129,'RECAP PDV'!W:W)</f>
        <v>33.200000000000003</v>
      </c>
      <c r="X129" s="63">
        <f t="shared" si="39"/>
        <v>11.066666666666668</v>
      </c>
      <c r="Y129" s="64">
        <f t="shared" si="40"/>
        <v>0.8363740990990991</v>
      </c>
      <c r="Z129" s="48">
        <f t="shared" si="41"/>
        <v>57</v>
      </c>
      <c r="AA129" s="63">
        <f>SUMIF('RECAP PDV'!$E:$E,$G129,'RECAP PDV'!AA:AA)</f>
        <v>7</v>
      </c>
      <c r="AB129" s="63">
        <f t="shared" si="42"/>
        <v>2.3333333333333335</v>
      </c>
      <c r="AC129" s="64">
        <f t="shared" si="43"/>
        <v>0.1447563779735323</v>
      </c>
      <c r="AD129" s="48">
        <f t="shared" si="44"/>
        <v>3</v>
      </c>
      <c r="AE129" s="63">
        <f>SUMIF('RECAP PDV'!$E:$E,$G129,'RECAP PDV'!AE:AE)</f>
        <v>9.8529523727515507</v>
      </c>
      <c r="AF129" s="63">
        <f t="shared" si="45"/>
        <v>3.2843174575838501</v>
      </c>
      <c r="AG129" s="64">
        <f t="shared" si="46"/>
        <v>0.87251445146717543</v>
      </c>
      <c r="AH129" s="48">
        <f t="shared" si="47"/>
        <v>155</v>
      </c>
      <c r="AI129" s="63">
        <f>SUMIF('RECAP PDV'!$E:$E,$G129,'RECAP PDV'!AI:AI)</f>
        <v>0</v>
      </c>
      <c r="AJ129" s="63">
        <f t="shared" si="58"/>
        <v>0</v>
      </c>
      <c r="AK129" s="64">
        <f t="shared" si="48"/>
        <v>1</v>
      </c>
      <c r="AL129" s="48">
        <f t="shared" si="49"/>
        <v>204</v>
      </c>
      <c r="AM129" s="133">
        <f>SUMIF('RECAP PDV'!$E:$E,$G129,'RECAP PDV'!AM:AM)</f>
        <v>-4</v>
      </c>
      <c r="AN129" s="133">
        <f t="shared" si="59"/>
        <v>-1.3333333333333333</v>
      </c>
      <c r="AO129" s="64">
        <f t="shared" si="50"/>
        <v>1.1341861148595347</v>
      </c>
      <c r="AP129" s="48">
        <f t="shared" si="51"/>
        <v>242</v>
      </c>
      <c r="AQ129" s="133">
        <f>SUMIF('RECAP PDV'!$E:$E,$G129,'RECAP PDV'!AQ:AQ)</f>
        <v>0</v>
      </c>
      <c r="AR129" s="133">
        <f t="shared" si="52"/>
        <v>0</v>
      </c>
      <c r="AS129" s="64">
        <f t="shared" si="53"/>
        <v>1</v>
      </c>
      <c r="AT129" s="48">
        <f t="shared" si="54"/>
        <v>85</v>
      </c>
      <c r="AU129" s="63">
        <f>SUMIF('RECAP PDV'!$E:$E,$G129,'RECAP PDV'!AU:AU)</f>
        <v>329511.5</v>
      </c>
      <c r="AV129" s="63">
        <f t="shared" si="55"/>
        <v>109837.16666666667</v>
      </c>
      <c r="AW129" s="64">
        <f t="shared" si="56"/>
        <v>0.38636973436081434</v>
      </c>
      <c r="AX129" s="48">
        <f t="shared" si="57"/>
        <v>3</v>
      </c>
    </row>
    <row r="130" spans="1:50" ht="15.75" thickBot="1" x14ac:dyDescent="0.3">
      <c r="A130">
        <v>51365</v>
      </c>
      <c r="C130" s="41">
        <v>30</v>
      </c>
      <c r="D130" s="42" t="s">
        <v>136</v>
      </c>
      <c r="E130" s="41">
        <v>11</v>
      </c>
      <c r="F130" s="43" t="s">
        <v>513</v>
      </c>
      <c r="G130" s="41">
        <v>551365</v>
      </c>
      <c r="H130" s="43" t="s">
        <v>149</v>
      </c>
      <c r="I130" s="62">
        <f>VLOOKUP(G130,ETP!$J$11:$M$324,4,FALSE)</f>
        <v>2.6521739130434798</v>
      </c>
      <c r="K130" s="63">
        <f>SUMIF('RECAP PDV'!$E:$E,$G130,'RECAP PDV'!K:K)</f>
        <v>0</v>
      </c>
      <c r="L130" s="63">
        <f t="shared" ref="L130:L192" si="60">K130/$I130</f>
        <v>0</v>
      </c>
      <c r="M130" s="64" t="e">
        <f t="shared" si="31"/>
        <v>#DIV/0!</v>
      </c>
      <c r="N130" s="48" t="e">
        <f t="shared" si="32"/>
        <v>#DIV/0!</v>
      </c>
      <c r="O130" s="63">
        <f>SUMIF('RECAP PDV'!$E:$E,$G130,'RECAP PDV'!O:O)</f>
        <v>2</v>
      </c>
      <c r="P130" s="63">
        <f t="shared" ref="P130:P192" si="61">O130/$I130</f>
        <v>0.75409836065573721</v>
      </c>
      <c r="Q130" s="64">
        <f t="shared" si="34"/>
        <v>0.9508196721311476</v>
      </c>
      <c r="R130" s="48">
        <f t="shared" si="35"/>
        <v>233</v>
      </c>
      <c r="S130" s="63">
        <f>SUMIF('RECAP PDV'!$E:$E,$G130,'RECAP PDV'!S:S)</f>
        <v>0</v>
      </c>
      <c r="T130" s="63">
        <f t="shared" ref="T130:T192" si="62">S130/$I130</f>
        <v>0</v>
      </c>
      <c r="U130" s="64">
        <f t="shared" si="37"/>
        <v>1</v>
      </c>
      <c r="V130" s="48">
        <f t="shared" si="38"/>
        <v>181</v>
      </c>
      <c r="W130" s="63">
        <f>SUMIF('RECAP PDV'!$E:$E,$G130,'RECAP PDV'!W:W)</f>
        <v>10</v>
      </c>
      <c r="X130" s="63">
        <f t="shared" ref="X130:X192" si="63">W130/$I130</f>
        <v>3.7704918032786865</v>
      </c>
      <c r="Y130" s="64">
        <f t="shared" si="40"/>
        <v>0.94425149534780684</v>
      </c>
      <c r="Z130" s="48">
        <f t="shared" si="41"/>
        <v>164</v>
      </c>
      <c r="AA130" s="63">
        <f>SUMIF('RECAP PDV'!$E:$E,$G130,'RECAP PDV'!AA:AA)</f>
        <v>1</v>
      </c>
      <c r="AB130" s="63">
        <f t="shared" ref="AB130:AB192" si="64">AA130/$I130</f>
        <v>0.3770491803278686</v>
      </c>
      <c r="AC130" s="64">
        <f t="shared" si="43"/>
        <v>0.86179904000040697</v>
      </c>
      <c r="AD130" s="48">
        <f t="shared" si="44"/>
        <v>148</v>
      </c>
      <c r="AE130" s="63">
        <f>SUMIF('RECAP PDV'!$E:$E,$G130,'RECAP PDV'!AE:AE)</f>
        <v>9.712123064668706</v>
      </c>
      <c r="AF130" s="63">
        <f t="shared" ref="AF130:AF192" si="65">AE130/$I130</f>
        <v>3.6619480407767231</v>
      </c>
      <c r="AG130" s="64">
        <f t="shared" si="46"/>
        <v>0.85785617233829647</v>
      </c>
      <c r="AH130" s="48">
        <f t="shared" si="47"/>
        <v>140</v>
      </c>
      <c r="AI130" s="63">
        <f>SUMIF('RECAP PDV'!$E:$E,$G130,'RECAP PDV'!AI:AI)</f>
        <v>1</v>
      </c>
      <c r="AJ130" s="63">
        <f t="shared" si="58"/>
        <v>0.3770491803278686</v>
      </c>
      <c r="AK130" s="64">
        <f t="shared" si="48"/>
        <v>0.78366174863387994</v>
      </c>
      <c r="AL130" s="48">
        <f t="shared" si="49"/>
        <v>111</v>
      </c>
      <c r="AM130" s="133">
        <f>SUMIF('RECAP PDV'!$E:$E,$G130,'RECAP PDV'!AM:AM)</f>
        <v>0</v>
      </c>
      <c r="AN130" s="133">
        <f t="shared" si="59"/>
        <v>0</v>
      </c>
      <c r="AO130" s="64">
        <f t="shared" si="50"/>
        <v>0.9503285327469031</v>
      </c>
      <c r="AP130" s="48">
        <f t="shared" si="51"/>
        <v>133</v>
      </c>
      <c r="AQ130" s="133">
        <f>SUMIF('RECAP PDV'!$E:$E,$G130,'RECAP PDV'!AQ:AQ)</f>
        <v>0</v>
      </c>
      <c r="AR130" s="133">
        <f t="shared" ref="AR130:AR192" si="66">AQ130/$I130</f>
        <v>0</v>
      </c>
      <c r="AS130" s="64">
        <f t="shared" si="53"/>
        <v>1</v>
      </c>
      <c r="AT130" s="48">
        <f t="shared" si="54"/>
        <v>85</v>
      </c>
      <c r="AU130" s="63">
        <f>SUMIF('RECAP PDV'!$E:$E,$G130,'RECAP PDV'!AU:AU)</f>
        <v>45</v>
      </c>
      <c r="AV130" s="63">
        <f t="shared" ref="AV130:AV192" si="67">AU130/$I130</f>
        <v>16.967213114754088</v>
      </c>
      <c r="AW130" s="64">
        <f t="shared" si="56"/>
        <v>0.99990520881221967</v>
      </c>
      <c r="AX130" s="48">
        <f t="shared" si="57"/>
        <v>270</v>
      </c>
    </row>
    <row r="131" spans="1:50" ht="15.75" thickBot="1" x14ac:dyDescent="0.3">
      <c r="A131">
        <v>51370</v>
      </c>
      <c r="C131" s="41">
        <v>30</v>
      </c>
      <c r="D131" s="42" t="s">
        <v>136</v>
      </c>
      <c r="E131" s="41">
        <v>11</v>
      </c>
      <c r="F131" s="43" t="s">
        <v>513</v>
      </c>
      <c r="G131" s="41">
        <v>451370</v>
      </c>
      <c r="H131" s="43" t="s">
        <v>150</v>
      </c>
      <c r="I131" s="62">
        <f>VLOOKUP(G131,ETP!$J$11:$M$324,4,FALSE)</f>
        <v>10.576886956521699</v>
      </c>
      <c r="K131" s="63">
        <f>SUMIF('RECAP PDV'!$E:$E,$G131,'RECAP PDV'!K:K)</f>
        <v>0</v>
      </c>
      <c r="L131" s="63">
        <f t="shared" si="60"/>
        <v>0</v>
      </c>
      <c r="M131" s="64" t="e">
        <f t="shared" si="31"/>
        <v>#DIV/0!</v>
      </c>
      <c r="N131" s="48" t="e">
        <f t="shared" si="32"/>
        <v>#DIV/0!</v>
      </c>
      <c r="O131" s="63">
        <f>SUMIF('RECAP PDV'!$E:$E,$G131,'RECAP PDV'!O:O)</f>
        <v>55</v>
      </c>
      <c r="P131" s="63">
        <f t="shared" si="61"/>
        <v>5.2000177581634306</v>
      </c>
      <c r="Q131" s="64">
        <f t="shared" si="34"/>
        <v>0.66086840707629801</v>
      </c>
      <c r="R131" s="48">
        <f t="shared" si="35"/>
        <v>75</v>
      </c>
      <c r="S131" s="63">
        <f>SUMIF('RECAP PDV'!$E:$E,$G131,'RECAP PDV'!S:S)</f>
        <v>7</v>
      </c>
      <c r="T131" s="63">
        <f t="shared" si="62"/>
        <v>0.66182044194807299</v>
      </c>
      <c r="U131" s="64">
        <f t="shared" si="37"/>
        <v>0.71929043531068204</v>
      </c>
      <c r="V131" s="48">
        <f t="shared" si="38"/>
        <v>45</v>
      </c>
      <c r="W131" s="63">
        <f>SUMIF('RECAP PDV'!$E:$E,$G131,'RECAP PDV'!W:W)</f>
        <v>131.19999999999999</v>
      </c>
      <c r="X131" s="63">
        <f t="shared" si="63"/>
        <v>12.40440599765531</v>
      </c>
      <c r="Y131" s="64">
        <f t="shared" si="40"/>
        <v>0.81659499037588357</v>
      </c>
      <c r="Z131" s="48">
        <f t="shared" si="41"/>
        <v>42</v>
      </c>
      <c r="AA131" s="63">
        <f>SUMIF('RECAP PDV'!$E:$E,$G131,'RECAP PDV'!AA:AA)</f>
        <v>8</v>
      </c>
      <c r="AB131" s="63">
        <f t="shared" si="64"/>
        <v>0.75636621936922632</v>
      </c>
      <c r="AC131" s="64">
        <f t="shared" si="43"/>
        <v>0.72276683498637018</v>
      </c>
      <c r="AD131" s="48">
        <f t="shared" si="44"/>
        <v>63</v>
      </c>
      <c r="AE131" s="63">
        <f>SUMIF('RECAP PDV'!$E:$E,$G131,'RECAP PDV'!AE:AE)</f>
        <v>36.289045447887759</v>
      </c>
      <c r="AF131" s="63">
        <f t="shared" si="65"/>
        <v>3.4309760137421121</v>
      </c>
      <c r="AG131" s="64">
        <f t="shared" si="46"/>
        <v>0.86682168676938576</v>
      </c>
      <c r="AH131" s="48">
        <f t="shared" si="47"/>
        <v>149</v>
      </c>
      <c r="AI131" s="63">
        <f>SUMIF('RECAP PDV'!$E:$E,$G131,'RECAP PDV'!AI:AI)</f>
        <v>6</v>
      </c>
      <c r="AJ131" s="63">
        <f t="shared" si="58"/>
        <v>0.56727466452691977</v>
      </c>
      <c r="AK131" s="64">
        <f t="shared" si="48"/>
        <v>0.67451670664993768</v>
      </c>
      <c r="AL131" s="48">
        <f t="shared" si="49"/>
        <v>57</v>
      </c>
      <c r="AM131" s="133">
        <f>SUMIF('RECAP PDV'!$E:$E,$G131,'RECAP PDV'!AM:AM)</f>
        <v>-2</v>
      </c>
      <c r="AN131" s="133">
        <f t="shared" si="59"/>
        <v>-0.18909155484230658</v>
      </c>
      <c r="AO131" s="64">
        <f t="shared" si="50"/>
        <v>0.9764029698003216</v>
      </c>
      <c r="AP131" s="48">
        <f t="shared" si="51"/>
        <v>169</v>
      </c>
      <c r="AQ131" s="133">
        <f>SUMIF('RECAP PDV'!$E:$E,$G131,'RECAP PDV'!AQ:AQ)</f>
        <v>0</v>
      </c>
      <c r="AR131" s="133">
        <f t="shared" si="66"/>
        <v>0</v>
      </c>
      <c r="AS131" s="64">
        <f t="shared" si="53"/>
        <v>1</v>
      </c>
      <c r="AT131" s="48">
        <f t="shared" si="54"/>
        <v>85</v>
      </c>
      <c r="AU131" s="63">
        <f>SUMIF('RECAP PDV'!$E:$E,$G131,'RECAP PDV'!AU:AU)</f>
        <v>245472.5</v>
      </c>
      <c r="AV131" s="63">
        <f t="shared" si="67"/>
        <v>23208.38834801405</v>
      </c>
      <c r="AW131" s="64">
        <f t="shared" si="56"/>
        <v>0.87034106997434779</v>
      </c>
      <c r="AX131" s="48">
        <f t="shared" si="57"/>
        <v>49</v>
      </c>
    </row>
    <row r="132" spans="1:50" ht="15.75" thickBot="1" x14ac:dyDescent="0.3">
      <c r="A132">
        <v>51314</v>
      </c>
      <c r="C132" s="41">
        <v>30</v>
      </c>
      <c r="D132" s="42" t="s">
        <v>136</v>
      </c>
      <c r="E132" s="41">
        <v>11</v>
      </c>
      <c r="F132" s="43" t="s">
        <v>513</v>
      </c>
      <c r="G132" s="41">
        <v>551314</v>
      </c>
      <c r="H132" s="43" t="s">
        <v>175</v>
      </c>
      <c r="I132" s="62">
        <f>VLOOKUP(G132,ETP!$J$11:$M$324,4,FALSE)</f>
        <v>2.1304347826086998</v>
      </c>
      <c r="K132" s="63">
        <f>SUMIF('RECAP PDV'!$E:$E,$G132,'RECAP PDV'!K:K)</f>
        <v>0</v>
      </c>
      <c r="L132" s="63">
        <f t="shared" si="60"/>
        <v>0</v>
      </c>
      <c r="M132" s="64" t="e">
        <f t="shared" si="31"/>
        <v>#DIV/0!</v>
      </c>
      <c r="N132" s="48" t="e">
        <f t="shared" si="32"/>
        <v>#DIV/0!</v>
      </c>
      <c r="O132" s="63">
        <f>SUMIF('RECAP PDV'!$E:$E,$G132,'RECAP PDV'!O:O)</f>
        <v>8</v>
      </c>
      <c r="P132" s="63">
        <f t="shared" si="61"/>
        <v>3.7551020408163192</v>
      </c>
      <c r="Q132" s="64">
        <f t="shared" si="34"/>
        <v>0.75510204081632692</v>
      </c>
      <c r="R132" s="48">
        <f t="shared" si="35"/>
        <v>122</v>
      </c>
      <c r="S132" s="63">
        <f>SUMIF('RECAP PDV'!$E:$E,$G132,'RECAP PDV'!S:S)</f>
        <v>0</v>
      </c>
      <c r="T132" s="63">
        <f t="shared" si="62"/>
        <v>0</v>
      </c>
      <c r="U132" s="64">
        <f t="shared" si="37"/>
        <v>1</v>
      </c>
      <c r="V132" s="48">
        <f t="shared" si="38"/>
        <v>181</v>
      </c>
      <c r="W132" s="63">
        <f>SUMIF('RECAP PDV'!$E:$E,$G132,'RECAP PDV'!W:W)</f>
        <v>7.2</v>
      </c>
      <c r="X132" s="63">
        <f t="shared" si="63"/>
        <v>3.3795918367346873</v>
      </c>
      <c r="Y132" s="64">
        <f t="shared" si="40"/>
        <v>0.95003113623827917</v>
      </c>
      <c r="Z132" s="48">
        <f t="shared" si="41"/>
        <v>171</v>
      </c>
      <c r="AA132" s="63">
        <f>SUMIF('RECAP PDV'!$E:$E,$G132,'RECAP PDV'!AA:AA)</f>
        <v>2</v>
      </c>
      <c r="AB132" s="63">
        <f t="shared" si="64"/>
        <v>0.93877551020407979</v>
      </c>
      <c r="AC132" s="64">
        <f t="shared" si="43"/>
        <v>0.65590781387856467</v>
      </c>
      <c r="AD132" s="48">
        <f t="shared" si="44"/>
        <v>47</v>
      </c>
      <c r="AE132" s="63">
        <f>SUMIF('RECAP PDV'!$E:$E,$G132,'RECAP PDV'!AE:AE)</f>
        <v>8.2986874716216814</v>
      </c>
      <c r="AF132" s="63">
        <f t="shared" si="65"/>
        <v>3.8953022825979247</v>
      </c>
      <c r="AG132" s="64">
        <f t="shared" si="46"/>
        <v>0.84879818878303981</v>
      </c>
      <c r="AH132" s="48">
        <f t="shared" si="47"/>
        <v>133</v>
      </c>
      <c r="AI132" s="63">
        <f>SUMIF('RECAP PDV'!$E:$E,$G132,'RECAP PDV'!AI:AI)</f>
        <v>0</v>
      </c>
      <c r="AJ132" s="63">
        <f t="shared" si="58"/>
        <v>0</v>
      </c>
      <c r="AK132" s="64">
        <f t="shared" si="48"/>
        <v>1</v>
      </c>
      <c r="AL132" s="48">
        <f t="shared" si="49"/>
        <v>204</v>
      </c>
      <c r="AM132" s="133">
        <f>SUMIF('RECAP PDV'!$E:$E,$G132,'RECAP PDV'!AM:AM)</f>
        <v>3</v>
      </c>
      <c r="AN132" s="133">
        <f t="shared" si="59"/>
        <v>1.4081632653061198</v>
      </c>
      <c r="AO132" s="64">
        <f t="shared" si="50"/>
        <v>0.75615241286264467</v>
      </c>
      <c r="AP132" s="48">
        <f t="shared" si="51"/>
        <v>25</v>
      </c>
      <c r="AQ132" s="133">
        <f>SUMIF('RECAP PDV'!$E:$E,$G132,'RECAP PDV'!AQ:AQ)</f>
        <v>0</v>
      </c>
      <c r="AR132" s="133">
        <f t="shared" si="66"/>
        <v>0</v>
      </c>
      <c r="AS132" s="64">
        <f t="shared" si="53"/>
        <v>1</v>
      </c>
      <c r="AT132" s="48">
        <f t="shared" si="54"/>
        <v>85</v>
      </c>
      <c r="AU132" s="63">
        <f>SUMIF('RECAP PDV'!$E:$E,$G132,'RECAP PDV'!AU:AU)</f>
        <v>184604</v>
      </c>
      <c r="AV132" s="63">
        <f t="shared" si="67"/>
        <v>86650.85714285697</v>
      </c>
      <c r="AW132" s="64">
        <f t="shared" si="56"/>
        <v>0.51590531602295109</v>
      </c>
      <c r="AX132" s="48">
        <f t="shared" si="57"/>
        <v>5</v>
      </c>
    </row>
    <row r="133" spans="1:50" ht="15.75" thickBot="1" x14ac:dyDescent="0.3">
      <c r="A133">
        <v>51361</v>
      </c>
      <c r="C133" s="41">
        <v>30</v>
      </c>
      <c r="D133" s="42" t="s">
        <v>136</v>
      </c>
      <c r="E133" s="41">
        <v>11</v>
      </c>
      <c r="F133" s="43" t="s">
        <v>513</v>
      </c>
      <c r="G133" s="41">
        <v>451361</v>
      </c>
      <c r="H133" s="43" t="s">
        <v>151</v>
      </c>
      <c r="I133" s="62">
        <f>VLOOKUP(G133,ETP!$J$11:$M$324,4,FALSE)</f>
        <v>2</v>
      </c>
      <c r="K133" s="63">
        <f>SUMIF('RECAP PDV'!$E:$E,$G133,'RECAP PDV'!K:K)</f>
        <v>0</v>
      </c>
      <c r="L133" s="63">
        <f t="shared" si="60"/>
        <v>0</v>
      </c>
      <c r="M133" s="64" t="e">
        <f t="shared" si="31"/>
        <v>#DIV/0!</v>
      </c>
      <c r="N133" s="48" t="e">
        <f t="shared" si="32"/>
        <v>#DIV/0!</v>
      </c>
      <c r="O133" s="63">
        <f>SUMIF('RECAP PDV'!$E:$E,$G133,'RECAP PDV'!O:O)</f>
        <v>3</v>
      </c>
      <c r="P133" s="63">
        <f t="shared" si="61"/>
        <v>1.5</v>
      </c>
      <c r="Q133" s="64">
        <f t="shared" si="34"/>
        <v>0.90217391304347827</v>
      </c>
      <c r="R133" s="48">
        <f t="shared" si="35"/>
        <v>209</v>
      </c>
      <c r="S133" s="63">
        <f>SUMIF('RECAP PDV'!$E:$E,$G133,'RECAP PDV'!S:S)</f>
        <v>2</v>
      </c>
      <c r="T133" s="63">
        <f t="shared" si="62"/>
        <v>1</v>
      </c>
      <c r="U133" s="64">
        <f t="shared" si="37"/>
        <v>0.57585238095238123</v>
      </c>
      <c r="V133" s="48">
        <f t="shared" si="38"/>
        <v>17</v>
      </c>
      <c r="W133" s="63">
        <f>SUMIF('RECAP PDV'!$E:$E,$G133,'RECAP PDV'!W:W)</f>
        <v>20.8</v>
      </c>
      <c r="X133" s="63">
        <f t="shared" si="63"/>
        <v>10.4</v>
      </c>
      <c r="Y133" s="64">
        <f t="shared" si="40"/>
        <v>0.84623108108108114</v>
      </c>
      <c r="Z133" s="48">
        <f t="shared" si="41"/>
        <v>67</v>
      </c>
      <c r="AA133" s="63">
        <f>SUMIF('RECAP PDV'!$E:$E,$G133,'RECAP PDV'!AA:AA)</f>
        <v>1</v>
      </c>
      <c r="AB133" s="63">
        <f t="shared" si="64"/>
        <v>0.5</v>
      </c>
      <c r="AC133" s="64">
        <f t="shared" si="43"/>
        <v>0.81673350956575697</v>
      </c>
      <c r="AD133" s="48">
        <f t="shared" si="44"/>
        <v>117</v>
      </c>
      <c r="AE133" s="63">
        <f>SUMIF('RECAP PDV'!$E:$E,$G133,'RECAP PDV'!AE:AE)</f>
        <v>4.9475305998750247</v>
      </c>
      <c r="AF133" s="63">
        <f t="shared" si="65"/>
        <v>2.4737652999375124</v>
      </c>
      <c r="AG133" s="64">
        <f t="shared" si="46"/>
        <v>0.90397720979262264</v>
      </c>
      <c r="AH133" s="48">
        <f t="shared" si="47"/>
        <v>181</v>
      </c>
      <c r="AI133" s="63">
        <f>SUMIF('RECAP PDV'!$E:$E,$G133,'RECAP PDV'!AI:AI)</f>
        <v>0</v>
      </c>
      <c r="AJ133" s="63">
        <f t="shared" si="58"/>
        <v>0</v>
      </c>
      <c r="AK133" s="64">
        <f t="shared" si="48"/>
        <v>1</v>
      </c>
      <c r="AL133" s="48">
        <f t="shared" si="49"/>
        <v>204</v>
      </c>
      <c r="AM133" s="133">
        <f>SUMIF('RECAP PDV'!$E:$E,$G133,'RECAP PDV'!AM:AM)</f>
        <v>-2</v>
      </c>
      <c r="AN133" s="133">
        <f t="shared" si="59"/>
        <v>-1</v>
      </c>
      <c r="AO133" s="64">
        <f t="shared" si="50"/>
        <v>1.0882217193313768</v>
      </c>
      <c r="AP133" s="48">
        <f t="shared" si="51"/>
        <v>221</v>
      </c>
      <c r="AQ133" s="133">
        <f>SUMIF('RECAP PDV'!$E:$E,$G133,'RECAP PDV'!AQ:AQ)</f>
        <v>0</v>
      </c>
      <c r="AR133" s="133">
        <f t="shared" si="66"/>
        <v>0</v>
      </c>
      <c r="AS133" s="64">
        <f t="shared" si="53"/>
        <v>1</v>
      </c>
      <c r="AT133" s="48">
        <f t="shared" si="54"/>
        <v>85</v>
      </c>
      <c r="AU133" s="63">
        <f>SUMIF('RECAP PDV'!$E:$E,$G133,'RECAP PDV'!AU:AU)</f>
        <v>38522.300000000003</v>
      </c>
      <c r="AV133" s="63">
        <f t="shared" si="67"/>
        <v>19261.150000000001</v>
      </c>
      <c r="AW133" s="64">
        <f t="shared" si="56"/>
        <v>0.89239321306525388</v>
      </c>
      <c r="AX133" s="48">
        <f t="shared" si="57"/>
        <v>62</v>
      </c>
    </row>
    <row r="134" spans="1:50" ht="15.75" thickBot="1" x14ac:dyDescent="0.3">
      <c r="A134">
        <v>51350</v>
      </c>
      <c r="C134" s="41">
        <v>30</v>
      </c>
      <c r="D134" s="42" t="s">
        <v>136</v>
      </c>
      <c r="E134" s="41">
        <v>11</v>
      </c>
      <c r="F134" s="43" t="s">
        <v>513</v>
      </c>
      <c r="G134" s="41">
        <v>451350</v>
      </c>
      <c r="H134" s="43" t="s">
        <v>153</v>
      </c>
      <c r="I134" s="62">
        <f>VLOOKUP(G134,ETP!$J$11:$M$324,4,FALSE)</f>
        <v>7.4477302202788502</v>
      </c>
      <c r="K134" s="63">
        <f>SUMIF('RECAP PDV'!$E:$E,$G134,'RECAP PDV'!K:K)</f>
        <v>0</v>
      </c>
      <c r="L134" s="63">
        <f t="shared" si="60"/>
        <v>0</v>
      </c>
      <c r="M134" s="64" t="e">
        <f t="shared" ref="M134:M197" si="68">IF(M$288="NON",(M$284-L134)/M$284,(M$284-L134)/M$286*M$282)</f>
        <v>#DIV/0!</v>
      </c>
      <c r="N134" s="48" t="e">
        <f t="shared" ref="N134:N197" si="69">RANK(M134,M$6:M$278,1)</f>
        <v>#DIV/0!</v>
      </c>
      <c r="O134" s="63">
        <f>SUMIF('RECAP PDV'!$E:$E,$G134,'RECAP PDV'!O:O)</f>
        <v>24</v>
      </c>
      <c r="P134" s="63">
        <f t="shared" si="61"/>
        <v>3.2224582913398567</v>
      </c>
      <c r="Q134" s="64">
        <f t="shared" ref="Q134:Q197" si="70">IF(Q$288="NON",(Q$284-P134)/Q$284,(Q$284-P134)/Q$286*Q$282)</f>
        <v>0.78983967665174848</v>
      </c>
      <c r="R134" s="48">
        <f t="shared" ref="R134:R197" si="71">RANK(Q134,Q$6:Q$278,1)</f>
        <v>148</v>
      </c>
      <c r="S134" s="63">
        <f>SUMIF('RECAP PDV'!$E:$E,$G134,'RECAP PDV'!S:S)</f>
        <v>5</v>
      </c>
      <c r="T134" s="63">
        <f t="shared" si="62"/>
        <v>0.67134547736247019</v>
      </c>
      <c r="U134" s="64">
        <f t="shared" ref="U134:U197" si="72">IF(U$288="NON",(U$284-T134)/U$284,(U$284-T134)/U$286*U$282)</f>
        <v>0.71525041421832125</v>
      </c>
      <c r="V134" s="48">
        <f t="shared" ref="V134:V197" si="73">RANK(U134,U$6:U$278,1)</f>
        <v>39</v>
      </c>
      <c r="W134" s="63">
        <f>SUMIF('RECAP PDV'!$E:$E,$G134,'RECAP PDV'!W:W)</f>
        <v>38.799999999999997</v>
      </c>
      <c r="X134" s="63">
        <f t="shared" si="63"/>
        <v>5.2096409043327681</v>
      </c>
      <c r="Y134" s="64">
        <f t="shared" ref="Y134:Y197" si="74">IF(Y$288="NON",(Y$284-X134)/Y$284,(Y$284-X134)/Y$286*Y$282)</f>
        <v>0.92297299521009346</v>
      </c>
      <c r="Z134" s="48">
        <f t="shared" ref="Z134:Z197" si="75">RANK(Y134,Y$6:Y$278,1)</f>
        <v>134</v>
      </c>
      <c r="AA134" s="63">
        <f>SUMIF('RECAP PDV'!$E:$E,$G134,'RECAP PDV'!AA:AA)</f>
        <v>4</v>
      </c>
      <c r="AB134" s="63">
        <f t="shared" si="64"/>
        <v>0.5370763818899762</v>
      </c>
      <c r="AC134" s="64">
        <f t="shared" ref="AC134:AC197" si="76">IF(AC$288="NON",(AC$284-AB134)/AC$284,(AC$284-AB134)/AC$286*AC$282)</f>
        <v>0.80314379279180548</v>
      </c>
      <c r="AD134" s="48">
        <f t="shared" ref="AD134:AD197" si="77">RANK(AC134,AC$6:AC$278,1)</f>
        <v>108</v>
      </c>
      <c r="AE134" s="63">
        <f>SUMIF('RECAP PDV'!$E:$E,$G134,'RECAP PDV'!AE:AE)</f>
        <v>36.084082003153455</v>
      </c>
      <c r="AF134" s="63">
        <f t="shared" si="65"/>
        <v>4.8449770515187156</v>
      </c>
      <c r="AG134" s="64">
        <f t="shared" ref="AG134:AG197" si="78">IF(AG$288="NON",(AG$284-AF134)/AG$284,(AG$284-AF134)/AG$286*AG$282)</f>
        <v>0.81193518439712487</v>
      </c>
      <c r="AH134" s="48">
        <f t="shared" ref="AH134:AH197" si="79">RANK(AG134,AG$6:AG$278,1)</f>
        <v>112</v>
      </c>
      <c r="AI134" s="63">
        <f>SUMIF('RECAP PDV'!$E:$E,$G134,'RECAP PDV'!AI:AI)</f>
        <v>4</v>
      </c>
      <c r="AJ134" s="63">
        <f t="shared" si="58"/>
        <v>0.5370763818899762</v>
      </c>
      <c r="AK134" s="64">
        <f t="shared" ref="AK134:AK197" si="80">IF(AK$288="NON",(AK$284-AJ134)/AK$284,(AK$284-AJ134)/AK$286*AK$282)</f>
        <v>0.69184347461759466</v>
      </c>
      <c r="AL134" s="48">
        <f t="shared" ref="AL134:AL197" si="81">RANK(AK134,AK$6:AK$278,1)</f>
        <v>62</v>
      </c>
      <c r="AM134" s="133">
        <f>SUMIF('RECAP PDV'!$E:$E,$G134,'RECAP PDV'!AM:AM)</f>
        <v>-2</v>
      </c>
      <c r="AN134" s="133">
        <f t="shared" si="59"/>
        <v>-0.2685381909449881</v>
      </c>
      <c r="AO134" s="64">
        <f t="shared" ref="AO134:AO197" si="82">IF(AO$288="NON",(AO$284-AN134)/AO$284,(AO$284-AN134)/AO$286*AO$282)</f>
        <v>0.98735811961593745</v>
      </c>
      <c r="AP134" s="48">
        <f t="shared" ref="AP134:AP197" si="83">RANK(AO134,AO$6:AO$278,1)</f>
        <v>179</v>
      </c>
      <c r="AQ134" s="133">
        <f>SUMIF('RECAP PDV'!$E:$E,$G134,'RECAP PDV'!AQ:AQ)</f>
        <v>0</v>
      </c>
      <c r="AR134" s="133">
        <f t="shared" si="66"/>
        <v>0</v>
      </c>
      <c r="AS134" s="64">
        <f t="shared" ref="AS134:AS197" si="84">IF(AS$288="NON",(AS$284-AR134)/AS$284,(AS$284-AR134)/AS$286*AS$282)</f>
        <v>1</v>
      </c>
      <c r="AT134" s="48">
        <f t="shared" ref="AT134:AT197" si="85">RANK(AS134,AS$6:AS$278,1)</f>
        <v>85</v>
      </c>
      <c r="AU134" s="63">
        <f>SUMIF('RECAP PDV'!$E:$E,$G134,'RECAP PDV'!AU:AU)</f>
        <v>126588.4</v>
      </c>
      <c r="AV134" s="63">
        <f t="shared" si="67"/>
        <v>16996.909965310264</v>
      </c>
      <c r="AW134" s="64">
        <f t="shared" ref="AW134:AW197" si="86">IF(AW$288="NON",(AW$284-AV134)/AW$284,(AW$284-AV134)/AW$286*AW$282)</f>
        <v>0.9050429040225425</v>
      </c>
      <c r="AX134" s="48">
        <f t="shared" ref="AX134:AX197" si="87">RANK(AW134,AW$6:AW$278,1)</f>
        <v>79</v>
      </c>
    </row>
    <row r="135" spans="1:50" ht="15.75" thickBot="1" x14ac:dyDescent="0.3">
      <c r="A135">
        <v>51310</v>
      </c>
      <c r="C135" s="41">
        <v>30</v>
      </c>
      <c r="D135" s="42" t="s">
        <v>136</v>
      </c>
      <c r="E135" s="41">
        <v>11</v>
      </c>
      <c r="F135" s="43" t="s">
        <v>513</v>
      </c>
      <c r="G135" s="41">
        <v>551310</v>
      </c>
      <c r="H135" s="43" t="s">
        <v>154</v>
      </c>
      <c r="I135" s="62">
        <f>VLOOKUP(G135,ETP!$J$11:$M$324,4,FALSE)</f>
        <v>3.782</v>
      </c>
      <c r="K135" s="63">
        <f>SUMIF('RECAP PDV'!$E:$E,$G135,'RECAP PDV'!K:K)</f>
        <v>0</v>
      </c>
      <c r="L135" s="63">
        <f t="shared" si="60"/>
        <v>0</v>
      </c>
      <c r="M135" s="64" t="e">
        <f t="shared" si="68"/>
        <v>#DIV/0!</v>
      </c>
      <c r="N135" s="48" t="e">
        <f t="shared" si="69"/>
        <v>#DIV/0!</v>
      </c>
      <c r="O135" s="63">
        <f>SUMIF('RECAP PDV'!$E:$E,$G135,'RECAP PDV'!O:O)</f>
        <v>23</v>
      </c>
      <c r="P135" s="63">
        <f t="shared" si="61"/>
        <v>6.0814383923849817</v>
      </c>
      <c r="Q135" s="64">
        <f t="shared" si="70"/>
        <v>0.60338445267054464</v>
      </c>
      <c r="R135" s="48">
        <f t="shared" si="71"/>
        <v>52</v>
      </c>
      <c r="S135" s="63">
        <f>SUMIF('RECAP PDV'!$E:$E,$G135,'RECAP PDV'!S:S)</f>
        <v>2</v>
      </c>
      <c r="T135" s="63">
        <f t="shared" si="62"/>
        <v>0.52882072977260708</v>
      </c>
      <c r="U135" s="64">
        <f t="shared" si="72"/>
        <v>0.77570194656392444</v>
      </c>
      <c r="V135" s="48">
        <f t="shared" si="73"/>
        <v>67</v>
      </c>
      <c r="W135" s="63">
        <f>SUMIF('RECAP PDV'!$E:$E,$G135,'RECAP PDV'!W:W)</f>
        <v>54.599999999999994</v>
      </c>
      <c r="X135" s="63">
        <f t="shared" si="63"/>
        <v>14.436805922792171</v>
      </c>
      <c r="Y135" s="64">
        <f t="shared" si="74"/>
        <v>0.78654499621250018</v>
      </c>
      <c r="Z135" s="48">
        <f t="shared" si="75"/>
        <v>26</v>
      </c>
      <c r="AA135" s="63">
        <f>SUMIF('RECAP PDV'!$E:$E,$G135,'RECAP PDV'!AA:AA)</f>
        <v>4</v>
      </c>
      <c r="AB135" s="63">
        <f t="shared" si="64"/>
        <v>1.0576414595452142</v>
      </c>
      <c r="AC135" s="64">
        <f t="shared" si="76"/>
        <v>0.61233952314279627</v>
      </c>
      <c r="AD135" s="48">
        <f t="shared" si="77"/>
        <v>31</v>
      </c>
      <c r="AE135" s="63">
        <f>SUMIF('RECAP PDV'!$E:$E,$G135,'RECAP PDV'!AE:AE)</f>
        <v>49.372402673509839</v>
      </c>
      <c r="AF135" s="63">
        <f t="shared" si="65"/>
        <v>13.054575006216245</v>
      </c>
      <c r="AG135" s="64">
        <f t="shared" si="78"/>
        <v>0.49326772547903436</v>
      </c>
      <c r="AH135" s="48">
        <f t="shared" si="79"/>
        <v>12</v>
      </c>
      <c r="AI135" s="63">
        <f>SUMIF('RECAP PDV'!$E:$E,$G135,'RECAP PDV'!AI:AI)</f>
        <v>3</v>
      </c>
      <c r="AJ135" s="63">
        <f t="shared" ref="AJ135:AJ198" si="88">AI135/$I135</f>
        <v>0.79323109465891062</v>
      </c>
      <c r="AK135" s="64">
        <f t="shared" si="80"/>
        <v>0.54487043892120568</v>
      </c>
      <c r="AL135" s="48">
        <f t="shared" si="81"/>
        <v>24</v>
      </c>
      <c r="AM135" s="133">
        <f>SUMIF('RECAP PDV'!$E:$E,$G135,'RECAP PDV'!AM:AM)</f>
        <v>7</v>
      </c>
      <c r="AN135" s="133">
        <f t="shared" ref="AN135:AN198" si="89">AM135/$I135</f>
        <v>1.8508725542041249</v>
      </c>
      <c r="AO135" s="64">
        <f t="shared" si="82"/>
        <v>0.69510581828595241</v>
      </c>
      <c r="AP135" s="48">
        <f t="shared" si="83"/>
        <v>14</v>
      </c>
      <c r="AQ135" s="133">
        <f>SUMIF('RECAP PDV'!$E:$E,$G135,'RECAP PDV'!AQ:AQ)</f>
        <v>0</v>
      </c>
      <c r="AR135" s="133">
        <f t="shared" si="66"/>
        <v>0</v>
      </c>
      <c r="AS135" s="64">
        <f t="shared" si="84"/>
        <v>1</v>
      </c>
      <c r="AT135" s="48">
        <f t="shared" si="85"/>
        <v>85</v>
      </c>
      <c r="AU135" s="63">
        <f>SUMIF('RECAP PDV'!$E:$E,$G135,'RECAP PDV'!AU:AU)</f>
        <v>25727.599999999999</v>
      </c>
      <c r="AV135" s="63">
        <f t="shared" si="67"/>
        <v>6802.6441036488623</v>
      </c>
      <c r="AW135" s="64">
        <f t="shared" si="86"/>
        <v>0.96199548445164229</v>
      </c>
      <c r="AX135" s="48">
        <f t="shared" si="87"/>
        <v>167</v>
      </c>
    </row>
    <row r="136" spans="1:50" ht="15.75" thickBot="1" x14ac:dyDescent="0.3">
      <c r="A136">
        <v>51309</v>
      </c>
      <c r="C136" s="41">
        <v>30</v>
      </c>
      <c r="D136" s="42" t="s">
        <v>136</v>
      </c>
      <c r="E136" s="41">
        <v>11</v>
      </c>
      <c r="F136" s="43" t="s">
        <v>513</v>
      </c>
      <c r="G136" s="41">
        <v>551309</v>
      </c>
      <c r="H136" s="43" t="s">
        <v>157</v>
      </c>
      <c r="I136" s="62">
        <f>VLOOKUP(G136,ETP!$J$11:$M$324,4,FALSE)</f>
        <v>3</v>
      </c>
      <c r="K136" s="63">
        <f>SUMIF('RECAP PDV'!$E:$E,$G136,'RECAP PDV'!K:K)</f>
        <v>0</v>
      </c>
      <c r="L136" s="63">
        <f t="shared" si="60"/>
        <v>0</v>
      </c>
      <c r="M136" s="64" t="e">
        <f t="shared" si="68"/>
        <v>#DIV/0!</v>
      </c>
      <c r="N136" s="48" t="e">
        <f t="shared" si="69"/>
        <v>#DIV/0!</v>
      </c>
      <c r="O136" s="63">
        <f>SUMIF('RECAP PDV'!$E:$E,$G136,'RECAP PDV'!O:O)</f>
        <v>7</v>
      </c>
      <c r="P136" s="63">
        <f t="shared" si="61"/>
        <v>2.3333333333333335</v>
      </c>
      <c r="Q136" s="64">
        <f t="shared" si="70"/>
        <v>0.84782608695652173</v>
      </c>
      <c r="R136" s="48">
        <f t="shared" si="71"/>
        <v>184</v>
      </c>
      <c r="S136" s="63">
        <f>SUMIF('RECAP PDV'!$E:$E,$G136,'RECAP PDV'!S:S)</f>
        <v>1</v>
      </c>
      <c r="T136" s="63">
        <f t="shared" si="62"/>
        <v>0.33333333333333331</v>
      </c>
      <c r="U136" s="64">
        <f t="shared" si="72"/>
        <v>0.85861746031746033</v>
      </c>
      <c r="V136" s="48">
        <f t="shared" si="73"/>
        <v>121</v>
      </c>
      <c r="W136" s="63">
        <f>SUMIF('RECAP PDV'!$E:$E,$G136,'RECAP PDV'!W:W)</f>
        <v>6</v>
      </c>
      <c r="X136" s="63">
        <f t="shared" si="63"/>
        <v>2</v>
      </c>
      <c r="Y136" s="64">
        <f t="shared" si="74"/>
        <v>0.97042905405405411</v>
      </c>
      <c r="Z136" s="48">
        <f t="shared" si="75"/>
        <v>193</v>
      </c>
      <c r="AA136" s="63">
        <f>SUMIF('RECAP PDV'!$E:$E,$G136,'RECAP PDV'!AA:AA)</f>
        <v>1</v>
      </c>
      <c r="AB136" s="63">
        <f t="shared" si="64"/>
        <v>0.33333333333333331</v>
      </c>
      <c r="AC136" s="64">
        <f t="shared" si="76"/>
        <v>0.87782233971050461</v>
      </c>
      <c r="AD136" s="48">
        <f t="shared" si="77"/>
        <v>168</v>
      </c>
      <c r="AE136" s="63">
        <f>SUMIF('RECAP PDV'!$E:$E,$G136,'RECAP PDV'!AE:AE)</f>
        <v>25.316726970062799</v>
      </c>
      <c r="AF136" s="63">
        <f t="shared" si="65"/>
        <v>8.4389089900209324</v>
      </c>
      <c r="AG136" s="64">
        <f t="shared" si="78"/>
        <v>0.67243150045463107</v>
      </c>
      <c r="AH136" s="48">
        <f t="shared" si="79"/>
        <v>44</v>
      </c>
      <c r="AI136" s="63">
        <f>SUMIF('RECAP PDV'!$E:$E,$G136,'RECAP PDV'!AI:AI)</f>
        <v>1</v>
      </c>
      <c r="AJ136" s="63">
        <f t="shared" si="88"/>
        <v>0.33333333333333331</v>
      </c>
      <c r="AK136" s="64">
        <f t="shared" si="80"/>
        <v>0.80874444444444449</v>
      </c>
      <c r="AL136" s="48">
        <f t="shared" si="81"/>
        <v>135</v>
      </c>
      <c r="AM136" s="133">
        <f>SUMIF('RECAP PDV'!$E:$E,$G136,'RECAP PDV'!AM:AM)</f>
        <v>2</v>
      </c>
      <c r="AN136" s="133">
        <f t="shared" si="89"/>
        <v>0.66666666666666663</v>
      </c>
      <c r="AO136" s="64">
        <f t="shared" si="82"/>
        <v>0.8583997416905873</v>
      </c>
      <c r="AP136" s="48">
        <f t="shared" si="83"/>
        <v>65</v>
      </c>
      <c r="AQ136" s="133">
        <f>SUMIF('RECAP PDV'!$E:$E,$G136,'RECAP PDV'!AQ:AQ)</f>
        <v>1</v>
      </c>
      <c r="AR136" s="133">
        <f t="shared" si="66"/>
        <v>0.33333333333333331</v>
      </c>
      <c r="AS136" s="64">
        <f t="shared" si="84"/>
        <v>0.70823333333333338</v>
      </c>
      <c r="AT136" s="48">
        <f t="shared" si="85"/>
        <v>24</v>
      </c>
      <c r="AU136" s="63">
        <f>SUMIF('RECAP PDV'!$E:$E,$G136,'RECAP PDV'!AU:AU)</f>
        <v>125540</v>
      </c>
      <c r="AV136" s="63">
        <f t="shared" si="67"/>
        <v>41846.666666666664</v>
      </c>
      <c r="AW136" s="64">
        <f t="shared" si="86"/>
        <v>0.76621409708509913</v>
      </c>
      <c r="AX136" s="48">
        <f t="shared" si="87"/>
        <v>14</v>
      </c>
    </row>
    <row r="137" spans="1:50" ht="15.75" thickBot="1" x14ac:dyDescent="0.3">
      <c r="A137">
        <v>51305</v>
      </c>
      <c r="C137" s="41">
        <v>30</v>
      </c>
      <c r="D137" s="42" t="s">
        <v>136</v>
      </c>
      <c r="E137" s="41">
        <v>11</v>
      </c>
      <c r="F137" s="43" t="s">
        <v>513</v>
      </c>
      <c r="G137" s="41">
        <v>551305</v>
      </c>
      <c r="H137" s="43" t="s">
        <v>176</v>
      </c>
      <c r="I137" s="62">
        <f>VLOOKUP(G137,ETP!$J$11:$M$324,4,FALSE)</f>
        <v>3.6634260869565201</v>
      </c>
      <c r="K137" s="63">
        <f>SUMIF('RECAP PDV'!$E:$E,$G137,'RECAP PDV'!K:K)</f>
        <v>0</v>
      </c>
      <c r="L137" s="63">
        <f t="shared" si="60"/>
        <v>0</v>
      </c>
      <c r="M137" s="64" t="e">
        <f t="shared" si="68"/>
        <v>#DIV/0!</v>
      </c>
      <c r="N137" s="48" t="e">
        <f t="shared" si="69"/>
        <v>#DIV/0!</v>
      </c>
      <c r="O137" s="63">
        <f>SUMIF('RECAP PDV'!$E:$E,$G137,'RECAP PDV'!O:O)</f>
        <v>13</v>
      </c>
      <c r="P137" s="63">
        <f t="shared" si="61"/>
        <v>3.5485907703409039</v>
      </c>
      <c r="Q137" s="64">
        <f t="shared" si="70"/>
        <v>0.76857016715168025</v>
      </c>
      <c r="R137" s="48">
        <f t="shared" si="71"/>
        <v>131</v>
      </c>
      <c r="S137" s="63">
        <f>SUMIF('RECAP PDV'!$E:$E,$G137,'RECAP PDV'!S:S)</f>
        <v>1</v>
      </c>
      <c r="T137" s="63">
        <f t="shared" si="62"/>
        <v>0.27296852079545414</v>
      </c>
      <c r="U137" s="64">
        <f t="shared" si="72"/>
        <v>0.88422105182965782</v>
      </c>
      <c r="V137" s="48">
        <f t="shared" si="73"/>
        <v>142</v>
      </c>
      <c r="W137" s="63">
        <f>SUMIF('RECAP PDV'!$E:$E,$G137,'RECAP PDV'!W:W)</f>
        <v>58.8</v>
      </c>
      <c r="X137" s="63">
        <f t="shared" si="63"/>
        <v>16.050549022772703</v>
      </c>
      <c r="Y137" s="64">
        <f t="shared" si="74"/>
        <v>0.76268504122241654</v>
      </c>
      <c r="Z137" s="48">
        <f t="shared" si="75"/>
        <v>17</v>
      </c>
      <c r="AA137" s="63">
        <f>SUMIF('RECAP PDV'!$E:$E,$G137,'RECAP PDV'!AA:AA)</f>
        <v>6</v>
      </c>
      <c r="AB137" s="63">
        <f t="shared" si="64"/>
        <v>1.6378111247727247</v>
      </c>
      <c r="AC137" s="64">
        <f t="shared" si="76"/>
        <v>0.39968820633748514</v>
      </c>
      <c r="AD137" s="48">
        <f t="shared" si="77"/>
        <v>10</v>
      </c>
      <c r="AE137" s="63">
        <f>SUMIF('RECAP PDV'!$E:$E,$G137,'RECAP PDV'!AE:AE)</f>
        <v>47.375370821091487</v>
      </c>
      <c r="AF137" s="63">
        <f t="shared" si="65"/>
        <v>12.931984895169462</v>
      </c>
      <c r="AG137" s="64">
        <f t="shared" si="78"/>
        <v>0.49802623855011741</v>
      </c>
      <c r="AH137" s="48">
        <f t="shared" si="79"/>
        <v>13</v>
      </c>
      <c r="AI137" s="63">
        <f>SUMIF('RECAP PDV'!$E:$E,$G137,'RECAP PDV'!AI:AI)</f>
        <v>3</v>
      </c>
      <c r="AJ137" s="63">
        <f t="shared" si="88"/>
        <v>0.81890556238636236</v>
      </c>
      <c r="AK137" s="64">
        <f t="shared" si="80"/>
        <v>0.53013928515478481</v>
      </c>
      <c r="AL137" s="48">
        <f t="shared" si="81"/>
        <v>22</v>
      </c>
      <c r="AM137" s="133">
        <f>SUMIF('RECAP PDV'!$E:$E,$G137,'RECAP PDV'!AM:AM)</f>
        <v>-14</v>
      </c>
      <c r="AN137" s="133">
        <f t="shared" si="89"/>
        <v>-3.8215592911363578</v>
      </c>
      <c r="AO137" s="64">
        <f t="shared" si="82"/>
        <v>1.477295521123198</v>
      </c>
      <c r="AP137" s="48">
        <f t="shared" si="83"/>
        <v>272</v>
      </c>
      <c r="AQ137" s="133">
        <f>SUMIF('RECAP PDV'!$E:$E,$G137,'RECAP PDV'!AQ:AQ)</f>
        <v>0</v>
      </c>
      <c r="AR137" s="133">
        <f t="shared" si="66"/>
        <v>0</v>
      </c>
      <c r="AS137" s="64">
        <f t="shared" si="84"/>
        <v>1</v>
      </c>
      <c r="AT137" s="48">
        <f t="shared" si="85"/>
        <v>85</v>
      </c>
      <c r="AU137" s="63">
        <f>SUMIF('RECAP PDV'!$E:$E,$G137,'RECAP PDV'!AU:AU)</f>
        <v>17937.900000000001</v>
      </c>
      <c r="AV137" s="63">
        <f t="shared" si="67"/>
        <v>4896.4820291767774</v>
      </c>
      <c r="AW137" s="64">
        <f t="shared" si="86"/>
        <v>0.97264469159715594</v>
      </c>
      <c r="AX137" s="48">
        <f t="shared" si="87"/>
        <v>188</v>
      </c>
    </row>
    <row r="138" spans="1:50" ht="15.75" thickBot="1" x14ac:dyDescent="0.3">
      <c r="A138">
        <v>51301</v>
      </c>
      <c r="C138" s="41">
        <v>30</v>
      </c>
      <c r="D138" s="42" t="s">
        <v>136</v>
      </c>
      <c r="E138" s="41">
        <v>11</v>
      </c>
      <c r="F138" s="43" t="s">
        <v>513</v>
      </c>
      <c r="G138" s="41">
        <v>451301</v>
      </c>
      <c r="H138" s="43" t="s">
        <v>158</v>
      </c>
      <c r="I138" s="62">
        <f>VLOOKUP(G138,ETP!$J$11:$M$324,4,FALSE)</f>
        <v>7.70418920056101</v>
      </c>
      <c r="K138" s="63">
        <f>SUMIF('RECAP PDV'!$E:$E,$G138,'RECAP PDV'!K:K)</f>
        <v>0</v>
      </c>
      <c r="L138" s="63">
        <f t="shared" si="60"/>
        <v>0</v>
      </c>
      <c r="M138" s="64" t="e">
        <f t="shared" si="68"/>
        <v>#DIV/0!</v>
      </c>
      <c r="N138" s="48" t="e">
        <f t="shared" si="69"/>
        <v>#DIV/0!</v>
      </c>
      <c r="O138" s="63">
        <f>SUMIF('RECAP PDV'!$E:$E,$G138,'RECAP PDV'!O:O)</f>
        <v>14</v>
      </c>
      <c r="P138" s="63">
        <f t="shared" si="61"/>
        <v>1.8171931705649877</v>
      </c>
      <c r="Q138" s="64">
        <f t="shared" si="70"/>
        <v>0.88148740191967478</v>
      </c>
      <c r="R138" s="48">
        <f t="shared" si="71"/>
        <v>202</v>
      </c>
      <c r="S138" s="63">
        <f>SUMIF('RECAP PDV'!$E:$E,$G138,'RECAP PDV'!S:S)</f>
        <v>5</v>
      </c>
      <c r="T138" s="63">
        <f t="shared" si="62"/>
        <v>0.64899756091606708</v>
      </c>
      <c r="U138" s="64">
        <f t="shared" si="72"/>
        <v>0.7247292297697383</v>
      </c>
      <c r="V138" s="48">
        <f t="shared" si="73"/>
        <v>48</v>
      </c>
      <c r="W138" s="63">
        <f>SUMIF('RECAP PDV'!$E:$E,$G138,'RECAP PDV'!W:W)</f>
        <v>35.800000000000004</v>
      </c>
      <c r="X138" s="63">
        <f t="shared" si="63"/>
        <v>4.646822536159041</v>
      </c>
      <c r="Y138" s="64">
        <f t="shared" si="74"/>
        <v>0.93129453098141879</v>
      </c>
      <c r="Z138" s="48">
        <f t="shared" si="75"/>
        <v>140</v>
      </c>
      <c r="AA138" s="63">
        <f>SUMIF('RECAP PDV'!$E:$E,$G138,'RECAP PDV'!AA:AA)</f>
        <v>4</v>
      </c>
      <c r="AB138" s="63">
        <f t="shared" si="64"/>
        <v>0.51919804873285369</v>
      </c>
      <c r="AC138" s="64">
        <f t="shared" si="76"/>
        <v>0.80969679153684571</v>
      </c>
      <c r="AD138" s="48">
        <f t="shared" si="77"/>
        <v>111</v>
      </c>
      <c r="AE138" s="63">
        <f>SUMIF('RECAP PDV'!$E:$E,$G138,'RECAP PDV'!AE:AE)</f>
        <v>70.509868589858812</v>
      </c>
      <c r="AF138" s="63">
        <f t="shared" si="65"/>
        <v>9.152146547066156</v>
      </c>
      <c r="AG138" s="64">
        <f t="shared" si="78"/>
        <v>0.6447461495808412</v>
      </c>
      <c r="AH138" s="48">
        <f t="shared" si="79"/>
        <v>31</v>
      </c>
      <c r="AI138" s="63">
        <f>SUMIF('RECAP PDV'!$E:$E,$G138,'RECAP PDV'!AI:AI)</f>
        <v>6</v>
      </c>
      <c r="AJ138" s="63">
        <f t="shared" si="88"/>
        <v>0.77879707309928048</v>
      </c>
      <c r="AK138" s="64">
        <f t="shared" si="80"/>
        <v>0.55315219935806947</v>
      </c>
      <c r="AL138" s="48">
        <f t="shared" si="81"/>
        <v>26</v>
      </c>
      <c r="AM138" s="133">
        <f>SUMIF('RECAP PDV'!$E:$E,$G138,'RECAP PDV'!AM:AM)</f>
        <v>2</v>
      </c>
      <c r="AN138" s="133">
        <f t="shared" si="89"/>
        <v>0.25959902436642684</v>
      </c>
      <c r="AO138" s="64">
        <f t="shared" si="82"/>
        <v>0.91453159604279621</v>
      </c>
      <c r="AP138" s="48">
        <f t="shared" si="83"/>
        <v>121</v>
      </c>
      <c r="AQ138" s="133">
        <f>SUMIF('RECAP PDV'!$E:$E,$G138,'RECAP PDV'!AQ:AQ)</f>
        <v>1</v>
      </c>
      <c r="AR138" s="133">
        <f t="shared" si="66"/>
        <v>0.12979951218321342</v>
      </c>
      <c r="AS138" s="64">
        <f t="shared" si="84"/>
        <v>0.88638648698603328</v>
      </c>
      <c r="AT138" s="48">
        <f t="shared" si="85"/>
        <v>72</v>
      </c>
      <c r="AU138" s="63">
        <f>SUMIF('RECAP PDV'!$E:$E,$G138,'RECAP PDV'!AU:AU)</f>
        <v>280489.09999999998</v>
      </c>
      <c r="AV138" s="63">
        <f t="shared" si="67"/>
        <v>36407.348352708563</v>
      </c>
      <c r="AW138" s="64">
        <f t="shared" si="86"/>
        <v>0.79660208362174678</v>
      </c>
      <c r="AX138" s="48">
        <f t="shared" si="87"/>
        <v>19</v>
      </c>
    </row>
    <row r="139" spans="1:50" ht="15.75" thickBot="1" x14ac:dyDescent="0.3">
      <c r="A139">
        <v>51341</v>
      </c>
      <c r="C139" s="41">
        <v>30</v>
      </c>
      <c r="D139" s="42" t="s">
        <v>136</v>
      </c>
      <c r="E139" s="41">
        <v>11</v>
      </c>
      <c r="F139" s="43" t="s">
        <v>513</v>
      </c>
      <c r="G139" s="41">
        <v>551341</v>
      </c>
      <c r="H139" s="43" t="s">
        <v>159</v>
      </c>
      <c r="I139" s="62">
        <f>VLOOKUP(G139,ETP!$J$11:$M$324,4,FALSE)</f>
        <v>4.1496651612903204</v>
      </c>
      <c r="K139" s="63">
        <f>SUMIF('RECAP PDV'!$E:$E,$G139,'RECAP PDV'!K:K)</f>
        <v>0</v>
      </c>
      <c r="L139" s="63">
        <f t="shared" si="60"/>
        <v>0</v>
      </c>
      <c r="M139" s="64" t="e">
        <f t="shared" si="68"/>
        <v>#DIV/0!</v>
      </c>
      <c r="N139" s="48" t="e">
        <f t="shared" si="69"/>
        <v>#DIV/0!</v>
      </c>
      <c r="O139" s="63">
        <f>SUMIF('RECAP PDV'!$E:$E,$G139,'RECAP PDV'!O:O)</f>
        <v>5</v>
      </c>
      <c r="P139" s="63">
        <f t="shared" si="61"/>
        <v>1.2049164946227304</v>
      </c>
      <c r="Q139" s="64">
        <f t="shared" si="70"/>
        <v>0.92141848948112626</v>
      </c>
      <c r="R139" s="48">
        <f t="shared" si="71"/>
        <v>219</v>
      </c>
      <c r="S139" s="63">
        <f>SUMIF('RECAP PDV'!$E:$E,$G139,'RECAP PDV'!S:S)</f>
        <v>0</v>
      </c>
      <c r="T139" s="63">
        <f t="shared" si="62"/>
        <v>0</v>
      </c>
      <c r="U139" s="64">
        <f t="shared" si="72"/>
        <v>1</v>
      </c>
      <c r="V139" s="48">
        <f t="shared" si="73"/>
        <v>181</v>
      </c>
      <c r="W139" s="63">
        <f>SUMIF('RECAP PDV'!$E:$E,$G139,'RECAP PDV'!W:W)</f>
        <v>28.4</v>
      </c>
      <c r="X139" s="63">
        <f t="shared" si="63"/>
        <v>6.8439256894571088</v>
      </c>
      <c r="Y139" s="64">
        <f t="shared" si="74"/>
        <v>0.89880932168949645</v>
      </c>
      <c r="Z139" s="48">
        <f t="shared" si="75"/>
        <v>108</v>
      </c>
      <c r="AA139" s="63">
        <f>SUMIF('RECAP PDV'!$E:$E,$G139,'RECAP PDV'!AA:AA)</f>
        <v>2</v>
      </c>
      <c r="AB139" s="63">
        <f t="shared" si="64"/>
        <v>0.48196659784909218</v>
      </c>
      <c r="AC139" s="64">
        <f t="shared" si="76"/>
        <v>0.82334334621132932</v>
      </c>
      <c r="AD139" s="48">
        <f t="shared" si="77"/>
        <v>125</v>
      </c>
      <c r="AE139" s="63">
        <f>SUMIF('RECAP PDV'!$E:$E,$G139,'RECAP PDV'!AE:AE)</f>
        <v>21.278081790030015</v>
      </c>
      <c r="AF139" s="63">
        <f t="shared" si="65"/>
        <v>5.1276623445477441</v>
      </c>
      <c r="AG139" s="64">
        <f t="shared" si="78"/>
        <v>0.80096234449678227</v>
      </c>
      <c r="AH139" s="48">
        <f t="shared" si="79"/>
        <v>102</v>
      </c>
      <c r="AI139" s="63">
        <f>SUMIF('RECAP PDV'!$E:$E,$G139,'RECAP PDV'!AI:AI)</f>
        <v>2</v>
      </c>
      <c r="AJ139" s="63">
        <f t="shared" si="88"/>
        <v>0.48196659784909218</v>
      </c>
      <c r="AK139" s="64">
        <f t="shared" si="80"/>
        <v>0.72346363170745254</v>
      </c>
      <c r="AL139" s="48">
        <f t="shared" si="81"/>
        <v>81</v>
      </c>
      <c r="AM139" s="133">
        <f>SUMIF('RECAP PDV'!$E:$E,$G139,'RECAP PDV'!AM:AM)</f>
        <v>0</v>
      </c>
      <c r="AN139" s="133">
        <f t="shared" si="89"/>
        <v>0</v>
      </c>
      <c r="AO139" s="64">
        <f t="shared" si="82"/>
        <v>0.9503285327469031</v>
      </c>
      <c r="AP139" s="48">
        <f t="shared" si="83"/>
        <v>133</v>
      </c>
      <c r="AQ139" s="133">
        <f>SUMIF('RECAP PDV'!$E:$E,$G139,'RECAP PDV'!AQ:AQ)</f>
        <v>0</v>
      </c>
      <c r="AR139" s="133">
        <f t="shared" si="66"/>
        <v>0</v>
      </c>
      <c r="AS139" s="64">
        <f t="shared" si="84"/>
        <v>1</v>
      </c>
      <c r="AT139" s="48">
        <f t="shared" si="85"/>
        <v>85</v>
      </c>
      <c r="AU139" s="63">
        <f>SUMIF('RECAP PDV'!$E:$E,$G139,'RECAP PDV'!AU:AU)</f>
        <v>11125.3</v>
      </c>
      <c r="AV139" s="63">
        <f t="shared" si="67"/>
        <v>2681.0114955252525</v>
      </c>
      <c r="AW139" s="64">
        <f t="shared" si="86"/>
        <v>0.98502192066576555</v>
      </c>
      <c r="AX139" s="48">
        <f t="shared" si="87"/>
        <v>210</v>
      </c>
    </row>
    <row r="140" spans="1:50" ht="15.75" thickBot="1" x14ac:dyDescent="0.3">
      <c r="A140">
        <v>51306</v>
      </c>
      <c r="C140" s="41">
        <v>30</v>
      </c>
      <c r="D140" s="42" t="s">
        <v>136</v>
      </c>
      <c r="E140" s="41">
        <v>11</v>
      </c>
      <c r="F140" s="43" t="s">
        <v>513</v>
      </c>
      <c r="G140" s="41">
        <v>551306</v>
      </c>
      <c r="H140" s="43" t="s">
        <v>160</v>
      </c>
      <c r="I140" s="62">
        <f>VLOOKUP(G140,ETP!$J$11:$M$324,4,FALSE)</f>
        <v>4</v>
      </c>
      <c r="K140" s="63">
        <f>SUMIF('RECAP PDV'!$E:$E,$G140,'RECAP PDV'!K:K)</f>
        <v>0</v>
      </c>
      <c r="L140" s="63">
        <f t="shared" si="60"/>
        <v>0</v>
      </c>
      <c r="M140" s="64" t="e">
        <f t="shared" si="68"/>
        <v>#DIV/0!</v>
      </c>
      <c r="N140" s="48" t="e">
        <f t="shared" si="69"/>
        <v>#DIV/0!</v>
      </c>
      <c r="O140" s="63">
        <f>SUMIF('RECAP PDV'!$E:$E,$G140,'RECAP PDV'!O:O)</f>
        <v>21</v>
      </c>
      <c r="P140" s="63">
        <f t="shared" si="61"/>
        <v>5.25</v>
      </c>
      <c r="Q140" s="64">
        <f t="shared" si="70"/>
        <v>0.65760869565217395</v>
      </c>
      <c r="R140" s="48">
        <f t="shared" si="71"/>
        <v>71</v>
      </c>
      <c r="S140" s="63">
        <f>SUMIF('RECAP PDV'!$E:$E,$G140,'RECAP PDV'!S:S)</f>
        <v>0</v>
      </c>
      <c r="T140" s="63">
        <f t="shared" si="62"/>
        <v>0</v>
      </c>
      <c r="U140" s="64">
        <f t="shared" si="72"/>
        <v>1</v>
      </c>
      <c r="V140" s="48">
        <f t="shared" si="73"/>
        <v>181</v>
      </c>
      <c r="W140" s="63">
        <f>SUMIF('RECAP PDV'!$E:$E,$G140,'RECAP PDV'!W:W)</f>
        <v>20.399999999999999</v>
      </c>
      <c r="X140" s="63">
        <f t="shared" si="63"/>
        <v>5.0999999999999996</v>
      </c>
      <c r="Y140" s="64">
        <f t="shared" si="74"/>
        <v>0.92459408783783781</v>
      </c>
      <c r="Z140" s="48">
        <f t="shared" si="75"/>
        <v>136</v>
      </c>
      <c r="AA140" s="63">
        <f>SUMIF('RECAP PDV'!$E:$E,$G140,'RECAP PDV'!AA:AA)</f>
        <v>3</v>
      </c>
      <c r="AB140" s="63">
        <f t="shared" si="64"/>
        <v>0.75</v>
      </c>
      <c r="AC140" s="64">
        <f t="shared" si="76"/>
        <v>0.72510026434863539</v>
      </c>
      <c r="AD140" s="48">
        <f t="shared" si="77"/>
        <v>64</v>
      </c>
      <c r="AE140" s="63">
        <f>SUMIF('RECAP PDV'!$E:$E,$G140,'RECAP PDV'!AE:AE)</f>
        <v>6.7549567726530393</v>
      </c>
      <c r="AF140" s="63">
        <f t="shared" si="65"/>
        <v>1.6887391931632598</v>
      </c>
      <c r="AG140" s="64">
        <f t="shared" si="78"/>
        <v>0.93444913740839208</v>
      </c>
      <c r="AH140" s="48">
        <f t="shared" si="79"/>
        <v>203</v>
      </c>
      <c r="AI140" s="63">
        <f>SUMIF('RECAP PDV'!$E:$E,$G140,'RECAP PDV'!AI:AI)</f>
        <v>3</v>
      </c>
      <c r="AJ140" s="63">
        <f t="shared" si="88"/>
        <v>0.75</v>
      </c>
      <c r="AK140" s="64">
        <f t="shared" si="80"/>
        <v>0.56967500000000004</v>
      </c>
      <c r="AL140" s="48">
        <f t="shared" si="81"/>
        <v>32</v>
      </c>
      <c r="AM140" s="133">
        <f>SUMIF('RECAP PDV'!$E:$E,$G140,'RECAP PDV'!AM:AM)</f>
        <v>-6</v>
      </c>
      <c r="AN140" s="133">
        <f t="shared" si="89"/>
        <v>-1.5</v>
      </c>
      <c r="AO140" s="64">
        <f t="shared" si="82"/>
        <v>1.1571683126236136</v>
      </c>
      <c r="AP140" s="48">
        <f t="shared" si="83"/>
        <v>249</v>
      </c>
      <c r="AQ140" s="133">
        <f>SUMIF('RECAP PDV'!$E:$E,$G140,'RECAP PDV'!AQ:AQ)</f>
        <v>2</v>
      </c>
      <c r="AR140" s="133">
        <f t="shared" si="66"/>
        <v>0.5</v>
      </c>
      <c r="AS140" s="64">
        <f t="shared" si="84"/>
        <v>0.56235000000000002</v>
      </c>
      <c r="AT140" s="48">
        <f t="shared" si="85"/>
        <v>11</v>
      </c>
      <c r="AU140" s="63">
        <f>SUMIF('RECAP PDV'!$E:$E,$G140,'RECAP PDV'!AU:AU)</f>
        <v>42418.6</v>
      </c>
      <c r="AV140" s="63">
        <f t="shared" si="67"/>
        <v>10604.65</v>
      </c>
      <c r="AW140" s="64">
        <f t="shared" si="86"/>
        <v>0.94075471542106492</v>
      </c>
      <c r="AX140" s="48">
        <f t="shared" si="87"/>
        <v>122</v>
      </c>
    </row>
    <row r="141" spans="1:50" ht="15.75" thickBot="1" x14ac:dyDescent="0.3">
      <c r="A141">
        <v>51349</v>
      </c>
      <c r="C141" s="41">
        <v>30</v>
      </c>
      <c r="D141" s="42" t="s">
        <v>136</v>
      </c>
      <c r="E141" s="41">
        <v>11</v>
      </c>
      <c r="F141" s="43" t="s">
        <v>513</v>
      </c>
      <c r="G141" s="41">
        <v>551349</v>
      </c>
      <c r="H141" s="43" t="s">
        <v>155</v>
      </c>
      <c r="I141" s="62">
        <f>VLOOKUP(G141,ETP!$J$11:$M$324,4,FALSE)</f>
        <v>3</v>
      </c>
      <c r="K141" s="63">
        <f>SUMIF('RECAP PDV'!$E:$E,$G141,'RECAP PDV'!K:K)</f>
        <v>0</v>
      </c>
      <c r="L141" s="63">
        <f t="shared" si="60"/>
        <v>0</v>
      </c>
      <c r="M141" s="64" t="e">
        <f t="shared" si="68"/>
        <v>#DIV/0!</v>
      </c>
      <c r="N141" s="48" t="e">
        <f t="shared" si="69"/>
        <v>#DIV/0!</v>
      </c>
      <c r="O141" s="63">
        <f>SUMIF('RECAP PDV'!$E:$E,$G141,'RECAP PDV'!O:O)</f>
        <v>18</v>
      </c>
      <c r="P141" s="63">
        <f t="shared" si="61"/>
        <v>6</v>
      </c>
      <c r="Q141" s="64">
        <f t="shared" si="70"/>
        <v>0.60869565217391308</v>
      </c>
      <c r="R141" s="48">
        <f t="shared" si="71"/>
        <v>55</v>
      </c>
      <c r="S141" s="63">
        <f>SUMIF('RECAP PDV'!$E:$E,$G141,'RECAP PDV'!S:S)</f>
        <v>2</v>
      </c>
      <c r="T141" s="63">
        <f t="shared" si="62"/>
        <v>0.66666666666666663</v>
      </c>
      <c r="U141" s="64">
        <f t="shared" si="72"/>
        <v>0.71723492063492089</v>
      </c>
      <c r="V141" s="48">
        <f t="shared" si="73"/>
        <v>40</v>
      </c>
      <c r="W141" s="63">
        <f>SUMIF('RECAP PDV'!$E:$E,$G141,'RECAP PDV'!W:W)</f>
        <v>13.6</v>
      </c>
      <c r="X141" s="63">
        <f t="shared" si="63"/>
        <v>4.5333333333333332</v>
      </c>
      <c r="Y141" s="64">
        <f t="shared" si="74"/>
        <v>0.9329725225225225</v>
      </c>
      <c r="Z141" s="48">
        <f t="shared" si="75"/>
        <v>143</v>
      </c>
      <c r="AA141" s="63">
        <f>SUMIF('RECAP PDV'!$E:$E,$G141,'RECAP PDV'!AA:AA)</f>
        <v>3</v>
      </c>
      <c r="AB141" s="63">
        <f t="shared" si="64"/>
        <v>1</v>
      </c>
      <c r="AC141" s="64">
        <f t="shared" si="76"/>
        <v>0.63346701913151382</v>
      </c>
      <c r="AD141" s="48">
        <f t="shared" si="77"/>
        <v>34</v>
      </c>
      <c r="AE141" s="63">
        <f>SUMIF('RECAP PDV'!$E:$E,$G141,'RECAP PDV'!AE:AE)</f>
        <v>27.221896546049464</v>
      </c>
      <c r="AF141" s="63">
        <f t="shared" si="65"/>
        <v>9.0739655153498209</v>
      </c>
      <c r="AG141" s="64">
        <f t="shared" si="78"/>
        <v>0.64778085978834687</v>
      </c>
      <c r="AH141" s="48">
        <f t="shared" si="79"/>
        <v>34</v>
      </c>
      <c r="AI141" s="63">
        <f>SUMIF('RECAP PDV'!$E:$E,$G141,'RECAP PDV'!AI:AI)</f>
        <v>2</v>
      </c>
      <c r="AJ141" s="63">
        <f t="shared" si="88"/>
        <v>0.66666666666666663</v>
      </c>
      <c r="AK141" s="64">
        <f t="shared" si="80"/>
        <v>0.61748888888888898</v>
      </c>
      <c r="AL141" s="48">
        <f t="shared" si="81"/>
        <v>39</v>
      </c>
      <c r="AM141" s="133">
        <f>SUMIF('RECAP PDV'!$E:$E,$G141,'RECAP PDV'!AM:AM)</f>
        <v>-3</v>
      </c>
      <c r="AN141" s="133">
        <f t="shared" si="89"/>
        <v>-1</v>
      </c>
      <c r="AO141" s="64">
        <f t="shared" si="82"/>
        <v>1.0882217193313768</v>
      </c>
      <c r="AP141" s="48">
        <f t="shared" si="83"/>
        <v>221</v>
      </c>
      <c r="AQ141" s="133">
        <f>SUMIF('RECAP PDV'!$E:$E,$G141,'RECAP PDV'!AQ:AQ)</f>
        <v>2</v>
      </c>
      <c r="AR141" s="133">
        <f t="shared" si="66"/>
        <v>0.66666666666666663</v>
      </c>
      <c r="AS141" s="64">
        <f t="shared" si="84"/>
        <v>0.41646666666666671</v>
      </c>
      <c r="AT141" s="48">
        <f t="shared" si="85"/>
        <v>4</v>
      </c>
      <c r="AU141" s="63">
        <f>SUMIF('RECAP PDV'!$E:$E,$G141,'RECAP PDV'!AU:AU)</f>
        <v>48.800000000000004</v>
      </c>
      <c r="AV141" s="63">
        <f t="shared" si="67"/>
        <v>16.266666666666669</v>
      </c>
      <c r="AW141" s="64">
        <f t="shared" si="86"/>
        <v>0.99990912257398246</v>
      </c>
      <c r="AX141" s="48">
        <f t="shared" si="87"/>
        <v>271</v>
      </c>
    </row>
    <row r="142" spans="1:50" ht="15.75" thickBot="1" x14ac:dyDescent="0.3">
      <c r="A142">
        <v>51308</v>
      </c>
      <c r="C142" s="41">
        <v>30</v>
      </c>
      <c r="D142" s="42" t="s">
        <v>136</v>
      </c>
      <c r="E142" s="41">
        <v>11</v>
      </c>
      <c r="F142" s="43" t="s">
        <v>513</v>
      </c>
      <c r="G142" s="41">
        <v>451308</v>
      </c>
      <c r="H142" s="43" t="s">
        <v>162</v>
      </c>
      <c r="I142" s="62">
        <f>VLOOKUP(G142,ETP!$J$11:$M$324,4,FALSE)</f>
        <v>8.0238429172510504</v>
      </c>
      <c r="K142" s="63">
        <f>SUMIF('RECAP PDV'!$E:$E,$G142,'RECAP PDV'!K:K)</f>
        <v>0</v>
      </c>
      <c r="L142" s="63">
        <f t="shared" si="60"/>
        <v>0</v>
      </c>
      <c r="M142" s="64" t="e">
        <f t="shared" si="68"/>
        <v>#DIV/0!</v>
      </c>
      <c r="N142" s="48" t="e">
        <f t="shared" si="69"/>
        <v>#DIV/0!</v>
      </c>
      <c r="O142" s="63">
        <f>SUMIF('RECAP PDV'!$E:$E,$G142,'RECAP PDV'!O:O)</f>
        <v>36</v>
      </c>
      <c r="P142" s="63">
        <f t="shared" si="61"/>
        <v>4.4866282118510759</v>
      </c>
      <c r="Q142" s="64">
        <f t="shared" si="70"/>
        <v>0.70739381227058207</v>
      </c>
      <c r="R142" s="48">
        <f t="shared" si="71"/>
        <v>101</v>
      </c>
      <c r="S142" s="63">
        <f>SUMIF('RECAP PDV'!$E:$E,$G142,'RECAP PDV'!S:S)</f>
        <v>6</v>
      </c>
      <c r="T142" s="63">
        <f t="shared" si="62"/>
        <v>0.74777136864184601</v>
      </c>
      <c r="U142" s="64">
        <f t="shared" si="72"/>
        <v>0.68283455439858176</v>
      </c>
      <c r="V142" s="48">
        <f t="shared" si="73"/>
        <v>33</v>
      </c>
      <c r="W142" s="63">
        <f>SUMIF('RECAP PDV'!$E:$E,$G142,'RECAP PDV'!W:W)</f>
        <v>52.800000000000004</v>
      </c>
      <c r="X142" s="63">
        <f t="shared" si="63"/>
        <v>6.5803880440482452</v>
      </c>
      <c r="Y142" s="64">
        <f t="shared" si="74"/>
        <v>0.90270585042305018</v>
      </c>
      <c r="Z142" s="48">
        <f t="shared" si="75"/>
        <v>113</v>
      </c>
      <c r="AA142" s="63">
        <f>SUMIF('RECAP PDV'!$E:$E,$G142,'RECAP PDV'!AA:AA)</f>
        <v>4</v>
      </c>
      <c r="AB142" s="63">
        <f t="shared" si="64"/>
        <v>0.49851424576123066</v>
      </c>
      <c r="AC142" s="64">
        <f t="shared" si="76"/>
        <v>0.81727808749573105</v>
      </c>
      <c r="AD142" s="48">
        <f t="shared" si="77"/>
        <v>124</v>
      </c>
      <c r="AE142" s="63">
        <f>SUMIF('RECAP PDV'!$E:$E,$G142,'RECAP PDV'!AE:AE)</f>
        <v>105.24316937871833</v>
      </c>
      <c r="AF142" s="63">
        <f t="shared" si="65"/>
        <v>13.116304801088305</v>
      </c>
      <c r="AG142" s="64">
        <f t="shared" si="78"/>
        <v>0.49087159390475205</v>
      </c>
      <c r="AH142" s="48">
        <f t="shared" si="79"/>
        <v>11</v>
      </c>
      <c r="AI142" s="63">
        <f>SUMIF('RECAP PDV'!$E:$E,$G142,'RECAP PDV'!AI:AI)</f>
        <v>5</v>
      </c>
      <c r="AJ142" s="63">
        <f t="shared" si="88"/>
        <v>0.62314280720153836</v>
      </c>
      <c r="AK142" s="64">
        <f t="shared" si="80"/>
        <v>0.64246142865466405</v>
      </c>
      <c r="AL142" s="48">
        <f t="shared" si="81"/>
        <v>53</v>
      </c>
      <c r="AM142" s="133">
        <f>SUMIF('RECAP PDV'!$E:$E,$G142,'RECAP PDV'!AM:AM)</f>
        <v>-3</v>
      </c>
      <c r="AN142" s="133">
        <f t="shared" si="89"/>
        <v>-0.37388568432092301</v>
      </c>
      <c r="AO142" s="64">
        <f t="shared" si="82"/>
        <v>1.0018848211762319</v>
      </c>
      <c r="AP142" s="48">
        <f t="shared" si="83"/>
        <v>188</v>
      </c>
      <c r="AQ142" s="133">
        <f>SUMIF('RECAP PDV'!$E:$E,$G142,'RECAP PDV'!AQ:AQ)</f>
        <v>1</v>
      </c>
      <c r="AR142" s="133">
        <f t="shared" si="66"/>
        <v>0.12462856144030766</v>
      </c>
      <c r="AS142" s="64">
        <f t="shared" si="84"/>
        <v>0.89091262017129857</v>
      </c>
      <c r="AT142" s="48">
        <f t="shared" si="85"/>
        <v>74</v>
      </c>
      <c r="AU142" s="63">
        <f>SUMIF('RECAP PDV'!$E:$E,$G142,'RECAP PDV'!AU:AU)</f>
        <v>343523.6</v>
      </c>
      <c r="AV142" s="63">
        <f t="shared" si="67"/>
        <v>42812.852088795669</v>
      </c>
      <c r="AW142" s="64">
        <f t="shared" si="86"/>
        <v>0.76081628289132075</v>
      </c>
      <c r="AX142" s="48">
        <f t="shared" si="87"/>
        <v>12</v>
      </c>
    </row>
    <row r="143" spans="1:50" ht="15.75" thickBot="1" x14ac:dyDescent="0.3">
      <c r="A143">
        <v>51307</v>
      </c>
      <c r="C143" s="41">
        <v>30</v>
      </c>
      <c r="D143" s="42" t="s">
        <v>136</v>
      </c>
      <c r="E143" s="41">
        <v>11</v>
      </c>
      <c r="F143" s="43" t="s">
        <v>513</v>
      </c>
      <c r="G143" s="41">
        <v>551307</v>
      </c>
      <c r="H143" s="43" t="s">
        <v>156</v>
      </c>
      <c r="I143" s="62">
        <f>VLOOKUP(G143,ETP!$J$11:$M$324,4,FALSE)</f>
        <v>2.7741935483871001</v>
      </c>
      <c r="K143" s="63">
        <f>SUMIF('RECAP PDV'!$E:$E,$G143,'RECAP PDV'!K:K)</f>
        <v>0</v>
      </c>
      <c r="L143" s="63">
        <f t="shared" si="60"/>
        <v>0</v>
      </c>
      <c r="M143" s="64" t="e">
        <f t="shared" si="68"/>
        <v>#DIV/0!</v>
      </c>
      <c r="N143" s="48" t="e">
        <f t="shared" si="69"/>
        <v>#DIV/0!</v>
      </c>
      <c r="O143" s="63">
        <f>SUMIF('RECAP PDV'!$E:$E,$G143,'RECAP PDV'!O:O)</f>
        <v>8</v>
      </c>
      <c r="P143" s="63">
        <f t="shared" si="61"/>
        <v>2.8837209302325548</v>
      </c>
      <c r="Q143" s="64">
        <f t="shared" si="70"/>
        <v>0.81193124368048564</v>
      </c>
      <c r="R143" s="48">
        <f t="shared" si="71"/>
        <v>166</v>
      </c>
      <c r="S143" s="63">
        <f>SUMIF('RECAP PDV'!$E:$E,$G143,'RECAP PDV'!S:S)</f>
        <v>1</v>
      </c>
      <c r="T143" s="63">
        <f t="shared" si="62"/>
        <v>0.36046511627906935</v>
      </c>
      <c r="U143" s="64">
        <f t="shared" si="72"/>
        <v>0.84710957918050966</v>
      </c>
      <c r="V143" s="48">
        <f t="shared" si="73"/>
        <v>104</v>
      </c>
      <c r="W143" s="63">
        <f>SUMIF('RECAP PDV'!$E:$E,$G143,'RECAP PDV'!W:W)</f>
        <v>6</v>
      </c>
      <c r="X143" s="63">
        <f t="shared" si="63"/>
        <v>2.1627906976744162</v>
      </c>
      <c r="Y143" s="64">
        <f t="shared" si="74"/>
        <v>0.9680221165933377</v>
      </c>
      <c r="Z143" s="48">
        <f t="shared" si="75"/>
        <v>192</v>
      </c>
      <c r="AA143" s="63">
        <f>SUMIF('RECAP PDV'!$E:$E,$G143,'RECAP PDV'!AA:AA)</f>
        <v>0</v>
      </c>
      <c r="AB143" s="63">
        <f t="shared" si="64"/>
        <v>0</v>
      </c>
      <c r="AC143" s="64">
        <f t="shared" si="76"/>
        <v>1</v>
      </c>
      <c r="AD143" s="48">
        <f t="shared" si="77"/>
        <v>219</v>
      </c>
      <c r="AE143" s="63">
        <f>SUMIF('RECAP PDV'!$E:$E,$G143,'RECAP PDV'!AE:AE)</f>
        <v>38.261205294530228</v>
      </c>
      <c r="AF143" s="63">
        <f t="shared" si="65"/>
        <v>13.791829815470182</v>
      </c>
      <c r="AG143" s="64">
        <f t="shared" si="78"/>
        <v>0.46465011010535318</v>
      </c>
      <c r="AH143" s="48">
        <f t="shared" si="79"/>
        <v>9</v>
      </c>
      <c r="AI143" s="63">
        <f>SUMIF('RECAP PDV'!$E:$E,$G143,'RECAP PDV'!AI:AI)</f>
        <v>3</v>
      </c>
      <c r="AJ143" s="63">
        <f t="shared" si="88"/>
        <v>1.0813953488372081</v>
      </c>
      <c r="AK143" s="64">
        <f t="shared" si="80"/>
        <v>0.3795313953488379</v>
      </c>
      <c r="AL143" s="48">
        <f t="shared" si="81"/>
        <v>8</v>
      </c>
      <c r="AM143" s="133">
        <f>SUMIF('RECAP PDV'!$E:$E,$G143,'RECAP PDV'!AM:AM)</f>
        <v>1</v>
      </c>
      <c r="AN143" s="133">
        <f t="shared" si="89"/>
        <v>0.36046511627906935</v>
      </c>
      <c r="AO143" s="64">
        <f t="shared" si="82"/>
        <v>0.9006228492106394</v>
      </c>
      <c r="AP143" s="48">
        <f t="shared" si="83"/>
        <v>103</v>
      </c>
      <c r="AQ143" s="133">
        <f>SUMIF('RECAP PDV'!$E:$E,$G143,'RECAP PDV'!AQ:AQ)</f>
        <v>0</v>
      </c>
      <c r="AR143" s="133">
        <f t="shared" si="66"/>
        <v>0</v>
      </c>
      <c r="AS143" s="64">
        <f t="shared" si="84"/>
        <v>1</v>
      </c>
      <c r="AT143" s="48">
        <f t="shared" si="85"/>
        <v>85</v>
      </c>
      <c r="AU143" s="63">
        <f>SUMIF('RECAP PDV'!$E:$E,$G143,'RECAP PDV'!AU:AU)</f>
        <v>29395.3</v>
      </c>
      <c r="AV143" s="63">
        <f t="shared" si="67"/>
        <v>10595.980232558126</v>
      </c>
      <c r="AW143" s="64">
        <f t="shared" si="86"/>
        <v>0.94080315104499657</v>
      </c>
      <c r="AX143" s="48">
        <f t="shared" si="87"/>
        <v>123</v>
      </c>
    </row>
    <row r="144" spans="1:50" ht="15.75" thickBot="1" x14ac:dyDescent="0.3">
      <c r="A144">
        <v>51336</v>
      </c>
      <c r="C144" s="41">
        <v>30</v>
      </c>
      <c r="D144" s="42" t="s">
        <v>136</v>
      </c>
      <c r="E144" s="41">
        <v>11</v>
      </c>
      <c r="F144" s="43" t="s">
        <v>513</v>
      </c>
      <c r="G144" s="41">
        <v>451336</v>
      </c>
      <c r="H144" s="43" t="s">
        <v>177</v>
      </c>
      <c r="I144" s="62">
        <f>VLOOKUP(G144,ETP!$J$11:$M$324,4,FALSE)</f>
        <v>6.3953419354838701</v>
      </c>
      <c r="K144" s="63">
        <f>SUMIF('RECAP PDV'!$E:$E,$G144,'RECAP PDV'!K:K)</f>
        <v>0</v>
      </c>
      <c r="L144" s="63">
        <f t="shared" si="60"/>
        <v>0</v>
      </c>
      <c r="M144" s="64" t="e">
        <f t="shared" si="68"/>
        <v>#DIV/0!</v>
      </c>
      <c r="N144" s="48" t="e">
        <f t="shared" si="69"/>
        <v>#DIV/0!</v>
      </c>
      <c r="O144" s="63">
        <f>SUMIF('RECAP PDV'!$E:$E,$G144,'RECAP PDV'!O:O)</f>
        <v>24</v>
      </c>
      <c r="P144" s="63">
        <f t="shared" si="61"/>
        <v>3.7527313225956802</v>
      </c>
      <c r="Q144" s="64">
        <f t="shared" si="70"/>
        <v>0.75525665287419474</v>
      </c>
      <c r="R144" s="48">
        <f t="shared" si="71"/>
        <v>123</v>
      </c>
      <c r="S144" s="63">
        <f>SUMIF('RECAP PDV'!$E:$E,$G144,'RECAP PDV'!S:S)</f>
        <v>6</v>
      </c>
      <c r="T144" s="63">
        <f t="shared" si="62"/>
        <v>0.93818283064892005</v>
      </c>
      <c r="U144" s="64">
        <f t="shared" si="72"/>
        <v>0.60207198614890511</v>
      </c>
      <c r="V144" s="48">
        <f t="shared" si="73"/>
        <v>22</v>
      </c>
      <c r="W144" s="63">
        <f>SUMIF('RECAP PDV'!$E:$E,$G144,'RECAP PDV'!W:W)</f>
        <v>-24.8</v>
      </c>
      <c r="X144" s="63">
        <f t="shared" si="63"/>
        <v>-3.8778223666822029</v>
      </c>
      <c r="Y144" s="64">
        <f t="shared" si="74"/>
        <v>1.0573354377965698</v>
      </c>
      <c r="Z144" s="48">
        <f t="shared" si="75"/>
        <v>263</v>
      </c>
      <c r="AA144" s="63">
        <f>SUMIF('RECAP PDV'!$E:$E,$G144,'RECAP PDV'!AA:AA)</f>
        <v>3</v>
      </c>
      <c r="AB144" s="63">
        <f t="shared" si="64"/>
        <v>0.46909141532446003</v>
      </c>
      <c r="AC144" s="64">
        <f t="shared" si="76"/>
        <v>0.82806252524130863</v>
      </c>
      <c r="AD144" s="48">
        <f t="shared" si="77"/>
        <v>129</v>
      </c>
      <c r="AE144" s="63">
        <f>SUMIF('RECAP PDV'!$E:$E,$G144,'RECAP PDV'!AE:AE)</f>
        <v>27.364380411202966</v>
      </c>
      <c r="AF144" s="63">
        <f t="shared" si="65"/>
        <v>4.2787986455227092</v>
      </c>
      <c r="AG144" s="64">
        <f t="shared" si="78"/>
        <v>0.83391222090106287</v>
      </c>
      <c r="AH144" s="48">
        <f t="shared" si="79"/>
        <v>123</v>
      </c>
      <c r="AI144" s="63">
        <f>SUMIF('RECAP PDV'!$E:$E,$G144,'RECAP PDV'!AI:AI)</f>
        <v>1</v>
      </c>
      <c r="AJ144" s="63">
        <f t="shared" si="88"/>
        <v>0.15636380510815334</v>
      </c>
      <c r="AK144" s="64">
        <f t="shared" si="80"/>
        <v>0.9102836607557786</v>
      </c>
      <c r="AL144" s="48">
        <f t="shared" si="81"/>
        <v>194</v>
      </c>
      <c r="AM144" s="133">
        <f>SUMIF('RECAP PDV'!$E:$E,$G144,'RECAP PDV'!AM:AM)</f>
        <v>-5</v>
      </c>
      <c r="AN144" s="133">
        <f t="shared" si="89"/>
        <v>-0.78181902554076665</v>
      </c>
      <c r="AO144" s="64">
        <f t="shared" si="82"/>
        <v>1.0581360495110874</v>
      </c>
      <c r="AP144" s="48">
        <f t="shared" si="83"/>
        <v>208</v>
      </c>
      <c r="AQ144" s="133">
        <f>SUMIF('RECAP PDV'!$E:$E,$G144,'RECAP PDV'!AQ:AQ)</f>
        <v>0</v>
      </c>
      <c r="AR144" s="133">
        <f t="shared" si="66"/>
        <v>0</v>
      </c>
      <c r="AS144" s="64">
        <f t="shared" si="84"/>
        <v>1</v>
      </c>
      <c r="AT144" s="48">
        <f t="shared" si="85"/>
        <v>85</v>
      </c>
      <c r="AU144" s="63">
        <f>SUMIF('RECAP PDV'!$E:$E,$G144,'RECAP PDV'!AU:AU)</f>
        <v>199108</v>
      </c>
      <c r="AV144" s="63">
        <f t="shared" si="67"/>
        <v>31133.284507474193</v>
      </c>
      <c r="AW144" s="64">
        <f t="shared" si="86"/>
        <v>0.82606683855457186</v>
      </c>
      <c r="AX144" s="48">
        <f t="shared" si="87"/>
        <v>31</v>
      </c>
    </row>
    <row r="145" spans="1:50" ht="15.75" thickBot="1" x14ac:dyDescent="0.3">
      <c r="A145">
        <v>54116</v>
      </c>
      <c r="C145" s="41">
        <v>110</v>
      </c>
      <c r="D145" s="42" t="s">
        <v>180</v>
      </c>
      <c r="E145" s="41">
        <v>26</v>
      </c>
      <c r="F145" s="43" t="s">
        <v>514</v>
      </c>
      <c r="G145" s="41">
        <v>554116</v>
      </c>
      <c r="H145" s="43" t="s">
        <v>195</v>
      </c>
      <c r="I145" s="62">
        <f>VLOOKUP(G145,ETP!$J$11:$M$324,4,FALSE)</f>
        <v>3</v>
      </c>
      <c r="K145" s="63">
        <f>SUMIF('RECAP PDV'!$E:$E,$G145,'RECAP PDV'!K:K)</f>
        <v>0</v>
      </c>
      <c r="L145" s="63">
        <f t="shared" si="60"/>
        <v>0</v>
      </c>
      <c r="M145" s="64" t="e">
        <f t="shared" si="68"/>
        <v>#DIV/0!</v>
      </c>
      <c r="N145" s="48" t="e">
        <f t="shared" si="69"/>
        <v>#DIV/0!</v>
      </c>
      <c r="O145" s="63">
        <f>SUMIF('RECAP PDV'!$E:$E,$G145,'RECAP PDV'!O:O)</f>
        <v>1</v>
      </c>
      <c r="P145" s="63">
        <f t="shared" si="61"/>
        <v>0.33333333333333331</v>
      </c>
      <c r="Q145" s="64">
        <f t="shared" si="70"/>
        <v>0.97826086956521741</v>
      </c>
      <c r="R145" s="48">
        <f t="shared" si="71"/>
        <v>246</v>
      </c>
      <c r="S145" s="63">
        <f>SUMIF('RECAP PDV'!$E:$E,$G145,'RECAP PDV'!S:S)</f>
        <v>0</v>
      </c>
      <c r="T145" s="63">
        <f t="shared" si="62"/>
        <v>0</v>
      </c>
      <c r="U145" s="64">
        <f t="shared" si="72"/>
        <v>1</v>
      </c>
      <c r="V145" s="48">
        <f t="shared" si="73"/>
        <v>181</v>
      </c>
      <c r="W145" s="63">
        <f>SUMIF('RECAP PDV'!$E:$E,$G145,'RECAP PDV'!W:W)</f>
        <v>24.8</v>
      </c>
      <c r="X145" s="63">
        <f t="shared" si="63"/>
        <v>8.2666666666666675</v>
      </c>
      <c r="Y145" s="64">
        <f t="shared" si="74"/>
        <v>0.87777342342342346</v>
      </c>
      <c r="Z145" s="48">
        <f t="shared" si="75"/>
        <v>93</v>
      </c>
      <c r="AA145" s="63">
        <f>SUMIF('RECAP PDV'!$E:$E,$G145,'RECAP PDV'!AA:AA)</f>
        <v>2</v>
      </c>
      <c r="AB145" s="63">
        <f t="shared" si="64"/>
        <v>0.66666666666666663</v>
      </c>
      <c r="AC145" s="64">
        <f t="shared" si="76"/>
        <v>0.75564467942100932</v>
      </c>
      <c r="AD145" s="48">
        <f t="shared" si="77"/>
        <v>85</v>
      </c>
      <c r="AE145" s="63">
        <f>SUMIF('RECAP PDV'!$E:$E,$G145,'RECAP PDV'!AE:AE)</f>
        <v>9.3528541911899783</v>
      </c>
      <c r="AF145" s="63">
        <f t="shared" si="65"/>
        <v>3.1176180637299926</v>
      </c>
      <c r="AG145" s="64">
        <f t="shared" si="78"/>
        <v>0.87898513036469672</v>
      </c>
      <c r="AH145" s="48">
        <f t="shared" si="79"/>
        <v>160</v>
      </c>
      <c r="AI145" s="63">
        <f>SUMIF('RECAP PDV'!$E:$E,$G145,'RECAP PDV'!AI:AI)</f>
        <v>1</v>
      </c>
      <c r="AJ145" s="63">
        <f t="shared" si="88"/>
        <v>0.33333333333333331</v>
      </c>
      <c r="AK145" s="64">
        <f t="shared" si="80"/>
        <v>0.80874444444444449</v>
      </c>
      <c r="AL145" s="48">
        <f t="shared" si="81"/>
        <v>135</v>
      </c>
      <c r="AM145" s="133">
        <f>SUMIF('RECAP PDV'!$E:$E,$G145,'RECAP PDV'!AM:AM)</f>
        <v>0</v>
      </c>
      <c r="AN145" s="133">
        <f t="shared" si="89"/>
        <v>0</v>
      </c>
      <c r="AO145" s="64">
        <f t="shared" si="82"/>
        <v>0.9503285327469031</v>
      </c>
      <c r="AP145" s="48">
        <f t="shared" si="83"/>
        <v>133</v>
      </c>
      <c r="AQ145" s="133">
        <f>SUMIF('RECAP PDV'!$E:$E,$G145,'RECAP PDV'!AQ:AQ)</f>
        <v>0</v>
      </c>
      <c r="AR145" s="133">
        <f t="shared" si="66"/>
        <v>0</v>
      </c>
      <c r="AS145" s="64">
        <f t="shared" si="84"/>
        <v>1</v>
      </c>
      <c r="AT145" s="48">
        <f t="shared" si="85"/>
        <v>85</v>
      </c>
      <c r="AU145" s="63">
        <f>SUMIF('RECAP PDV'!$E:$E,$G145,'RECAP PDV'!AU:AU)</f>
        <v>33070.058319999996</v>
      </c>
      <c r="AV145" s="63">
        <f t="shared" si="67"/>
        <v>11023.352773333332</v>
      </c>
      <c r="AW145" s="64">
        <f t="shared" si="86"/>
        <v>0.9384155373284242</v>
      </c>
      <c r="AX145" s="48">
        <f t="shared" si="87"/>
        <v>119</v>
      </c>
    </row>
    <row r="146" spans="1:50" ht="15.75" thickBot="1" x14ac:dyDescent="0.3">
      <c r="A146">
        <v>54161</v>
      </c>
      <c r="C146" s="41">
        <v>110</v>
      </c>
      <c r="D146" s="42" t="s">
        <v>180</v>
      </c>
      <c r="E146" s="41">
        <v>26</v>
      </c>
      <c r="F146" s="43" t="s">
        <v>514</v>
      </c>
      <c r="G146" s="41">
        <v>454161</v>
      </c>
      <c r="H146" s="43" t="s">
        <v>196</v>
      </c>
      <c r="I146" s="62">
        <f>VLOOKUP(G146,ETP!$J$11:$M$324,4,FALSE)</f>
        <v>0.87529999999999997</v>
      </c>
      <c r="K146" s="63">
        <f>SUMIF('RECAP PDV'!$E:$E,$G146,'RECAP PDV'!K:K)</f>
        <v>0</v>
      </c>
      <c r="L146" s="63">
        <f t="shared" si="60"/>
        <v>0</v>
      </c>
      <c r="M146" s="64" t="e">
        <f t="shared" si="68"/>
        <v>#DIV/0!</v>
      </c>
      <c r="N146" s="48" t="e">
        <f t="shared" si="69"/>
        <v>#DIV/0!</v>
      </c>
      <c r="O146" s="63">
        <f>SUMIF('RECAP PDV'!$E:$E,$G146,'RECAP PDV'!O:O)</f>
        <v>6</v>
      </c>
      <c r="P146" s="63">
        <f t="shared" si="61"/>
        <v>6.8547926425225638</v>
      </c>
      <c r="Q146" s="64">
        <f t="shared" si="70"/>
        <v>0.5529483059224416</v>
      </c>
      <c r="R146" s="48">
        <f t="shared" si="71"/>
        <v>37</v>
      </c>
      <c r="S146" s="63">
        <f>SUMIF('RECAP PDV'!$E:$E,$G146,'RECAP PDV'!S:S)</f>
        <v>1</v>
      </c>
      <c r="T146" s="63">
        <f t="shared" si="62"/>
        <v>1.1424654404204273</v>
      </c>
      <c r="U146" s="64">
        <f t="shared" si="72"/>
        <v>0.5154260036014866</v>
      </c>
      <c r="V146" s="48">
        <f t="shared" si="73"/>
        <v>10</v>
      </c>
      <c r="W146" s="63">
        <f>SUMIF('RECAP PDV'!$E:$E,$G146,'RECAP PDV'!W:W)</f>
        <v>59.2</v>
      </c>
      <c r="X146" s="63">
        <f t="shared" si="63"/>
        <v>67.633954072889296</v>
      </c>
      <c r="Y146" s="64">
        <f t="shared" si="74"/>
        <v>0</v>
      </c>
      <c r="Z146" s="48">
        <f t="shared" si="75"/>
        <v>1</v>
      </c>
      <c r="AA146" s="63">
        <f>SUMIF('RECAP PDV'!$E:$E,$G146,'RECAP PDV'!AA:AA)</f>
        <v>1</v>
      </c>
      <c r="AB146" s="63">
        <f t="shared" si="64"/>
        <v>1.1424654404204273</v>
      </c>
      <c r="AC146" s="64">
        <f t="shared" si="76"/>
        <v>0.58124873658347298</v>
      </c>
      <c r="AD146" s="48">
        <f t="shared" si="77"/>
        <v>24</v>
      </c>
      <c r="AE146" s="63">
        <f>SUMIF('RECAP PDV'!$E:$E,$G146,'RECAP PDV'!AE:AE)</f>
        <v>3.0514103681310494</v>
      </c>
      <c r="AF146" s="63">
        <f t="shared" si="65"/>
        <v>3.4861308901302976</v>
      </c>
      <c r="AG146" s="64">
        <f t="shared" si="78"/>
        <v>0.86468077019800749</v>
      </c>
      <c r="AH146" s="48">
        <f t="shared" si="79"/>
        <v>146</v>
      </c>
      <c r="AI146" s="63">
        <f>SUMIF('RECAP PDV'!$E:$E,$G146,'RECAP PDV'!AI:AI)</f>
        <v>0</v>
      </c>
      <c r="AJ146" s="63">
        <f t="shared" si="88"/>
        <v>0</v>
      </c>
      <c r="AK146" s="64">
        <f t="shared" si="80"/>
        <v>1</v>
      </c>
      <c r="AL146" s="48">
        <f t="shared" si="81"/>
        <v>204</v>
      </c>
      <c r="AM146" s="133">
        <f>SUMIF('RECAP PDV'!$E:$E,$G146,'RECAP PDV'!AM:AM)</f>
        <v>2</v>
      </c>
      <c r="AN146" s="133">
        <f t="shared" si="89"/>
        <v>2.2849308808408546</v>
      </c>
      <c r="AO146" s="64">
        <f t="shared" si="82"/>
        <v>0.63525213246248946</v>
      </c>
      <c r="AP146" s="48">
        <f t="shared" si="83"/>
        <v>10</v>
      </c>
      <c r="AQ146" s="133">
        <f>SUMIF('RECAP PDV'!$E:$E,$G146,'RECAP PDV'!AQ:AQ)</f>
        <v>1</v>
      </c>
      <c r="AR146" s="133">
        <f t="shared" si="66"/>
        <v>1.1424654404204273</v>
      </c>
      <c r="AS146" s="64">
        <f t="shared" si="84"/>
        <v>0</v>
      </c>
      <c r="AT146" s="48">
        <f t="shared" si="85"/>
        <v>1</v>
      </c>
      <c r="AU146" s="63">
        <f>SUMIF('RECAP PDV'!$E:$E,$G146,'RECAP PDV'!AU:AU)</f>
        <v>9506.7999999999993</v>
      </c>
      <c r="AV146" s="63">
        <f t="shared" si="67"/>
        <v>10861.190448988918</v>
      </c>
      <c r="AW146" s="64">
        <f t="shared" si="86"/>
        <v>0.93932149396572628</v>
      </c>
      <c r="AX146" s="48">
        <f t="shared" si="87"/>
        <v>121</v>
      </c>
    </row>
    <row r="147" spans="1:50" ht="15.75" thickBot="1" x14ac:dyDescent="0.3">
      <c r="A147">
        <v>54166</v>
      </c>
      <c r="C147" s="41">
        <v>110</v>
      </c>
      <c r="D147" s="42" t="s">
        <v>180</v>
      </c>
      <c r="E147" s="41">
        <v>26</v>
      </c>
      <c r="F147" s="43" t="s">
        <v>514</v>
      </c>
      <c r="G147" s="41">
        <v>554166</v>
      </c>
      <c r="H147" s="43" t="s">
        <v>197</v>
      </c>
      <c r="I147" s="62">
        <f>VLOOKUP(G147,ETP!$J$11:$M$324,4,FALSE)</f>
        <v>2.6080869565217402</v>
      </c>
      <c r="K147" s="63">
        <f>SUMIF('RECAP PDV'!$E:$E,$G147,'RECAP PDV'!K:K)</f>
        <v>0</v>
      </c>
      <c r="L147" s="63">
        <f t="shared" si="60"/>
        <v>0</v>
      </c>
      <c r="M147" s="64" t="e">
        <f t="shared" si="68"/>
        <v>#DIV/0!</v>
      </c>
      <c r="N147" s="48" t="e">
        <f t="shared" si="69"/>
        <v>#DIV/0!</v>
      </c>
      <c r="O147" s="63">
        <f>SUMIF('RECAP PDV'!$E:$E,$G147,'RECAP PDV'!O:O)</f>
        <v>5</v>
      </c>
      <c r="P147" s="63">
        <f t="shared" si="61"/>
        <v>1.9171139932650945</v>
      </c>
      <c r="Q147" s="64">
        <f t="shared" si="70"/>
        <v>0.87497082652618952</v>
      </c>
      <c r="R147" s="48">
        <f t="shared" si="71"/>
        <v>200</v>
      </c>
      <c r="S147" s="63">
        <f>SUMIF('RECAP PDV'!$E:$E,$G147,'RECAP PDV'!S:S)</f>
        <v>3</v>
      </c>
      <c r="T147" s="63">
        <f t="shared" si="62"/>
        <v>1.1502683959590567</v>
      </c>
      <c r="U147" s="64">
        <f t="shared" si="72"/>
        <v>0.51211639858824243</v>
      </c>
      <c r="V147" s="48">
        <f t="shared" si="73"/>
        <v>9</v>
      </c>
      <c r="W147" s="63">
        <f>SUMIF('RECAP PDV'!$E:$E,$G147,'RECAP PDV'!W:W)</f>
        <v>-14.8</v>
      </c>
      <c r="X147" s="63">
        <f t="shared" si="63"/>
        <v>-5.6746574200646798</v>
      </c>
      <c r="Y147" s="64">
        <f t="shared" si="74"/>
        <v>1.0839024939152468</v>
      </c>
      <c r="Z147" s="48">
        <f t="shared" si="75"/>
        <v>267</v>
      </c>
      <c r="AA147" s="63">
        <f>SUMIF('RECAP PDV'!$E:$E,$G147,'RECAP PDV'!AA:AA)</f>
        <v>0</v>
      </c>
      <c r="AB147" s="63">
        <f t="shared" si="64"/>
        <v>0</v>
      </c>
      <c r="AC147" s="64">
        <f t="shared" si="76"/>
        <v>1</v>
      </c>
      <c r="AD147" s="48">
        <f t="shared" si="77"/>
        <v>219</v>
      </c>
      <c r="AE147" s="63">
        <f>SUMIF('RECAP PDV'!$E:$E,$G147,'RECAP PDV'!AE:AE)</f>
        <v>1.4297299200000004E-2</v>
      </c>
      <c r="AF147" s="63">
        <f t="shared" si="65"/>
        <v>5.4819104724435691E-3</v>
      </c>
      <c r="AG147" s="64">
        <f t="shared" si="78"/>
        <v>0.9997872116893044</v>
      </c>
      <c r="AH147" s="48">
        <f t="shared" si="79"/>
        <v>266</v>
      </c>
      <c r="AI147" s="63">
        <f>SUMIF('RECAP PDV'!$E:$E,$G147,'RECAP PDV'!AI:AI)</f>
        <v>0</v>
      </c>
      <c r="AJ147" s="63">
        <f t="shared" si="88"/>
        <v>0</v>
      </c>
      <c r="AK147" s="64">
        <f t="shared" si="80"/>
        <v>1</v>
      </c>
      <c r="AL147" s="48">
        <f t="shared" si="81"/>
        <v>204</v>
      </c>
      <c r="AM147" s="133">
        <f>SUMIF('RECAP PDV'!$E:$E,$G147,'RECAP PDV'!AM:AM)</f>
        <v>2</v>
      </c>
      <c r="AN147" s="133">
        <f t="shared" si="89"/>
        <v>0.76684559730603774</v>
      </c>
      <c r="AO147" s="64">
        <f t="shared" si="82"/>
        <v>0.84458574971609957</v>
      </c>
      <c r="AP147" s="48">
        <f t="shared" si="83"/>
        <v>59</v>
      </c>
      <c r="AQ147" s="133">
        <f>SUMIF('RECAP PDV'!$E:$E,$G147,'RECAP PDV'!AQ:AQ)</f>
        <v>0</v>
      </c>
      <c r="AR147" s="133">
        <f t="shared" si="66"/>
        <v>0</v>
      </c>
      <c r="AS147" s="64">
        <f t="shared" si="84"/>
        <v>1</v>
      </c>
      <c r="AT147" s="48">
        <f t="shared" si="85"/>
        <v>85</v>
      </c>
      <c r="AU147" s="63">
        <f>SUMIF('RECAP PDV'!$E:$E,$G147,'RECAP PDV'!AU:AU)</f>
        <v>41674.300000000003</v>
      </c>
      <c r="AV147" s="63">
        <f t="shared" si="67"/>
        <v>15978.876737905506</v>
      </c>
      <c r="AW147" s="64">
        <f t="shared" si="86"/>
        <v>0.91073037775042676</v>
      </c>
      <c r="AX147" s="48">
        <f t="shared" si="87"/>
        <v>88</v>
      </c>
    </row>
    <row r="148" spans="1:50" ht="15.75" thickBot="1" x14ac:dyDescent="0.3">
      <c r="A148">
        <v>54171</v>
      </c>
      <c r="C148" s="41">
        <v>110</v>
      </c>
      <c r="D148" s="42" t="s">
        <v>180</v>
      </c>
      <c r="E148" s="41">
        <v>26</v>
      </c>
      <c r="F148" s="44" t="s">
        <v>514</v>
      </c>
      <c r="G148" s="41">
        <v>454171</v>
      </c>
      <c r="H148" s="44" t="s">
        <v>198</v>
      </c>
      <c r="I148" s="62">
        <f>VLOOKUP(G148,ETP!$J$11:$M$324,4,FALSE)</f>
        <v>2.5890347826086999</v>
      </c>
      <c r="K148" s="63">
        <f>SUMIF('RECAP PDV'!$E:$E,$G148,'RECAP PDV'!K:K)</f>
        <v>0</v>
      </c>
      <c r="L148" s="63">
        <f t="shared" si="60"/>
        <v>0</v>
      </c>
      <c r="M148" s="64" t="e">
        <f t="shared" si="68"/>
        <v>#DIV/0!</v>
      </c>
      <c r="N148" s="48" t="e">
        <f t="shared" si="69"/>
        <v>#DIV/0!</v>
      </c>
      <c r="O148" s="63">
        <f>SUMIF('RECAP PDV'!$E:$E,$G148,'RECAP PDV'!O:O)</f>
        <v>2</v>
      </c>
      <c r="P148" s="63">
        <f t="shared" si="61"/>
        <v>0.77248865617201512</v>
      </c>
      <c r="Q148" s="64">
        <f t="shared" si="70"/>
        <v>0.94962030503225991</v>
      </c>
      <c r="R148" s="48">
        <f t="shared" si="71"/>
        <v>232</v>
      </c>
      <c r="S148" s="63">
        <f>SUMIF('RECAP PDV'!$E:$E,$G148,'RECAP PDV'!S:S)</f>
        <v>0</v>
      </c>
      <c r="T148" s="63">
        <f t="shared" si="62"/>
        <v>0</v>
      </c>
      <c r="U148" s="64">
        <f t="shared" si="72"/>
        <v>1</v>
      </c>
      <c r="V148" s="48">
        <f t="shared" si="73"/>
        <v>181</v>
      </c>
      <c r="W148" s="63">
        <f>SUMIF('RECAP PDV'!$E:$E,$G148,'RECAP PDV'!W:W)</f>
        <v>0</v>
      </c>
      <c r="X148" s="63">
        <f t="shared" si="63"/>
        <v>0</v>
      </c>
      <c r="Y148" s="64">
        <f t="shared" si="74"/>
        <v>1</v>
      </c>
      <c r="Z148" s="48">
        <f t="shared" si="75"/>
        <v>224</v>
      </c>
      <c r="AA148" s="63">
        <f>SUMIF('RECAP PDV'!$E:$E,$G148,'RECAP PDV'!AA:AA)</f>
        <v>0</v>
      </c>
      <c r="AB148" s="63">
        <f t="shared" si="64"/>
        <v>0</v>
      </c>
      <c r="AC148" s="64">
        <f t="shared" si="76"/>
        <v>1</v>
      </c>
      <c r="AD148" s="48">
        <f t="shared" si="77"/>
        <v>219</v>
      </c>
      <c r="AE148" s="63">
        <f>SUMIF('RECAP PDV'!$E:$E,$G148,'RECAP PDV'!AE:AE)</f>
        <v>1.7556572659316039</v>
      </c>
      <c r="AF148" s="63">
        <f t="shared" si="65"/>
        <v>0.67811266102906942</v>
      </c>
      <c r="AG148" s="64">
        <f t="shared" si="78"/>
        <v>0.97367807294062803</v>
      </c>
      <c r="AH148" s="48">
        <f t="shared" si="79"/>
        <v>244</v>
      </c>
      <c r="AI148" s="63">
        <f>SUMIF('RECAP PDV'!$E:$E,$G148,'RECAP PDV'!AI:AI)</f>
        <v>1</v>
      </c>
      <c r="AJ148" s="63">
        <f t="shared" si="88"/>
        <v>0.38624432808600756</v>
      </c>
      <c r="AK148" s="64">
        <f t="shared" si="80"/>
        <v>0.77838587935518511</v>
      </c>
      <c r="AL148" s="48">
        <f t="shared" si="81"/>
        <v>108</v>
      </c>
      <c r="AM148" s="133">
        <f>SUMIF('RECAP PDV'!$E:$E,$G148,'RECAP PDV'!AM:AM)</f>
        <v>1</v>
      </c>
      <c r="AN148" s="133">
        <f t="shared" si="89"/>
        <v>0.38624432808600756</v>
      </c>
      <c r="AO148" s="64">
        <f t="shared" si="82"/>
        <v>0.89706807154694468</v>
      </c>
      <c r="AP148" s="48">
        <f t="shared" si="83"/>
        <v>101</v>
      </c>
      <c r="AQ148" s="133">
        <f>SUMIF('RECAP PDV'!$E:$E,$G148,'RECAP PDV'!AQ:AQ)</f>
        <v>0</v>
      </c>
      <c r="AR148" s="133">
        <f t="shared" si="66"/>
        <v>0</v>
      </c>
      <c r="AS148" s="64">
        <f t="shared" si="84"/>
        <v>1</v>
      </c>
      <c r="AT148" s="48">
        <f t="shared" si="85"/>
        <v>85</v>
      </c>
      <c r="AU148" s="63">
        <f>SUMIF('RECAP PDV'!$E:$E,$G148,'RECAP PDV'!AU:AU)</f>
        <v>23189.599999999999</v>
      </c>
      <c r="AV148" s="63">
        <f t="shared" si="67"/>
        <v>8956.8514705832804</v>
      </c>
      <c r="AW148" s="64">
        <f t="shared" si="86"/>
        <v>0.94996051597120501</v>
      </c>
      <c r="AX148" s="48">
        <f t="shared" si="87"/>
        <v>145</v>
      </c>
    </row>
    <row r="149" spans="1:50" ht="15.75" thickBot="1" x14ac:dyDescent="0.3">
      <c r="A149">
        <v>54266</v>
      </c>
      <c r="C149" s="41">
        <v>110</v>
      </c>
      <c r="D149" s="42" t="s">
        <v>180</v>
      </c>
      <c r="E149" s="41">
        <v>26</v>
      </c>
      <c r="F149" s="44" t="s">
        <v>514</v>
      </c>
      <c r="G149" s="41">
        <v>554266</v>
      </c>
      <c r="H149" s="43" t="s">
        <v>220</v>
      </c>
      <c r="I149" s="62">
        <f>VLOOKUP(G149,ETP!$J$11:$M$324,4,FALSE)</f>
        <v>3.4695826086956498</v>
      </c>
      <c r="K149" s="63">
        <f>SUMIF('RECAP PDV'!$E:$E,$G149,'RECAP PDV'!K:K)</f>
        <v>0</v>
      </c>
      <c r="L149" s="63">
        <f t="shared" si="60"/>
        <v>0</v>
      </c>
      <c r="M149" s="64" t="e">
        <f t="shared" si="68"/>
        <v>#DIV/0!</v>
      </c>
      <c r="N149" s="48" t="e">
        <f t="shared" si="69"/>
        <v>#DIV/0!</v>
      </c>
      <c r="O149" s="63">
        <f>SUMIF('RECAP PDV'!$E:$E,$G149,'RECAP PDV'!O:O)</f>
        <v>2</v>
      </c>
      <c r="P149" s="63">
        <f t="shared" si="61"/>
        <v>0.5764382133422894</v>
      </c>
      <c r="Q149" s="64">
        <f t="shared" si="70"/>
        <v>0.9624062034776768</v>
      </c>
      <c r="R149" s="48">
        <f t="shared" si="71"/>
        <v>239</v>
      </c>
      <c r="S149" s="63">
        <f>SUMIF('RECAP PDV'!$E:$E,$G149,'RECAP PDV'!S:S)</f>
        <v>0</v>
      </c>
      <c r="T149" s="63">
        <f t="shared" si="62"/>
        <v>0</v>
      </c>
      <c r="U149" s="64">
        <f t="shared" si="72"/>
        <v>1</v>
      </c>
      <c r="V149" s="48">
        <f t="shared" si="73"/>
        <v>181</v>
      </c>
      <c r="W149" s="63">
        <f>SUMIF('RECAP PDV'!$E:$E,$G149,'RECAP PDV'!W:W)</f>
        <v>44.8</v>
      </c>
      <c r="X149" s="63">
        <f t="shared" si="63"/>
        <v>12.912215978867282</v>
      </c>
      <c r="Y149" s="64">
        <f t="shared" si="74"/>
        <v>0.80908677962326803</v>
      </c>
      <c r="Z149" s="48">
        <f t="shared" si="75"/>
        <v>35</v>
      </c>
      <c r="AA149" s="63">
        <f>SUMIF('RECAP PDV'!$E:$E,$G149,'RECAP PDV'!AA:AA)</f>
        <v>3</v>
      </c>
      <c r="AB149" s="63">
        <f t="shared" si="64"/>
        <v>0.86465732001343409</v>
      </c>
      <c r="AC149" s="64">
        <f t="shared" si="76"/>
        <v>0.68307457506571945</v>
      </c>
      <c r="AD149" s="48">
        <f t="shared" si="77"/>
        <v>51</v>
      </c>
      <c r="AE149" s="63">
        <f>SUMIF('RECAP PDV'!$E:$E,$G149,'RECAP PDV'!AE:AE)</f>
        <v>17.33697761306043</v>
      </c>
      <c r="AF149" s="63">
        <f t="shared" si="65"/>
        <v>4.9968482000139121</v>
      </c>
      <c r="AG149" s="64">
        <f t="shared" si="78"/>
        <v>0.80604008536292149</v>
      </c>
      <c r="AH149" s="48">
        <f t="shared" si="79"/>
        <v>107</v>
      </c>
      <c r="AI149" s="63">
        <f>SUMIF('RECAP PDV'!$E:$E,$G149,'RECAP PDV'!AI:AI)</f>
        <v>1</v>
      </c>
      <c r="AJ149" s="63">
        <f t="shared" si="88"/>
        <v>0.2882191066711447</v>
      </c>
      <c r="AK149" s="64">
        <f t="shared" si="80"/>
        <v>0.83462948389565295</v>
      </c>
      <c r="AL149" s="48">
        <f t="shared" si="81"/>
        <v>158</v>
      </c>
      <c r="AM149" s="133">
        <f>SUMIF('RECAP PDV'!$E:$E,$G149,'RECAP PDV'!AM:AM)</f>
        <v>-3</v>
      </c>
      <c r="AN149" s="133">
        <f t="shared" si="89"/>
        <v>-0.86465732001343409</v>
      </c>
      <c r="AO149" s="64">
        <f t="shared" si="82"/>
        <v>1.0695588859071465</v>
      </c>
      <c r="AP149" s="48">
        <f t="shared" si="83"/>
        <v>215</v>
      </c>
      <c r="AQ149" s="133">
        <f>SUMIF('RECAP PDV'!$E:$E,$G149,'RECAP PDV'!AQ:AQ)</f>
        <v>2</v>
      </c>
      <c r="AR149" s="133">
        <f t="shared" si="66"/>
        <v>0.5764382133422894</v>
      </c>
      <c r="AS149" s="64">
        <f t="shared" si="84"/>
        <v>0.49544363186149409</v>
      </c>
      <c r="AT149" s="48">
        <f t="shared" si="85"/>
        <v>9</v>
      </c>
      <c r="AU149" s="63">
        <f>SUMIF('RECAP PDV'!$E:$E,$G149,'RECAP PDV'!AU:AU)</f>
        <v>33909.9</v>
      </c>
      <c r="AV149" s="63">
        <f t="shared" si="67"/>
        <v>9773.4810853078507</v>
      </c>
      <c r="AW149" s="64">
        <f t="shared" si="86"/>
        <v>0.94539822924604755</v>
      </c>
      <c r="AX149" s="48">
        <f t="shared" si="87"/>
        <v>136</v>
      </c>
    </row>
    <row r="150" spans="1:50" ht="15.75" thickBot="1" x14ac:dyDescent="0.3">
      <c r="A150">
        <v>54296</v>
      </c>
      <c r="C150" s="41">
        <v>110</v>
      </c>
      <c r="D150" s="42" t="s">
        <v>180</v>
      </c>
      <c r="E150" s="41">
        <v>26</v>
      </c>
      <c r="F150" s="44" t="s">
        <v>514</v>
      </c>
      <c r="G150" s="41">
        <v>554296</v>
      </c>
      <c r="H150" s="43" t="s">
        <v>203</v>
      </c>
      <c r="I150" s="62">
        <f>VLOOKUP(G150,ETP!$J$11:$M$324,4,FALSE)</f>
        <v>3.9130434782608701</v>
      </c>
      <c r="K150" s="63">
        <f>SUMIF('RECAP PDV'!$E:$E,$G150,'RECAP PDV'!K:K)</f>
        <v>0</v>
      </c>
      <c r="L150" s="63">
        <f t="shared" si="60"/>
        <v>0</v>
      </c>
      <c r="M150" s="64" t="e">
        <f t="shared" si="68"/>
        <v>#DIV/0!</v>
      </c>
      <c r="N150" s="48" t="e">
        <f t="shared" si="69"/>
        <v>#DIV/0!</v>
      </c>
      <c r="O150" s="63">
        <f>SUMIF('RECAP PDV'!$E:$E,$G150,'RECAP PDV'!O:O)</f>
        <v>10</v>
      </c>
      <c r="P150" s="63">
        <f t="shared" si="61"/>
        <v>2.5555555555555554</v>
      </c>
      <c r="Q150" s="64">
        <f t="shared" si="70"/>
        <v>0.83333333333333337</v>
      </c>
      <c r="R150" s="48">
        <f t="shared" si="71"/>
        <v>178</v>
      </c>
      <c r="S150" s="63">
        <f>SUMIF('RECAP PDV'!$E:$E,$G150,'RECAP PDV'!S:S)</f>
        <v>1</v>
      </c>
      <c r="T150" s="63">
        <f t="shared" si="62"/>
        <v>0.25555555555555554</v>
      </c>
      <c r="U150" s="64">
        <f t="shared" si="72"/>
        <v>0.89160671957671966</v>
      </c>
      <c r="V150" s="48">
        <f t="shared" si="73"/>
        <v>147</v>
      </c>
      <c r="W150" s="63">
        <f>SUMIF('RECAP PDV'!$E:$E,$G150,'RECAP PDV'!W:W)</f>
        <v>-8</v>
      </c>
      <c r="X150" s="63">
        <f t="shared" si="63"/>
        <v>-2.0444444444444443</v>
      </c>
      <c r="Y150" s="64">
        <f t="shared" si="74"/>
        <v>1.0302280780780779</v>
      </c>
      <c r="Z150" s="48">
        <f t="shared" si="75"/>
        <v>248</v>
      </c>
      <c r="AA150" s="63">
        <f>SUMIF('RECAP PDV'!$E:$E,$G150,'RECAP PDV'!AA:AA)</f>
        <v>0</v>
      </c>
      <c r="AB150" s="63">
        <f t="shared" si="64"/>
        <v>0</v>
      </c>
      <c r="AC150" s="64">
        <f t="shared" si="76"/>
        <v>1</v>
      </c>
      <c r="AD150" s="48">
        <f t="shared" si="77"/>
        <v>219</v>
      </c>
      <c r="AE150" s="63">
        <f>SUMIF('RECAP PDV'!$E:$E,$G150,'RECAP PDV'!AE:AE)</f>
        <v>18.014049147834363</v>
      </c>
      <c r="AF150" s="63">
        <f t="shared" si="65"/>
        <v>4.6035903377798926</v>
      </c>
      <c r="AG150" s="64">
        <f t="shared" si="78"/>
        <v>0.82130496000711373</v>
      </c>
      <c r="AH150" s="48">
        <f t="shared" si="79"/>
        <v>114</v>
      </c>
      <c r="AI150" s="63">
        <f>SUMIF('RECAP PDV'!$E:$E,$G150,'RECAP PDV'!AI:AI)</f>
        <v>2</v>
      </c>
      <c r="AJ150" s="63">
        <f t="shared" si="88"/>
        <v>0.51111111111111107</v>
      </c>
      <c r="AK150" s="64">
        <f t="shared" si="80"/>
        <v>0.70674148148148153</v>
      </c>
      <c r="AL150" s="48">
        <f t="shared" si="81"/>
        <v>67</v>
      </c>
      <c r="AM150" s="133">
        <f>SUMIF('RECAP PDV'!$E:$E,$G150,'RECAP PDV'!AM:AM)</f>
        <v>1</v>
      </c>
      <c r="AN150" s="133">
        <f t="shared" si="89"/>
        <v>0.25555555555555554</v>
      </c>
      <c r="AO150" s="64">
        <f t="shared" si="82"/>
        <v>0.91508916284198216</v>
      </c>
      <c r="AP150" s="48">
        <f t="shared" si="83"/>
        <v>122</v>
      </c>
      <c r="AQ150" s="133">
        <f>SUMIF('RECAP PDV'!$E:$E,$G150,'RECAP PDV'!AQ:AQ)</f>
        <v>1</v>
      </c>
      <c r="AR150" s="133">
        <f t="shared" si="66"/>
        <v>0.25555555555555554</v>
      </c>
      <c r="AS150" s="64">
        <f t="shared" si="84"/>
        <v>0.77631222222222229</v>
      </c>
      <c r="AT150" s="48">
        <f t="shared" si="85"/>
        <v>40</v>
      </c>
      <c r="AU150" s="63">
        <f>SUMIF('RECAP PDV'!$E:$E,$G150,'RECAP PDV'!AU:AU)</f>
        <v>602.70000000000005</v>
      </c>
      <c r="AV150" s="63">
        <f t="shared" si="67"/>
        <v>154.02333333333331</v>
      </c>
      <c r="AW150" s="64">
        <f t="shared" si="86"/>
        <v>0.99913951368360765</v>
      </c>
      <c r="AX150" s="48">
        <f t="shared" si="87"/>
        <v>247</v>
      </c>
    </row>
    <row r="151" spans="1:50" ht="15.75" thickBot="1" x14ac:dyDescent="0.3">
      <c r="A151">
        <v>54356</v>
      </c>
      <c r="C151" s="41">
        <v>110</v>
      </c>
      <c r="D151" s="42" t="s">
        <v>180</v>
      </c>
      <c r="E151" s="41">
        <v>26</v>
      </c>
      <c r="F151" s="43" t="s">
        <v>514</v>
      </c>
      <c r="G151" s="41">
        <v>554356</v>
      </c>
      <c r="H151" s="43" t="s">
        <v>221</v>
      </c>
      <c r="I151" s="62">
        <f>VLOOKUP(G151,ETP!$J$11:$M$324,4,FALSE)</f>
        <v>3.8260869565217401</v>
      </c>
      <c r="K151" s="63">
        <f>SUMIF('RECAP PDV'!$E:$E,$G151,'RECAP PDV'!K:K)</f>
        <v>0</v>
      </c>
      <c r="L151" s="63">
        <f t="shared" si="60"/>
        <v>0</v>
      </c>
      <c r="M151" s="64" t="e">
        <f t="shared" si="68"/>
        <v>#DIV/0!</v>
      </c>
      <c r="N151" s="48" t="e">
        <f t="shared" si="69"/>
        <v>#DIV/0!</v>
      </c>
      <c r="O151" s="63">
        <f>SUMIF('RECAP PDV'!$E:$E,$G151,'RECAP PDV'!O:O)</f>
        <v>27</v>
      </c>
      <c r="P151" s="63">
        <f t="shared" si="61"/>
        <v>7.0568181818181799</v>
      </c>
      <c r="Q151" s="64">
        <f t="shared" si="70"/>
        <v>0.5397727272727274</v>
      </c>
      <c r="R151" s="48">
        <f t="shared" si="71"/>
        <v>35</v>
      </c>
      <c r="S151" s="63">
        <f>SUMIF('RECAP PDV'!$E:$E,$G151,'RECAP PDV'!S:S)</f>
        <v>0</v>
      </c>
      <c r="T151" s="63">
        <f t="shared" si="62"/>
        <v>0</v>
      </c>
      <c r="U151" s="64">
        <f t="shared" si="72"/>
        <v>1</v>
      </c>
      <c r="V151" s="48">
        <f t="shared" si="73"/>
        <v>181</v>
      </c>
      <c r="W151" s="63">
        <f>SUMIF('RECAP PDV'!$E:$E,$G151,'RECAP PDV'!W:W)</f>
        <v>25.6</v>
      </c>
      <c r="X151" s="63">
        <f t="shared" si="63"/>
        <v>6.6909090909090896</v>
      </c>
      <c r="Y151" s="64">
        <f t="shared" si="74"/>
        <v>0.90107174447174454</v>
      </c>
      <c r="Z151" s="48">
        <f t="shared" si="75"/>
        <v>110</v>
      </c>
      <c r="AA151" s="63">
        <f>SUMIF('RECAP PDV'!$E:$E,$G151,'RECAP PDV'!AA:AA)</f>
        <v>2</v>
      </c>
      <c r="AB151" s="63">
        <f t="shared" si="64"/>
        <v>0.5227272727272726</v>
      </c>
      <c r="AC151" s="64">
        <f t="shared" si="76"/>
        <v>0.80840321454601871</v>
      </c>
      <c r="AD151" s="48">
        <f t="shared" si="77"/>
        <v>110</v>
      </c>
      <c r="AE151" s="63">
        <f>SUMIF('RECAP PDV'!$E:$E,$G151,'RECAP PDV'!AE:AE)</f>
        <v>33.174342691326679</v>
      </c>
      <c r="AF151" s="63">
        <f t="shared" si="65"/>
        <v>8.6705668397785622</v>
      </c>
      <c r="AG151" s="64">
        <f t="shared" si="78"/>
        <v>0.66343936481923704</v>
      </c>
      <c r="AH151" s="48">
        <f t="shared" si="79"/>
        <v>39</v>
      </c>
      <c r="AI151" s="63">
        <f>SUMIF('RECAP PDV'!$E:$E,$G151,'RECAP PDV'!AI:AI)</f>
        <v>1</v>
      </c>
      <c r="AJ151" s="63">
        <f t="shared" si="88"/>
        <v>0.2613636363636363</v>
      </c>
      <c r="AK151" s="64">
        <f t="shared" si="80"/>
        <v>0.85003825757575768</v>
      </c>
      <c r="AL151" s="48">
        <f t="shared" si="81"/>
        <v>168</v>
      </c>
      <c r="AM151" s="133">
        <f>SUMIF('RECAP PDV'!$E:$E,$G151,'RECAP PDV'!AM:AM)</f>
        <v>-3</v>
      </c>
      <c r="AN151" s="133">
        <f t="shared" si="89"/>
        <v>-0.78409090909090884</v>
      </c>
      <c r="AO151" s="64">
        <f t="shared" si="82"/>
        <v>1.0584493267733655</v>
      </c>
      <c r="AP151" s="48">
        <f t="shared" si="83"/>
        <v>209</v>
      </c>
      <c r="AQ151" s="133">
        <f>SUMIF('RECAP PDV'!$E:$E,$G151,'RECAP PDV'!AQ:AQ)</f>
        <v>0</v>
      </c>
      <c r="AR151" s="133">
        <f t="shared" si="66"/>
        <v>0</v>
      </c>
      <c r="AS151" s="64">
        <f t="shared" si="84"/>
        <v>1</v>
      </c>
      <c r="AT151" s="48">
        <f t="shared" si="85"/>
        <v>85</v>
      </c>
      <c r="AU151" s="63">
        <f>SUMIF('RECAP PDV'!$E:$E,$G151,'RECAP PDV'!AU:AU)</f>
        <v>76415.899999999994</v>
      </c>
      <c r="AV151" s="63">
        <f t="shared" si="67"/>
        <v>19972.337499999994</v>
      </c>
      <c r="AW151" s="64">
        <f t="shared" si="86"/>
        <v>0.88842000265034338</v>
      </c>
      <c r="AX151" s="48">
        <f t="shared" si="87"/>
        <v>58</v>
      </c>
    </row>
    <row r="152" spans="1:50" ht="15.75" thickBot="1" x14ac:dyDescent="0.3">
      <c r="A152">
        <v>54426</v>
      </c>
      <c r="C152" s="41">
        <v>110</v>
      </c>
      <c r="D152" s="42" t="s">
        <v>180</v>
      </c>
      <c r="E152" s="41">
        <v>26</v>
      </c>
      <c r="F152" s="43" t="s">
        <v>514</v>
      </c>
      <c r="G152" s="41">
        <v>454426</v>
      </c>
      <c r="H152" s="43" t="s">
        <v>199</v>
      </c>
      <c r="I152" s="62">
        <f>VLOOKUP(G152,ETP!$J$11:$M$324,4,FALSE)</f>
        <v>9.3360869565217399</v>
      </c>
      <c r="K152" s="63">
        <f>SUMIF('RECAP PDV'!$E:$E,$G152,'RECAP PDV'!K:K)</f>
        <v>0</v>
      </c>
      <c r="L152" s="63">
        <f t="shared" si="60"/>
        <v>0</v>
      </c>
      <c r="M152" s="64" t="e">
        <f t="shared" si="68"/>
        <v>#DIV/0!</v>
      </c>
      <c r="N152" s="48" t="e">
        <f t="shared" si="69"/>
        <v>#DIV/0!</v>
      </c>
      <c r="O152" s="63">
        <f>SUMIF('RECAP PDV'!$E:$E,$G152,'RECAP PDV'!O:O)</f>
        <v>61</v>
      </c>
      <c r="P152" s="63">
        <f t="shared" si="61"/>
        <v>6.5337866157500111</v>
      </c>
      <c r="Q152" s="64">
        <f t="shared" si="70"/>
        <v>0.57388348158152103</v>
      </c>
      <c r="R152" s="48">
        <f t="shared" si="71"/>
        <v>42</v>
      </c>
      <c r="S152" s="63">
        <f>SUMIF('RECAP PDV'!$E:$E,$G152,'RECAP PDV'!S:S)</f>
        <v>4</v>
      </c>
      <c r="T152" s="63">
        <f t="shared" si="62"/>
        <v>0.42844502398360729</v>
      </c>
      <c r="U152" s="64">
        <f t="shared" si="72"/>
        <v>0.81827606318455304</v>
      </c>
      <c r="V152" s="48">
        <f t="shared" si="73"/>
        <v>91</v>
      </c>
      <c r="W152" s="63">
        <f>SUMIF('RECAP PDV'!$E:$E,$G152,'RECAP PDV'!W:W)</f>
        <v>-2.2000000000000002</v>
      </c>
      <c r="X152" s="63">
        <f t="shared" si="63"/>
        <v>-0.23564476319098401</v>
      </c>
      <c r="Y152" s="64">
        <f t="shared" si="74"/>
        <v>1.0034841192773829</v>
      </c>
      <c r="Z152" s="48">
        <f t="shared" si="75"/>
        <v>233</v>
      </c>
      <c r="AA152" s="63">
        <f>SUMIF('RECAP PDV'!$E:$E,$G152,'RECAP PDV'!AA:AA)</f>
        <v>3</v>
      </c>
      <c r="AB152" s="63">
        <f t="shared" si="64"/>
        <v>0.32133376798770547</v>
      </c>
      <c r="AC152" s="64">
        <f t="shared" si="76"/>
        <v>0.88222057616576377</v>
      </c>
      <c r="AD152" s="48">
        <f t="shared" si="77"/>
        <v>180</v>
      </c>
      <c r="AE152" s="63">
        <f>SUMIF('RECAP PDV'!$E:$E,$G152,'RECAP PDV'!AE:AE)</f>
        <v>26.18472110364327</v>
      </c>
      <c r="AF152" s="63">
        <f t="shared" si="65"/>
        <v>2.8046783653136269</v>
      </c>
      <c r="AG152" s="64">
        <f t="shared" si="78"/>
        <v>0.89113233891732435</v>
      </c>
      <c r="AH152" s="48">
        <f t="shared" si="79"/>
        <v>168</v>
      </c>
      <c r="AI152" s="63">
        <f>SUMIF('RECAP PDV'!$E:$E,$G152,'RECAP PDV'!AI:AI)</f>
        <v>3</v>
      </c>
      <c r="AJ152" s="63">
        <f t="shared" si="88"/>
        <v>0.32133376798770547</v>
      </c>
      <c r="AK152" s="64">
        <f t="shared" si="80"/>
        <v>0.81562939505425414</v>
      </c>
      <c r="AL152" s="48">
        <f t="shared" si="81"/>
        <v>149</v>
      </c>
      <c r="AM152" s="133">
        <f>SUMIF('RECAP PDV'!$E:$E,$G152,'RECAP PDV'!AM:AM)</f>
        <v>-1</v>
      </c>
      <c r="AN152" s="133">
        <f t="shared" si="89"/>
        <v>-0.10711125599590182</v>
      </c>
      <c r="AO152" s="64">
        <f t="shared" si="82"/>
        <v>0.96509844515524335</v>
      </c>
      <c r="AP152" s="48">
        <f t="shared" si="83"/>
        <v>166</v>
      </c>
      <c r="AQ152" s="133">
        <f>SUMIF('RECAP PDV'!$E:$E,$G152,'RECAP PDV'!AQ:AQ)</f>
        <v>2</v>
      </c>
      <c r="AR152" s="133">
        <f t="shared" si="66"/>
        <v>0.21422251199180364</v>
      </c>
      <c r="AS152" s="64">
        <f t="shared" si="84"/>
        <v>0.81249103525357425</v>
      </c>
      <c r="AT152" s="48">
        <f t="shared" si="85"/>
        <v>52</v>
      </c>
      <c r="AU152" s="63">
        <f>SUMIF('RECAP PDV'!$E:$E,$G152,'RECAP PDV'!AU:AU)</f>
        <v>186863.7</v>
      </c>
      <c r="AV152" s="63">
        <f t="shared" si="67"/>
        <v>20015.2056070414</v>
      </c>
      <c r="AW152" s="64">
        <f t="shared" si="86"/>
        <v>0.88818051023889855</v>
      </c>
      <c r="AX152" s="48">
        <f t="shared" si="87"/>
        <v>57</v>
      </c>
    </row>
    <row r="153" spans="1:50" ht="15.75" thickBot="1" x14ac:dyDescent="0.3">
      <c r="A153">
        <v>54476</v>
      </c>
      <c r="C153" s="41">
        <v>110</v>
      </c>
      <c r="D153" s="42" t="s">
        <v>180</v>
      </c>
      <c r="E153" s="41">
        <v>26</v>
      </c>
      <c r="F153" s="43" t="s">
        <v>514</v>
      </c>
      <c r="G153" s="41">
        <v>554476</v>
      </c>
      <c r="H153" s="43" t="s">
        <v>222</v>
      </c>
      <c r="I153" s="62">
        <f>VLOOKUP(G153,ETP!$J$11:$M$324,4,FALSE)</f>
        <v>2.782</v>
      </c>
      <c r="K153" s="63">
        <f>SUMIF('RECAP PDV'!$E:$E,$G153,'RECAP PDV'!K:K)</f>
        <v>0</v>
      </c>
      <c r="L153" s="63">
        <f t="shared" si="60"/>
        <v>0</v>
      </c>
      <c r="M153" s="64" t="e">
        <f t="shared" si="68"/>
        <v>#DIV/0!</v>
      </c>
      <c r="N153" s="48" t="e">
        <f t="shared" si="69"/>
        <v>#DIV/0!</v>
      </c>
      <c r="O153" s="63">
        <f>SUMIF('RECAP PDV'!$E:$E,$G153,'RECAP PDV'!O:O)</f>
        <v>8</v>
      </c>
      <c r="P153" s="63">
        <f t="shared" si="61"/>
        <v>2.8756290438533427</v>
      </c>
      <c r="Q153" s="64">
        <f t="shared" si="70"/>
        <v>0.81245897540086898</v>
      </c>
      <c r="R153" s="48">
        <f t="shared" si="71"/>
        <v>167</v>
      </c>
      <c r="S153" s="63">
        <f>SUMIF('RECAP PDV'!$E:$E,$G153,'RECAP PDV'!S:S)</f>
        <v>3</v>
      </c>
      <c r="T153" s="63">
        <f t="shared" si="62"/>
        <v>1.0783608914450036</v>
      </c>
      <c r="U153" s="64">
        <f t="shared" si="72"/>
        <v>0.54261579541953397</v>
      </c>
      <c r="V153" s="48">
        <f t="shared" si="73"/>
        <v>11</v>
      </c>
      <c r="W153" s="63">
        <f>SUMIF('RECAP PDV'!$E:$E,$G153,'RECAP PDV'!W:W)</f>
        <v>5.2</v>
      </c>
      <c r="X153" s="63">
        <f t="shared" si="63"/>
        <v>1.8691588785046729</v>
      </c>
      <c r="Y153" s="64">
        <f t="shared" si="74"/>
        <v>0.97236360191967663</v>
      </c>
      <c r="Z153" s="48">
        <f t="shared" si="75"/>
        <v>196</v>
      </c>
      <c r="AA153" s="63">
        <f>SUMIF('RECAP PDV'!$E:$E,$G153,'RECAP PDV'!AA:AA)</f>
        <v>2</v>
      </c>
      <c r="AB153" s="63">
        <f t="shared" si="64"/>
        <v>0.71890726096333568</v>
      </c>
      <c r="AC153" s="64">
        <f t="shared" si="76"/>
        <v>0.73649677867110996</v>
      </c>
      <c r="AD153" s="48">
        <f t="shared" si="77"/>
        <v>74</v>
      </c>
      <c r="AE153" s="63">
        <f>SUMIF('RECAP PDV'!$E:$E,$G153,'RECAP PDV'!AE:AE)</f>
        <v>40.676793472411397</v>
      </c>
      <c r="AF153" s="63">
        <f t="shared" si="65"/>
        <v>14.621421090011285</v>
      </c>
      <c r="AG153" s="64">
        <f t="shared" si="78"/>
        <v>0.43244832082682166</v>
      </c>
      <c r="AH153" s="48">
        <f t="shared" si="79"/>
        <v>8</v>
      </c>
      <c r="AI153" s="63">
        <f>SUMIF('RECAP PDV'!$E:$E,$G153,'RECAP PDV'!AI:AI)</f>
        <v>4</v>
      </c>
      <c r="AJ153" s="63">
        <f t="shared" si="88"/>
        <v>1.4378145219266714</v>
      </c>
      <c r="AK153" s="64">
        <f t="shared" si="80"/>
        <v>0.17502995446920686</v>
      </c>
      <c r="AL153" s="48">
        <f t="shared" si="81"/>
        <v>2</v>
      </c>
      <c r="AM153" s="133">
        <f>SUMIF('RECAP PDV'!$E:$E,$G153,'RECAP PDV'!AM:AM)</f>
        <v>1</v>
      </c>
      <c r="AN153" s="133">
        <f t="shared" si="89"/>
        <v>0.35945363048166784</v>
      </c>
      <c r="AO153" s="64">
        <f t="shared" si="82"/>
        <v>0.90076232621042807</v>
      </c>
      <c r="AP153" s="48">
        <f t="shared" si="83"/>
        <v>104</v>
      </c>
      <c r="AQ153" s="133">
        <f>SUMIF('RECAP PDV'!$E:$E,$G153,'RECAP PDV'!AQ:AQ)</f>
        <v>0</v>
      </c>
      <c r="AR153" s="133">
        <f t="shared" si="66"/>
        <v>0</v>
      </c>
      <c r="AS153" s="64">
        <f t="shared" si="84"/>
        <v>1</v>
      </c>
      <c r="AT153" s="48">
        <f t="shared" si="85"/>
        <v>85</v>
      </c>
      <c r="AU153" s="63">
        <f>SUMIF('RECAP PDV'!$E:$E,$G153,'RECAP PDV'!AU:AU)</f>
        <v>16548.3</v>
      </c>
      <c r="AV153" s="63">
        <f t="shared" si="67"/>
        <v>5948.3465132997844</v>
      </c>
      <c r="AW153" s="64">
        <f t="shared" si="86"/>
        <v>0.96676821187360618</v>
      </c>
      <c r="AX153" s="48">
        <f t="shared" si="87"/>
        <v>173</v>
      </c>
    </row>
    <row r="154" spans="1:50" ht="15.75" thickBot="1" x14ac:dyDescent="0.3">
      <c r="A154">
        <v>54471</v>
      </c>
      <c r="C154" s="41">
        <v>110</v>
      </c>
      <c r="D154" s="42" t="s">
        <v>180</v>
      </c>
      <c r="E154" s="41">
        <v>26</v>
      </c>
      <c r="F154" s="43" t="s">
        <v>514</v>
      </c>
      <c r="G154" s="41">
        <v>554471</v>
      </c>
      <c r="H154" s="43" t="s">
        <v>204</v>
      </c>
      <c r="I154" s="62">
        <f>VLOOKUP(G154,ETP!$J$11:$M$324,4,FALSE)</f>
        <v>1.2342215988779801</v>
      </c>
      <c r="K154" s="63">
        <f>SUMIF('RECAP PDV'!$E:$E,$G154,'RECAP PDV'!K:K)</f>
        <v>0</v>
      </c>
      <c r="L154" s="63">
        <f t="shared" si="60"/>
        <v>0</v>
      </c>
      <c r="M154" s="64" t="e">
        <f t="shared" si="68"/>
        <v>#DIV/0!</v>
      </c>
      <c r="N154" s="48" t="e">
        <f t="shared" si="69"/>
        <v>#DIV/0!</v>
      </c>
      <c r="O154" s="63">
        <f>SUMIF('RECAP PDV'!$E:$E,$G154,'RECAP PDV'!O:O)</f>
        <v>-1</v>
      </c>
      <c r="P154" s="63">
        <f t="shared" si="61"/>
        <v>-0.81022727272727291</v>
      </c>
      <c r="Q154" s="64">
        <f t="shared" si="70"/>
        <v>1.0528409090909092</v>
      </c>
      <c r="R154" s="48">
        <f t="shared" si="71"/>
        <v>266</v>
      </c>
      <c r="S154" s="63">
        <f>SUMIF('RECAP PDV'!$E:$E,$G154,'RECAP PDV'!S:S)</f>
        <v>0</v>
      </c>
      <c r="T154" s="63">
        <f t="shared" si="62"/>
        <v>0</v>
      </c>
      <c r="U154" s="64">
        <f t="shared" si="72"/>
        <v>1</v>
      </c>
      <c r="V154" s="48">
        <f t="shared" si="73"/>
        <v>181</v>
      </c>
      <c r="W154" s="63">
        <f>SUMIF('RECAP PDV'!$E:$E,$G154,'RECAP PDV'!W:W)</f>
        <v>6.8</v>
      </c>
      <c r="X154" s="63">
        <f t="shared" si="63"/>
        <v>5.5095454545454556</v>
      </c>
      <c r="Y154" s="64">
        <f t="shared" si="74"/>
        <v>0.91853876458845207</v>
      </c>
      <c r="Z154" s="48">
        <f t="shared" si="75"/>
        <v>131</v>
      </c>
      <c r="AA154" s="63">
        <f>SUMIF('RECAP PDV'!$E:$E,$G154,'RECAP PDV'!AA:AA)</f>
        <v>2</v>
      </c>
      <c r="AB154" s="63">
        <f t="shared" si="64"/>
        <v>1.6204545454545458</v>
      </c>
      <c r="AC154" s="64">
        <f t="shared" si="76"/>
        <v>0.40604996509265756</v>
      </c>
      <c r="AD154" s="48">
        <f t="shared" si="77"/>
        <v>11</v>
      </c>
      <c r="AE154" s="63">
        <f>SUMIF('RECAP PDV'!$E:$E,$G154,'RECAP PDV'!AE:AE)</f>
        <v>11.051319090134751</v>
      </c>
      <c r="AF154" s="63">
        <f t="shared" si="65"/>
        <v>8.9540801264387255</v>
      </c>
      <c r="AG154" s="64">
        <f t="shared" si="78"/>
        <v>0.65243438514446328</v>
      </c>
      <c r="AH154" s="48">
        <f t="shared" si="79"/>
        <v>36</v>
      </c>
      <c r="AI154" s="63">
        <f>SUMIF('RECAP PDV'!$E:$E,$G154,'RECAP PDV'!AI:AI)</f>
        <v>0</v>
      </c>
      <c r="AJ154" s="63">
        <f t="shared" si="88"/>
        <v>0</v>
      </c>
      <c r="AK154" s="64">
        <f t="shared" si="80"/>
        <v>1</v>
      </c>
      <c r="AL154" s="48">
        <f t="shared" si="81"/>
        <v>204</v>
      </c>
      <c r="AM154" s="133">
        <f>SUMIF('RECAP PDV'!$E:$E,$G154,'RECAP PDV'!AM:AM)</f>
        <v>-2</v>
      </c>
      <c r="AN154" s="133">
        <f t="shared" si="89"/>
        <v>-1.6204545454545458</v>
      </c>
      <c r="AO154" s="64">
        <f t="shared" si="82"/>
        <v>1.1737781737349253</v>
      </c>
      <c r="AP154" s="48">
        <f t="shared" si="83"/>
        <v>253</v>
      </c>
      <c r="AQ154" s="133">
        <f>SUMIF('RECAP PDV'!$E:$E,$G154,'RECAP PDV'!AQ:AQ)</f>
        <v>0</v>
      </c>
      <c r="AR154" s="133">
        <f t="shared" si="66"/>
        <v>0</v>
      </c>
      <c r="AS154" s="64">
        <f t="shared" si="84"/>
        <v>1</v>
      </c>
      <c r="AT154" s="48">
        <f t="shared" si="85"/>
        <v>85</v>
      </c>
      <c r="AU154" s="63">
        <f>SUMIF('RECAP PDV'!$E:$E,$G154,'RECAP PDV'!AU:AU)</f>
        <v>145927.4</v>
      </c>
      <c r="AV154" s="63">
        <f t="shared" si="67"/>
        <v>118234.35931818184</v>
      </c>
      <c r="AW154" s="64">
        <f t="shared" si="86"/>
        <v>0.33945691137248762</v>
      </c>
      <c r="AX154" s="48">
        <f t="shared" si="87"/>
        <v>2</v>
      </c>
    </row>
    <row r="155" spans="1:50" ht="15.75" thickBot="1" x14ac:dyDescent="0.3">
      <c r="A155">
        <v>54481</v>
      </c>
      <c r="C155" s="41">
        <v>110</v>
      </c>
      <c r="D155" s="42" t="s">
        <v>180</v>
      </c>
      <c r="E155" s="41">
        <v>26</v>
      </c>
      <c r="F155" s="43" t="s">
        <v>514</v>
      </c>
      <c r="G155" s="41">
        <v>454481</v>
      </c>
      <c r="H155" s="43" t="s">
        <v>205</v>
      </c>
      <c r="I155" s="62">
        <f>VLOOKUP(G155,ETP!$J$11:$M$324,4,FALSE)</f>
        <v>11.1683086956522</v>
      </c>
      <c r="K155" s="63">
        <f>SUMIF('RECAP PDV'!$E:$E,$G155,'RECAP PDV'!K:K)</f>
        <v>0</v>
      </c>
      <c r="L155" s="63">
        <f t="shared" si="60"/>
        <v>0</v>
      </c>
      <c r="M155" s="64" t="e">
        <f t="shared" si="68"/>
        <v>#DIV/0!</v>
      </c>
      <c r="N155" s="48" t="e">
        <f t="shared" si="69"/>
        <v>#DIV/0!</v>
      </c>
      <c r="O155" s="63">
        <f>SUMIF('RECAP PDV'!$E:$E,$G155,'RECAP PDV'!O:O)</f>
        <v>37</v>
      </c>
      <c r="P155" s="63">
        <f t="shared" si="61"/>
        <v>3.3129456758662146</v>
      </c>
      <c r="Q155" s="64">
        <f t="shared" si="70"/>
        <v>0.78393832548698594</v>
      </c>
      <c r="R155" s="48">
        <f t="shared" si="71"/>
        <v>144</v>
      </c>
      <c r="S155" s="63">
        <f>SUMIF('RECAP PDV'!$E:$E,$G155,'RECAP PDV'!S:S)</f>
        <v>1</v>
      </c>
      <c r="T155" s="63">
        <f t="shared" si="62"/>
        <v>8.9539072320708499E-2</v>
      </c>
      <c r="U155" s="64">
        <f t="shared" si="72"/>
        <v>0.96202221566343904</v>
      </c>
      <c r="V155" s="48">
        <f t="shared" si="73"/>
        <v>179</v>
      </c>
      <c r="W155" s="63">
        <f>SUMIF('RECAP PDV'!$E:$E,$G155,'RECAP PDV'!W:W)</f>
        <v>41.6</v>
      </c>
      <c r="X155" s="63">
        <f t="shared" si="63"/>
        <v>3.7248254085414736</v>
      </c>
      <c r="Y155" s="64">
        <f t="shared" si="74"/>
        <v>0.94492669459296696</v>
      </c>
      <c r="Z155" s="48">
        <f t="shared" si="75"/>
        <v>165</v>
      </c>
      <c r="AA155" s="63">
        <f>SUMIF('RECAP PDV'!$E:$E,$G155,'RECAP PDV'!AA:AA)</f>
        <v>3</v>
      </c>
      <c r="AB155" s="63">
        <f t="shared" si="64"/>
        <v>0.26861721696212548</v>
      </c>
      <c r="AC155" s="64">
        <f t="shared" si="76"/>
        <v>0.90154293075427527</v>
      </c>
      <c r="AD155" s="48">
        <f t="shared" si="77"/>
        <v>188</v>
      </c>
      <c r="AE155" s="63">
        <f>SUMIF('RECAP PDV'!$E:$E,$G155,'RECAP PDV'!AE:AE)</f>
        <v>93.88464692858426</v>
      </c>
      <c r="AF155" s="63">
        <f t="shared" si="65"/>
        <v>8.4063441911426899</v>
      </c>
      <c r="AG155" s="64">
        <f t="shared" si="78"/>
        <v>0.67369555038326001</v>
      </c>
      <c r="AH155" s="48">
        <f t="shared" si="79"/>
        <v>45</v>
      </c>
      <c r="AI155" s="63">
        <f>SUMIF('RECAP PDV'!$E:$E,$G155,'RECAP PDV'!AI:AI)</f>
        <v>5</v>
      </c>
      <c r="AJ155" s="63">
        <f t="shared" si="88"/>
        <v>0.44769536160354251</v>
      </c>
      <c r="AK155" s="64">
        <f t="shared" si="80"/>
        <v>0.74312732469060738</v>
      </c>
      <c r="AL155" s="48">
        <f t="shared" si="81"/>
        <v>91</v>
      </c>
      <c r="AM155" s="133">
        <f>SUMIF('RECAP PDV'!$E:$E,$G155,'RECAP PDV'!AM:AM)</f>
        <v>7</v>
      </c>
      <c r="AN155" s="133">
        <f t="shared" si="89"/>
        <v>0.62677350624495953</v>
      </c>
      <c r="AO155" s="64">
        <f t="shared" si="82"/>
        <v>0.8639007367040622</v>
      </c>
      <c r="AP155" s="48">
        <f t="shared" si="83"/>
        <v>72</v>
      </c>
      <c r="AQ155" s="133">
        <f>SUMIF('RECAP PDV'!$E:$E,$G155,'RECAP PDV'!AQ:AQ)</f>
        <v>1</v>
      </c>
      <c r="AR155" s="133">
        <f t="shared" si="66"/>
        <v>8.9539072320708499E-2</v>
      </c>
      <c r="AS155" s="64">
        <f t="shared" si="84"/>
        <v>0.92162644999768384</v>
      </c>
      <c r="AT155" s="48">
        <f t="shared" si="85"/>
        <v>84</v>
      </c>
      <c r="AU155" s="63">
        <f>SUMIF('RECAP PDV'!$E:$E,$G155,'RECAP PDV'!AU:AU)</f>
        <v>245006.8</v>
      </c>
      <c r="AV155" s="63">
        <f t="shared" si="67"/>
        <v>21937.681584265363</v>
      </c>
      <c r="AW155" s="64">
        <f t="shared" si="86"/>
        <v>0.87744016177225403</v>
      </c>
      <c r="AX155" s="48">
        <f t="shared" si="87"/>
        <v>52</v>
      </c>
    </row>
    <row r="156" spans="1:50" ht="15.75" thickBot="1" x14ac:dyDescent="0.3">
      <c r="A156">
        <v>54486</v>
      </c>
      <c r="C156" s="41">
        <v>110</v>
      </c>
      <c r="D156" s="42" t="s">
        <v>180</v>
      </c>
      <c r="E156" s="41">
        <v>26</v>
      </c>
      <c r="F156" s="43" t="s">
        <v>514</v>
      </c>
      <c r="G156" s="41">
        <v>554486</v>
      </c>
      <c r="H156" s="43" t="s">
        <v>206</v>
      </c>
      <c r="I156" s="62">
        <f>VLOOKUP(G156,ETP!$J$11:$M$324,4,FALSE)</f>
        <v>5</v>
      </c>
      <c r="K156" s="63">
        <f>SUMIF('RECAP PDV'!$E:$E,$G156,'RECAP PDV'!K:K)</f>
        <v>0</v>
      </c>
      <c r="L156" s="63">
        <f t="shared" si="60"/>
        <v>0</v>
      </c>
      <c r="M156" s="64" t="e">
        <f t="shared" si="68"/>
        <v>#DIV/0!</v>
      </c>
      <c r="N156" s="48" t="e">
        <f t="shared" si="69"/>
        <v>#DIV/0!</v>
      </c>
      <c r="O156" s="63">
        <f>SUMIF('RECAP PDV'!$E:$E,$G156,'RECAP PDV'!O:O)</f>
        <v>10</v>
      </c>
      <c r="P156" s="63">
        <f t="shared" si="61"/>
        <v>2</v>
      </c>
      <c r="Q156" s="64">
        <f t="shared" si="70"/>
        <v>0.86956521739130432</v>
      </c>
      <c r="R156" s="48">
        <f t="shared" si="71"/>
        <v>196</v>
      </c>
      <c r="S156" s="63">
        <f>SUMIF('RECAP PDV'!$E:$E,$G156,'RECAP PDV'!S:S)</f>
        <v>0</v>
      </c>
      <c r="T156" s="63">
        <f t="shared" si="62"/>
        <v>0</v>
      </c>
      <c r="U156" s="64">
        <f t="shared" si="72"/>
        <v>1</v>
      </c>
      <c r="V156" s="48">
        <f t="shared" si="73"/>
        <v>181</v>
      </c>
      <c r="W156" s="63">
        <f>SUMIF('RECAP PDV'!$E:$E,$G156,'RECAP PDV'!W:W)</f>
        <v>8</v>
      </c>
      <c r="X156" s="63">
        <f t="shared" si="63"/>
        <v>1.6</v>
      </c>
      <c r="Y156" s="64">
        <f t="shared" si="74"/>
        <v>0.97634324324324329</v>
      </c>
      <c r="Z156" s="48">
        <f t="shared" si="75"/>
        <v>206</v>
      </c>
      <c r="AA156" s="63">
        <f>SUMIF('RECAP PDV'!$E:$E,$G156,'RECAP PDV'!AA:AA)</f>
        <v>0</v>
      </c>
      <c r="AB156" s="63">
        <f t="shared" si="64"/>
        <v>0</v>
      </c>
      <c r="AC156" s="64">
        <f t="shared" si="76"/>
        <v>1</v>
      </c>
      <c r="AD156" s="48">
        <f t="shared" si="77"/>
        <v>219</v>
      </c>
      <c r="AE156" s="63">
        <f>SUMIF('RECAP PDV'!$E:$E,$G156,'RECAP PDV'!AE:AE)</f>
        <v>8.2380546712700635</v>
      </c>
      <c r="AF156" s="63">
        <f t="shared" si="65"/>
        <v>1.6476109342540126</v>
      </c>
      <c r="AG156" s="64">
        <f t="shared" si="78"/>
        <v>0.93604559046597902</v>
      </c>
      <c r="AH156" s="48">
        <f t="shared" si="79"/>
        <v>207</v>
      </c>
      <c r="AI156" s="63">
        <f>SUMIF('RECAP PDV'!$E:$E,$G156,'RECAP PDV'!AI:AI)</f>
        <v>3</v>
      </c>
      <c r="AJ156" s="63">
        <f t="shared" si="88"/>
        <v>0.6</v>
      </c>
      <c r="AK156" s="64">
        <f t="shared" si="80"/>
        <v>0.65573999999999999</v>
      </c>
      <c r="AL156" s="48">
        <f t="shared" si="81"/>
        <v>55</v>
      </c>
      <c r="AM156" s="133">
        <f>SUMIF('RECAP PDV'!$E:$E,$G156,'RECAP PDV'!AM:AM)</f>
        <v>1</v>
      </c>
      <c r="AN156" s="133">
        <f t="shared" si="89"/>
        <v>0.2</v>
      </c>
      <c r="AO156" s="64">
        <f t="shared" si="82"/>
        <v>0.9227498954300084</v>
      </c>
      <c r="AP156" s="48">
        <f t="shared" si="83"/>
        <v>130</v>
      </c>
      <c r="AQ156" s="133">
        <f>SUMIF('RECAP PDV'!$E:$E,$G156,'RECAP PDV'!AQ:AQ)</f>
        <v>1</v>
      </c>
      <c r="AR156" s="133">
        <f t="shared" si="66"/>
        <v>0.2</v>
      </c>
      <c r="AS156" s="64">
        <f t="shared" si="84"/>
        <v>0.82494000000000001</v>
      </c>
      <c r="AT156" s="48">
        <f t="shared" si="85"/>
        <v>58</v>
      </c>
      <c r="AU156" s="63">
        <f>SUMIF('RECAP PDV'!$E:$E,$G156,'RECAP PDV'!AU:AU)</f>
        <v>15292.6</v>
      </c>
      <c r="AV156" s="63">
        <f t="shared" si="67"/>
        <v>3058.52</v>
      </c>
      <c r="AW156" s="64">
        <f t="shared" si="86"/>
        <v>0.98291288370758456</v>
      </c>
      <c r="AX156" s="48">
        <f t="shared" si="87"/>
        <v>204</v>
      </c>
    </row>
    <row r="157" spans="1:50" ht="15.75" thickBot="1" x14ac:dyDescent="0.3">
      <c r="A157">
        <v>54491</v>
      </c>
      <c r="C157" s="41">
        <v>110</v>
      </c>
      <c r="D157" s="42" t="s">
        <v>180</v>
      </c>
      <c r="E157" s="41">
        <v>26</v>
      </c>
      <c r="F157" s="43" t="s">
        <v>514</v>
      </c>
      <c r="G157" s="41">
        <v>554491</v>
      </c>
      <c r="H157" s="43" t="s">
        <v>207</v>
      </c>
      <c r="I157" s="62">
        <f>VLOOKUP(G157,ETP!$J$11:$M$324,4,FALSE)</f>
        <v>3.0759610098176702</v>
      </c>
      <c r="K157" s="63">
        <f>SUMIF('RECAP PDV'!$E:$E,$G157,'RECAP PDV'!K:K)</f>
        <v>0</v>
      </c>
      <c r="L157" s="63">
        <f t="shared" si="60"/>
        <v>0</v>
      </c>
      <c r="M157" s="64" t="e">
        <f t="shared" si="68"/>
        <v>#DIV/0!</v>
      </c>
      <c r="N157" s="48" t="e">
        <f t="shared" si="69"/>
        <v>#DIV/0!</v>
      </c>
      <c r="O157" s="63">
        <f>SUMIF('RECAP PDV'!$E:$E,$G157,'RECAP PDV'!O:O)</f>
        <v>-7</v>
      </c>
      <c r="P157" s="63">
        <f t="shared" si="61"/>
        <v>-2.2757115508479511</v>
      </c>
      <c r="Q157" s="64">
        <f t="shared" si="70"/>
        <v>1.148415970707475</v>
      </c>
      <c r="R157" s="48">
        <f t="shared" si="71"/>
        <v>272</v>
      </c>
      <c r="S157" s="63">
        <f>SUMIF('RECAP PDV'!$E:$E,$G157,'RECAP PDV'!S:S)</f>
        <v>1</v>
      </c>
      <c r="T157" s="63">
        <f t="shared" si="62"/>
        <v>0.3251016501211359</v>
      </c>
      <c r="U157" s="64">
        <f t="shared" si="72"/>
        <v>0.86210890915266813</v>
      </c>
      <c r="V157" s="48">
        <f t="shared" si="73"/>
        <v>132</v>
      </c>
      <c r="W157" s="63">
        <f>SUMIF('RECAP PDV'!$E:$E,$G157,'RECAP PDV'!W:W)</f>
        <v>4</v>
      </c>
      <c r="X157" s="63">
        <f t="shared" si="63"/>
        <v>1.3004066004845436</v>
      </c>
      <c r="Y157" s="64">
        <f t="shared" si="74"/>
        <v>0.98077287335466001</v>
      </c>
      <c r="Z157" s="48">
        <f t="shared" si="75"/>
        <v>213</v>
      </c>
      <c r="AA157" s="63">
        <f>SUMIF('RECAP PDV'!$E:$E,$G157,'RECAP PDV'!AA:AA)</f>
        <v>2</v>
      </c>
      <c r="AB157" s="63">
        <f t="shared" si="64"/>
        <v>0.6502033002422718</v>
      </c>
      <c r="AC157" s="64">
        <f t="shared" si="76"/>
        <v>0.76167904619167281</v>
      </c>
      <c r="AD157" s="48">
        <f t="shared" si="77"/>
        <v>90</v>
      </c>
      <c r="AE157" s="63">
        <f>SUMIF('RECAP PDV'!$E:$E,$G157,'RECAP PDV'!AE:AE)</f>
        <v>18.32818393647376</v>
      </c>
      <c r="AF157" s="63">
        <f t="shared" si="65"/>
        <v>5.9585228414713152</v>
      </c>
      <c r="AG157" s="64">
        <f t="shared" si="78"/>
        <v>0.76871128850949655</v>
      </c>
      <c r="AH157" s="48">
        <f t="shared" si="79"/>
        <v>82</v>
      </c>
      <c r="AI157" s="63">
        <f>SUMIF('RECAP PDV'!$E:$E,$G157,'RECAP PDV'!AI:AI)</f>
        <v>1</v>
      </c>
      <c r="AJ157" s="63">
        <f t="shared" si="88"/>
        <v>0.3251016501211359</v>
      </c>
      <c r="AK157" s="64">
        <f t="shared" si="80"/>
        <v>0.81346750988216288</v>
      </c>
      <c r="AL157" s="48">
        <f t="shared" si="81"/>
        <v>148</v>
      </c>
      <c r="AM157" s="133">
        <f>SUMIF('RECAP PDV'!$E:$E,$G157,'RECAP PDV'!AM:AM)</f>
        <v>8</v>
      </c>
      <c r="AN157" s="133">
        <f t="shared" si="89"/>
        <v>2.6008132009690872</v>
      </c>
      <c r="AO157" s="64">
        <f t="shared" si="82"/>
        <v>0.59169411275431072</v>
      </c>
      <c r="AP157" s="48">
        <f t="shared" si="83"/>
        <v>7</v>
      </c>
      <c r="AQ157" s="133">
        <f>SUMIF('RECAP PDV'!$E:$E,$G157,'RECAP PDV'!AQ:AQ)</f>
        <v>0</v>
      </c>
      <c r="AR157" s="133">
        <f t="shared" si="66"/>
        <v>0</v>
      </c>
      <c r="AS157" s="64">
        <f t="shared" si="84"/>
        <v>1</v>
      </c>
      <c r="AT157" s="48">
        <f t="shared" si="85"/>
        <v>85</v>
      </c>
      <c r="AU157" s="63">
        <f>SUMIF('RECAP PDV'!$E:$E,$G157,'RECAP PDV'!AU:AU)</f>
        <v>115351.8</v>
      </c>
      <c r="AV157" s="63">
        <f t="shared" si="67"/>
        <v>37501.060524443245</v>
      </c>
      <c r="AW157" s="64">
        <f t="shared" si="86"/>
        <v>0.79049181229154108</v>
      </c>
      <c r="AX157" s="48">
        <f t="shared" si="87"/>
        <v>18</v>
      </c>
    </row>
    <row r="158" spans="1:50" ht="15.75" thickBot="1" x14ac:dyDescent="0.3">
      <c r="A158">
        <v>54601</v>
      </c>
      <c r="C158" s="41">
        <v>110</v>
      </c>
      <c r="D158" s="42" t="s">
        <v>180</v>
      </c>
      <c r="E158" s="41">
        <v>26</v>
      </c>
      <c r="F158" s="43" t="s">
        <v>514</v>
      </c>
      <c r="G158" s="41">
        <v>554601</v>
      </c>
      <c r="H158" s="43" t="s">
        <v>208</v>
      </c>
      <c r="I158" s="62">
        <f>VLOOKUP(G158,ETP!$J$11:$M$324,4,FALSE)</f>
        <v>4.7937043478260897</v>
      </c>
      <c r="K158" s="63">
        <f>SUMIF('RECAP PDV'!$E:$E,$G158,'RECAP PDV'!K:K)</f>
        <v>0</v>
      </c>
      <c r="L158" s="63">
        <f t="shared" si="60"/>
        <v>0</v>
      </c>
      <c r="M158" s="64" t="e">
        <f t="shared" si="68"/>
        <v>#DIV/0!</v>
      </c>
      <c r="N158" s="48" t="e">
        <f t="shared" si="69"/>
        <v>#DIV/0!</v>
      </c>
      <c r="O158" s="63">
        <f>SUMIF('RECAP PDV'!$E:$E,$G158,'RECAP PDV'!O:O)</f>
        <v>3</v>
      </c>
      <c r="P158" s="63">
        <f t="shared" si="61"/>
        <v>0.62582082296345176</v>
      </c>
      <c r="Q158" s="64">
        <f t="shared" si="70"/>
        <v>0.95918559850238361</v>
      </c>
      <c r="R158" s="48">
        <f t="shared" si="71"/>
        <v>238</v>
      </c>
      <c r="S158" s="63">
        <f>SUMIF('RECAP PDV'!$E:$E,$G158,'RECAP PDV'!S:S)</f>
        <v>1</v>
      </c>
      <c r="T158" s="63">
        <f t="shared" si="62"/>
        <v>0.20860694098781724</v>
      </c>
      <c r="U158" s="64">
        <f t="shared" si="72"/>
        <v>0.91151986266321028</v>
      </c>
      <c r="V158" s="48">
        <f t="shared" si="73"/>
        <v>163</v>
      </c>
      <c r="W158" s="63">
        <f>SUMIF('RECAP PDV'!$E:$E,$G158,'RECAP PDV'!W:W)</f>
        <v>20</v>
      </c>
      <c r="X158" s="63">
        <f t="shared" si="63"/>
        <v>4.1721388197563449</v>
      </c>
      <c r="Y158" s="64">
        <f t="shared" si="74"/>
        <v>0.93831295424100125</v>
      </c>
      <c r="Z158" s="48">
        <f t="shared" si="75"/>
        <v>154</v>
      </c>
      <c r="AA158" s="63">
        <f>SUMIF('RECAP PDV'!$E:$E,$G158,'RECAP PDV'!AA:AA)</f>
        <v>1</v>
      </c>
      <c r="AB158" s="63">
        <f t="shared" si="64"/>
        <v>0.20860694098781724</v>
      </c>
      <c r="AC158" s="64">
        <f t="shared" si="76"/>
        <v>0.92353867608987905</v>
      </c>
      <c r="AD158" s="48">
        <f t="shared" si="77"/>
        <v>205</v>
      </c>
      <c r="AE158" s="63">
        <f>SUMIF('RECAP PDV'!$E:$E,$G158,'RECAP PDV'!AE:AE)</f>
        <v>20.880753465633603</v>
      </c>
      <c r="AF158" s="63">
        <f t="shared" si="65"/>
        <v>4.3558701059865896</v>
      </c>
      <c r="AG158" s="64">
        <f t="shared" si="78"/>
        <v>0.83092058031200366</v>
      </c>
      <c r="AH158" s="48">
        <f t="shared" si="79"/>
        <v>120</v>
      </c>
      <c r="AI158" s="63">
        <f>SUMIF('RECAP PDV'!$E:$E,$G158,'RECAP PDV'!AI:AI)</f>
        <v>2</v>
      </c>
      <c r="AJ158" s="63">
        <f t="shared" si="88"/>
        <v>0.41721388197563447</v>
      </c>
      <c r="AK158" s="64">
        <f t="shared" si="80"/>
        <v>0.76061658165178003</v>
      </c>
      <c r="AL158" s="48">
        <f t="shared" si="81"/>
        <v>95</v>
      </c>
      <c r="AM158" s="133">
        <f>SUMIF('RECAP PDV'!$E:$E,$G158,'RECAP PDV'!AM:AM)</f>
        <v>0</v>
      </c>
      <c r="AN158" s="133">
        <f t="shared" si="89"/>
        <v>0</v>
      </c>
      <c r="AO158" s="64">
        <f t="shared" si="82"/>
        <v>0.9503285327469031</v>
      </c>
      <c r="AP158" s="48">
        <f t="shared" si="83"/>
        <v>133</v>
      </c>
      <c r="AQ158" s="133">
        <f>SUMIF('RECAP PDV'!$E:$E,$G158,'RECAP PDV'!AQ:AQ)</f>
        <v>1</v>
      </c>
      <c r="AR158" s="133">
        <f t="shared" si="66"/>
        <v>0.20860694098781724</v>
      </c>
      <c r="AS158" s="64">
        <f t="shared" si="84"/>
        <v>0.81740634455336358</v>
      </c>
      <c r="AT158" s="48">
        <f t="shared" si="85"/>
        <v>55</v>
      </c>
      <c r="AU158" s="63">
        <f>SUMIF('RECAP PDV'!$E:$E,$G158,'RECAP PDV'!AU:AU)</f>
        <v>7040</v>
      </c>
      <c r="AV158" s="63">
        <f t="shared" si="67"/>
        <v>1468.5928645542333</v>
      </c>
      <c r="AW158" s="64">
        <f t="shared" si="86"/>
        <v>0.99179537257796258</v>
      </c>
      <c r="AX158" s="48">
        <f t="shared" si="87"/>
        <v>225</v>
      </c>
    </row>
    <row r="159" spans="1:50" ht="15.75" thickBot="1" x14ac:dyDescent="0.3">
      <c r="A159">
        <v>54611</v>
      </c>
      <c r="C159" s="41">
        <v>110</v>
      </c>
      <c r="D159" s="42" t="s">
        <v>180</v>
      </c>
      <c r="E159" s="41">
        <v>26</v>
      </c>
      <c r="F159" s="43" t="s">
        <v>514</v>
      </c>
      <c r="G159" s="41">
        <v>554611</v>
      </c>
      <c r="H159" s="43" t="s">
        <v>223</v>
      </c>
      <c r="I159" s="62">
        <f>VLOOKUP(G159,ETP!$J$11:$M$324,4,FALSE)</f>
        <v>3</v>
      </c>
      <c r="K159" s="63">
        <f>SUMIF('RECAP PDV'!$E:$E,$G159,'RECAP PDV'!K:K)</f>
        <v>0</v>
      </c>
      <c r="L159" s="63">
        <f t="shared" si="60"/>
        <v>0</v>
      </c>
      <c r="M159" s="64" t="e">
        <f t="shared" si="68"/>
        <v>#DIV/0!</v>
      </c>
      <c r="N159" s="48" t="e">
        <f t="shared" si="69"/>
        <v>#DIV/0!</v>
      </c>
      <c r="O159" s="63">
        <f>SUMIF('RECAP PDV'!$E:$E,$G159,'RECAP PDV'!O:O)</f>
        <v>2</v>
      </c>
      <c r="P159" s="63">
        <f t="shared" si="61"/>
        <v>0.66666666666666663</v>
      </c>
      <c r="Q159" s="64">
        <f t="shared" si="70"/>
        <v>0.95652173913043481</v>
      </c>
      <c r="R159" s="48">
        <f t="shared" si="71"/>
        <v>234</v>
      </c>
      <c r="S159" s="63">
        <f>SUMIF('RECAP PDV'!$E:$E,$G159,'RECAP PDV'!S:S)</f>
        <v>0</v>
      </c>
      <c r="T159" s="63">
        <f t="shared" si="62"/>
        <v>0</v>
      </c>
      <c r="U159" s="64">
        <f t="shared" si="72"/>
        <v>1</v>
      </c>
      <c r="V159" s="48">
        <f t="shared" si="73"/>
        <v>181</v>
      </c>
      <c r="W159" s="63">
        <f>SUMIF('RECAP PDV'!$E:$E,$G159,'RECAP PDV'!W:W)</f>
        <v>-2</v>
      </c>
      <c r="X159" s="63">
        <f t="shared" si="63"/>
        <v>-0.66666666666666663</v>
      </c>
      <c r="Y159" s="64">
        <f t="shared" si="74"/>
        <v>1.009856981981982</v>
      </c>
      <c r="Z159" s="48">
        <f t="shared" si="75"/>
        <v>238</v>
      </c>
      <c r="AA159" s="63">
        <f>SUMIF('RECAP PDV'!$E:$E,$G159,'RECAP PDV'!AA:AA)</f>
        <v>1</v>
      </c>
      <c r="AB159" s="63">
        <f t="shared" si="64"/>
        <v>0.33333333333333331</v>
      </c>
      <c r="AC159" s="64">
        <f t="shared" si="76"/>
        <v>0.87782233971050461</v>
      </c>
      <c r="AD159" s="48">
        <f t="shared" si="77"/>
        <v>168</v>
      </c>
      <c r="AE159" s="63">
        <f>SUMIF('RECAP PDV'!$E:$E,$G159,'RECAP PDV'!AE:AE)</f>
        <v>1.0543613490685717</v>
      </c>
      <c r="AF159" s="63">
        <f t="shared" si="65"/>
        <v>0.35145378302285724</v>
      </c>
      <c r="AG159" s="64">
        <f t="shared" si="78"/>
        <v>0.98635781135920797</v>
      </c>
      <c r="AH159" s="48">
        <f t="shared" si="79"/>
        <v>250</v>
      </c>
      <c r="AI159" s="63">
        <f>SUMIF('RECAP PDV'!$E:$E,$G159,'RECAP PDV'!AI:AI)</f>
        <v>0</v>
      </c>
      <c r="AJ159" s="63">
        <f t="shared" si="88"/>
        <v>0</v>
      </c>
      <c r="AK159" s="64">
        <f t="shared" si="80"/>
        <v>1</v>
      </c>
      <c r="AL159" s="48">
        <f t="shared" si="81"/>
        <v>204</v>
      </c>
      <c r="AM159" s="133">
        <f>SUMIF('RECAP PDV'!$E:$E,$G159,'RECAP PDV'!AM:AM)</f>
        <v>1</v>
      </c>
      <c r="AN159" s="133">
        <f t="shared" si="89"/>
        <v>0.33333333333333331</v>
      </c>
      <c r="AO159" s="64">
        <f t="shared" si="82"/>
        <v>0.90436413721874531</v>
      </c>
      <c r="AP159" s="48">
        <f t="shared" si="83"/>
        <v>110</v>
      </c>
      <c r="AQ159" s="133">
        <f>SUMIF('RECAP PDV'!$E:$E,$G159,'RECAP PDV'!AQ:AQ)</f>
        <v>0</v>
      </c>
      <c r="AR159" s="133">
        <f t="shared" si="66"/>
        <v>0</v>
      </c>
      <c r="AS159" s="64">
        <f t="shared" si="84"/>
        <v>1</v>
      </c>
      <c r="AT159" s="48">
        <f t="shared" si="85"/>
        <v>85</v>
      </c>
      <c r="AU159" s="63">
        <f>SUMIF('RECAP PDV'!$E:$E,$G159,'RECAP PDV'!AU:AU)</f>
        <v>26636.1</v>
      </c>
      <c r="AV159" s="63">
        <f t="shared" si="67"/>
        <v>8878.6999999999989</v>
      </c>
      <c r="AW159" s="64">
        <f t="shared" si="86"/>
        <v>0.95039712690272737</v>
      </c>
      <c r="AX159" s="48">
        <f t="shared" si="87"/>
        <v>146</v>
      </c>
    </row>
    <row r="160" spans="1:50" ht="15.75" thickBot="1" x14ac:dyDescent="0.3">
      <c r="A160">
        <v>54636</v>
      </c>
      <c r="C160" s="41">
        <v>110</v>
      </c>
      <c r="D160" s="42" t="s">
        <v>180</v>
      </c>
      <c r="E160" s="41">
        <v>26</v>
      </c>
      <c r="F160" s="43" t="s">
        <v>514</v>
      </c>
      <c r="G160" s="41">
        <v>554636</v>
      </c>
      <c r="H160" s="43" t="s">
        <v>209</v>
      </c>
      <c r="I160" s="62">
        <f>VLOOKUP(G160,ETP!$J$11:$M$324,4,FALSE)</f>
        <v>3</v>
      </c>
      <c r="K160" s="63">
        <f>SUMIF('RECAP PDV'!$E:$E,$G160,'RECAP PDV'!K:K)</f>
        <v>0</v>
      </c>
      <c r="L160" s="63">
        <f t="shared" si="60"/>
        <v>0</v>
      </c>
      <c r="M160" s="64" t="e">
        <f t="shared" si="68"/>
        <v>#DIV/0!</v>
      </c>
      <c r="N160" s="48" t="e">
        <f t="shared" si="69"/>
        <v>#DIV/0!</v>
      </c>
      <c r="O160" s="63">
        <f>SUMIF('RECAP PDV'!$E:$E,$G160,'RECAP PDV'!O:O)</f>
        <v>7</v>
      </c>
      <c r="P160" s="63">
        <f t="shared" si="61"/>
        <v>2.3333333333333335</v>
      </c>
      <c r="Q160" s="64">
        <f t="shared" si="70"/>
        <v>0.84782608695652173</v>
      </c>
      <c r="R160" s="48">
        <f t="shared" si="71"/>
        <v>184</v>
      </c>
      <c r="S160" s="63">
        <f>SUMIF('RECAP PDV'!$E:$E,$G160,'RECAP PDV'!S:S)</f>
        <v>1</v>
      </c>
      <c r="T160" s="63">
        <f t="shared" si="62"/>
        <v>0.33333333333333331</v>
      </c>
      <c r="U160" s="64">
        <f t="shared" si="72"/>
        <v>0.85861746031746033</v>
      </c>
      <c r="V160" s="48">
        <f t="shared" si="73"/>
        <v>121</v>
      </c>
      <c r="W160" s="63">
        <f>SUMIF('RECAP PDV'!$E:$E,$G160,'RECAP PDV'!W:W)</f>
        <v>10</v>
      </c>
      <c r="X160" s="63">
        <f t="shared" si="63"/>
        <v>3.3333333333333335</v>
      </c>
      <c r="Y160" s="64">
        <f t="shared" si="74"/>
        <v>0.95071509009009014</v>
      </c>
      <c r="Z160" s="48">
        <f t="shared" si="75"/>
        <v>172</v>
      </c>
      <c r="AA160" s="63">
        <f>SUMIF('RECAP PDV'!$E:$E,$G160,'RECAP PDV'!AA:AA)</f>
        <v>4</v>
      </c>
      <c r="AB160" s="63">
        <f t="shared" si="64"/>
        <v>1.3333333333333333</v>
      </c>
      <c r="AC160" s="64">
        <f t="shared" si="76"/>
        <v>0.51128935884201854</v>
      </c>
      <c r="AD160" s="48">
        <f t="shared" si="77"/>
        <v>19</v>
      </c>
      <c r="AE160" s="63">
        <f>SUMIF('RECAP PDV'!$E:$E,$G160,'RECAP PDV'!AE:AE)</f>
        <v>3.0895232924914828</v>
      </c>
      <c r="AF160" s="63">
        <f t="shared" si="65"/>
        <v>1.029841097497161</v>
      </c>
      <c r="AG160" s="64">
        <f t="shared" si="78"/>
        <v>0.96002522322776407</v>
      </c>
      <c r="AH160" s="48">
        <f t="shared" si="79"/>
        <v>235</v>
      </c>
      <c r="AI160" s="63">
        <f>SUMIF('RECAP PDV'!$E:$E,$G160,'RECAP PDV'!AI:AI)</f>
        <v>0</v>
      </c>
      <c r="AJ160" s="63">
        <f t="shared" si="88"/>
        <v>0</v>
      </c>
      <c r="AK160" s="64">
        <f t="shared" si="80"/>
        <v>1</v>
      </c>
      <c r="AL160" s="48">
        <f t="shared" si="81"/>
        <v>204</v>
      </c>
      <c r="AM160" s="133">
        <f>SUMIF('RECAP PDV'!$E:$E,$G160,'RECAP PDV'!AM:AM)</f>
        <v>1</v>
      </c>
      <c r="AN160" s="133">
        <f t="shared" si="89"/>
        <v>0.33333333333333331</v>
      </c>
      <c r="AO160" s="64">
        <f t="shared" si="82"/>
        <v>0.90436413721874531</v>
      </c>
      <c r="AP160" s="48">
        <f t="shared" si="83"/>
        <v>110</v>
      </c>
      <c r="AQ160" s="133">
        <f>SUMIF('RECAP PDV'!$E:$E,$G160,'RECAP PDV'!AQ:AQ)</f>
        <v>0</v>
      </c>
      <c r="AR160" s="133">
        <f t="shared" si="66"/>
        <v>0</v>
      </c>
      <c r="AS160" s="64">
        <f t="shared" si="84"/>
        <v>1</v>
      </c>
      <c r="AT160" s="48">
        <f t="shared" si="85"/>
        <v>85</v>
      </c>
      <c r="AU160" s="63">
        <f>SUMIF('RECAP PDV'!$E:$E,$G160,'RECAP PDV'!AU:AU)</f>
        <v>31495.1</v>
      </c>
      <c r="AV160" s="63">
        <f t="shared" si="67"/>
        <v>10498.366666666667</v>
      </c>
      <c r="AW160" s="64">
        <f t="shared" si="86"/>
        <v>0.94134849139003429</v>
      </c>
      <c r="AX160" s="48">
        <f t="shared" si="87"/>
        <v>124</v>
      </c>
    </row>
    <row r="161" spans="1:50" ht="15.75" thickBot="1" x14ac:dyDescent="0.3">
      <c r="A161">
        <v>54671</v>
      </c>
      <c r="C161" s="41">
        <v>110</v>
      </c>
      <c r="D161" s="42" t="s">
        <v>180</v>
      </c>
      <c r="E161" s="41">
        <v>26</v>
      </c>
      <c r="F161" s="43" t="s">
        <v>514</v>
      </c>
      <c r="G161" s="41">
        <v>454671</v>
      </c>
      <c r="H161" s="43" t="s">
        <v>224</v>
      </c>
      <c r="I161" s="62">
        <f>VLOOKUP(G161,ETP!$J$11:$M$324,4,FALSE)</f>
        <v>5</v>
      </c>
      <c r="K161" s="63">
        <f>SUMIF('RECAP PDV'!$E:$E,$G161,'RECAP PDV'!K:K)</f>
        <v>0</v>
      </c>
      <c r="L161" s="63">
        <f t="shared" si="60"/>
        <v>0</v>
      </c>
      <c r="M161" s="64" t="e">
        <f t="shared" si="68"/>
        <v>#DIV/0!</v>
      </c>
      <c r="N161" s="48" t="e">
        <f t="shared" si="69"/>
        <v>#DIV/0!</v>
      </c>
      <c r="O161" s="63">
        <f>SUMIF('RECAP PDV'!$E:$E,$G161,'RECAP PDV'!O:O)</f>
        <v>15</v>
      </c>
      <c r="P161" s="63">
        <f t="shared" si="61"/>
        <v>3</v>
      </c>
      <c r="Q161" s="64">
        <f t="shared" si="70"/>
        <v>0.80434782608695654</v>
      </c>
      <c r="R161" s="48">
        <f t="shared" si="71"/>
        <v>162</v>
      </c>
      <c r="S161" s="63">
        <f>SUMIF('RECAP PDV'!$E:$E,$G161,'RECAP PDV'!S:S)</f>
        <v>1</v>
      </c>
      <c r="T161" s="63">
        <f t="shared" si="62"/>
        <v>0.2</v>
      </c>
      <c r="U161" s="64">
        <f t="shared" si="72"/>
        <v>0.9151704761904762</v>
      </c>
      <c r="V161" s="48">
        <f t="shared" si="73"/>
        <v>165</v>
      </c>
      <c r="W161" s="63">
        <f>SUMIF('RECAP PDV'!$E:$E,$G161,'RECAP PDV'!W:W)</f>
        <v>45.6</v>
      </c>
      <c r="X161" s="63">
        <f t="shared" si="63"/>
        <v>9.120000000000001</v>
      </c>
      <c r="Y161" s="64">
        <f t="shared" si="74"/>
        <v>0.86515648648648646</v>
      </c>
      <c r="Z161" s="48">
        <f t="shared" si="75"/>
        <v>83</v>
      </c>
      <c r="AA161" s="63">
        <f>SUMIF('RECAP PDV'!$E:$E,$G161,'RECAP PDV'!AA:AA)</f>
        <v>2</v>
      </c>
      <c r="AB161" s="63">
        <f t="shared" si="64"/>
        <v>0.4</v>
      </c>
      <c r="AC161" s="64">
        <f t="shared" si="76"/>
        <v>0.85338680765260555</v>
      </c>
      <c r="AD161" s="48">
        <f t="shared" si="77"/>
        <v>142</v>
      </c>
      <c r="AE161" s="63">
        <f>SUMIF('RECAP PDV'!$E:$E,$G161,'RECAP PDV'!AE:AE)</f>
        <v>34.368702493449362</v>
      </c>
      <c r="AF161" s="63">
        <f t="shared" si="65"/>
        <v>6.8737404986898722</v>
      </c>
      <c r="AG161" s="64">
        <f t="shared" si="78"/>
        <v>0.73318578692072212</v>
      </c>
      <c r="AH161" s="48">
        <f t="shared" si="79"/>
        <v>67</v>
      </c>
      <c r="AI161" s="63">
        <f>SUMIF('RECAP PDV'!$E:$E,$G161,'RECAP PDV'!AI:AI)</f>
        <v>2</v>
      </c>
      <c r="AJ161" s="63">
        <f t="shared" si="88"/>
        <v>0.4</v>
      </c>
      <c r="AK161" s="64">
        <f t="shared" si="80"/>
        <v>0.77049333333333336</v>
      </c>
      <c r="AL161" s="48">
        <f t="shared" si="81"/>
        <v>101</v>
      </c>
      <c r="AM161" s="133">
        <f>SUMIF('RECAP PDV'!$E:$E,$G161,'RECAP PDV'!AM:AM)</f>
        <v>-6</v>
      </c>
      <c r="AN161" s="133">
        <f t="shared" si="89"/>
        <v>-1.2</v>
      </c>
      <c r="AO161" s="64">
        <f t="shared" si="82"/>
        <v>1.1158003566482715</v>
      </c>
      <c r="AP161" s="48">
        <f t="shared" si="83"/>
        <v>239</v>
      </c>
      <c r="AQ161" s="133">
        <f>SUMIF('RECAP PDV'!$E:$E,$G161,'RECAP PDV'!AQ:AQ)</f>
        <v>1</v>
      </c>
      <c r="AR161" s="133">
        <f t="shared" si="66"/>
        <v>0.2</v>
      </c>
      <c r="AS161" s="64">
        <f t="shared" si="84"/>
        <v>0.82494000000000001</v>
      </c>
      <c r="AT161" s="48">
        <f t="shared" si="85"/>
        <v>58</v>
      </c>
      <c r="AU161" s="63">
        <f>SUMIF('RECAP PDV'!$E:$E,$G161,'RECAP PDV'!AU:AU)</f>
        <v>63073.399999999994</v>
      </c>
      <c r="AV161" s="63">
        <f t="shared" si="67"/>
        <v>12614.679999999998</v>
      </c>
      <c r="AW161" s="64">
        <f t="shared" si="86"/>
        <v>0.92952522653060676</v>
      </c>
      <c r="AX161" s="48">
        <f t="shared" si="87"/>
        <v>108</v>
      </c>
    </row>
    <row r="162" spans="1:50" ht="15.75" thickBot="1" x14ac:dyDescent="0.3">
      <c r="A162">
        <v>54184</v>
      </c>
      <c r="C162" s="41">
        <v>110</v>
      </c>
      <c r="D162" s="42" t="s">
        <v>180</v>
      </c>
      <c r="E162" s="41">
        <v>27</v>
      </c>
      <c r="F162" s="43" t="s">
        <v>515</v>
      </c>
      <c r="G162" s="41">
        <v>554184</v>
      </c>
      <c r="H162" s="43" t="s">
        <v>187</v>
      </c>
      <c r="I162" s="62">
        <f>VLOOKUP(G162,ETP!$J$11:$M$324,4,FALSE)</f>
        <v>4.2167826086956497</v>
      </c>
      <c r="K162" s="63">
        <f>SUMIF('RECAP PDV'!$E:$E,$G162,'RECAP PDV'!K:K)</f>
        <v>0</v>
      </c>
      <c r="L162" s="63">
        <f t="shared" si="60"/>
        <v>0</v>
      </c>
      <c r="M162" s="64" t="e">
        <f t="shared" si="68"/>
        <v>#DIV/0!</v>
      </c>
      <c r="N162" s="48" t="e">
        <f t="shared" si="69"/>
        <v>#DIV/0!</v>
      </c>
      <c r="O162" s="63">
        <f>SUMIF('RECAP PDV'!$E:$E,$G162,'RECAP PDV'!O:O)</f>
        <v>10</v>
      </c>
      <c r="P162" s="63">
        <f t="shared" si="61"/>
        <v>2.3714762955478124</v>
      </c>
      <c r="Q162" s="64">
        <f t="shared" si="70"/>
        <v>0.845338502464273</v>
      </c>
      <c r="R162" s="48">
        <f t="shared" si="71"/>
        <v>182</v>
      </c>
      <c r="S162" s="63">
        <f>SUMIF('RECAP PDV'!$E:$E,$G162,'RECAP PDV'!S:S)</f>
        <v>0</v>
      </c>
      <c r="T162" s="63">
        <f t="shared" si="62"/>
        <v>0</v>
      </c>
      <c r="U162" s="64">
        <f t="shared" si="72"/>
        <v>1</v>
      </c>
      <c r="V162" s="48">
        <f t="shared" si="73"/>
        <v>181</v>
      </c>
      <c r="W162" s="63">
        <f>SUMIF('RECAP PDV'!$E:$E,$G162,'RECAP PDV'!W:W)</f>
        <v>-2.8000000000000007</v>
      </c>
      <c r="X162" s="63">
        <f t="shared" si="63"/>
        <v>-0.66401336275338763</v>
      </c>
      <c r="Y162" s="64">
        <f t="shared" si="74"/>
        <v>1.0098177516286833</v>
      </c>
      <c r="Z162" s="48">
        <f t="shared" si="75"/>
        <v>237</v>
      </c>
      <c r="AA162" s="63">
        <f>SUMIF('RECAP PDV'!$E:$E,$G162,'RECAP PDV'!AA:AA)</f>
        <v>3</v>
      </c>
      <c r="AB162" s="63">
        <f t="shared" si="64"/>
        <v>0.71144288866434369</v>
      </c>
      <c r="AC162" s="64">
        <f t="shared" si="76"/>
        <v>0.73923271730017159</v>
      </c>
      <c r="AD162" s="48">
        <f t="shared" si="77"/>
        <v>79</v>
      </c>
      <c r="AE162" s="63">
        <f>SUMIF('RECAP PDV'!$E:$E,$G162,'RECAP PDV'!AE:AE)</f>
        <v>1.1241385290422792</v>
      </c>
      <c r="AF162" s="63">
        <f t="shared" si="65"/>
        <v>0.26658678745357511</v>
      </c>
      <c r="AG162" s="64">
        <f t="shared" si="78"/>
        <v>0.98965204695677478</v>
      </c>
      <c r="AH162" s="48">
        <f t="shared" si="79"/>
        <v>254</v>
      </c>
      <c r="AI162" s="63">
        <f>SUMIF('RECAP PDV'!$E:$E,$G162,'RECAP PDV'!AI:AI)</f>
        <v>0</v>
      </c>
      <c r="AJ162" s="63">
        <f t="shared" si="88"/>
        <v>0</v>
      </c>
      <c r="AK162" s="64">
        <f t="shared" si="80"/>
        <v>1</v>
      </c>
      <c r="AL162" s="48">
        <f t="shared" si="81"/>
        <v>204</v>
      </c>
      <c r="AM162" s="133">
        <f>SUMIF('RECAP PDV'!$E:$E,$G162,'RECAP PDV'!AM:AM)</f>
        <v>2</v>
      </c>
      <c r="AN162" s="133">
        <f t="shared" si="89"/>
        <v>0.47429525910956249</v>
      </c>
      <c r="AO162" s="64">
        <f t="shared" si="82"/>
        <v>0.88492644808637699</v>
      </c>
      <c r="AP162" s="48">
        <f t="shared" si="83"/>
        <v>94</v>
      </c>
      <c r="AQ162" s="133">
        <f>SUMIF('RECAP PDV'!$E:$E,$G162,'RECAP PDV'!AQ:AQ)</f>
        <v>0</v>
      </c>
      <c r="AR162" s="133">
        <f t="shared" si="66"/>
        <v>0</v>
      </c>
      <c r="AS162" s="64">
        <f t="shared" si="84"/>
        <v>1</v>
      </c>
      <c r="AT162" s="48">
        <f t="shared" si="85"/>
        <v>85</v>
      </c>
      <c r="AU162" s="63">
        <f>SUMIF('RECAP PDV'!$E:$E,$G162,'RECAP PDV'!AU:AU)</f>
        <v>63703.1</v>
      </c>
      <c r="AV162" s="63">
        <f t="shared" si="67"/>
        <v>15107.039160291184</v>
      </c>
      <c r="AW162" s="64">
        <f t="shared" si="86"/>
        <v>0.91560109629298758</v>
      </c>
      <c r="AX162" s="48">
        <f t="shared" si="87"/>
        <v>94</v>
      </c>
    </row>
    <row r="163" spans="1:50" ht="15.75" thickBot="1" x14ac:dyDescent="0.3">
      <c r="A163">
        <v>54506</v>
      </c>
      <c r="C163" s="41">
        <v>110</v>
      </c>
      <c r="D163" s="42" t="s">
        <v>180</v>
      </c>
      <c r="E163" s="41">
        <v>27</v>
      </c>
      <c r="F163" s="43" t="s">
        <v>515</v>
      </c>
      <c r="G163" s="41">
        <v>554506</v>
      </c>
      <c r="H163" s="43" t="s">
        <v>216</v>
      </c>
      <c r="I163" s="62">
        <f>VLOOKUP(G163,ETP!$J$11:$M$324,4,FALSE)</f>
        <v>4</v>
      </c>
      <c r="K163" s="63">
        <f>SUMIF('RECAP PDV'!$E:$E,$G163,'RECAP PDV'!K:K)</f>
        <v>0</v>
      </c>
      <c r="L163" s="63">
        <f t="shared" si="60"/>
        <v>0</v>
      </c>
      <c r="M163" s="64" t="e">
        <f t="shared" si="68"/>
        <v>#DIV/0!</v>
      </c>
      <c r="N163" s="48" t="e">
        <f t="shared" si="69"/>
        <v>#DIV/0!</v>
      </c>
      <c r="O163" s="63">
        <f>SUMIF('RECAP PDV'!$E:$E,$G163,'RECAP PDV'!O:O)</f>
        <v>6</v>
      </c>
      <c r="P163" s="63">
        <f t="shared" si="61"/>
        <v>1.5</v>
      </c>
      <c r="Q163" s="64">
        <f t="shared" si="70"/>
        <v>0.90217391304347827</v>
      </c>
      <c r="R163" s="48">
        <f t="shared" si="71"/>
        <v>209</v>
      </c>
      <c r="S163" s="63">
        <f>SUMIF('RECAP PDV'!$E:$E,$G163,'RECAP PDV'!S:S)</f>
        <v>0</v>
      </c>
      <c r="T163" s="63">
        <f t="shared" si="62"/>
        <v>0</v>
      </c>
      <c r="U163" s="64">
        <f t="shared" si="72"/>
        <v>1</v>
      </c>
      <c r="V163" s="48">
        <f t="shared" si="73"/>
        <v>181</v>
      </c>
      <c r="W163" s="63">
        <f>SUMIF('RECAP PDV'!$E:$E,$G163,'RECAP PDV'!W:W)</f>
        <v>13.2</v>
      </c>
      <c r="X163" s="63">
        <f t="shared" si="63"/>
        <v>3.3</v>
      </c>
      <c r="Y163" s="64">
        <f t="shared" si="74"/>
        <v>0.95120793918918922</v>
      </c>
      <c r="Z163" s="48">
        <f t="shared" si="75"/>
        <v>173</v>
      </c>
      <c r="AA163" s="63">
        <f>SUMIF('RECAP PDV'!$E:$E,$G163,'RECAP PDV'!AA:AA)</f>
        <v>4</v>
      </c>
      <c r="AB163" s="63">
        <f t="shared" si="64"/>
        <v>1</v>
      </c>
      <c r="AC163" s="64">
        <f t="shared" si="76"/>
        <v>0.63346701913151382</v>
      </c>
      <c r="AD163" s="48">
        <f t="shared" si="77"/>
        <v>34</v>
      </c>
      <c r="AE163" s="63">
        <f>SUMIF('RECAP PDV'!$E:$E,$G163,'RECAP PDV'!AE:AE)</f>
        <v>18.406676931068443</v>
      </c>
      <c r="AF163" s="63">
        <f t="shared" si="65"/>
        <v>4.6016692327671107</v>
      </c>
      <c r="AG163" s="64">
        <f t="shared" si="78"/>
        <v>0.82137953048621826</v>
      </c>
      <c r="AH163" s="48">
        <f t="shared" si="79"/>
        <v>115</v>
      </c>
      <c r="AI163" s="63">
        <f>SUMIF('RECAP PDV'!$E:$E,$G163,'RECAP PDV'!AI:AI)</f>
        <v>2</v>
      </c>
      <c r="AJ163" s="63">
        <f t="shared" si="88"/>
        <v>0.5</v>
      </c>
      <c r="AK163" s="64">
        <f t="shared" si="80"/>
        <v>0.71311666666666662</v>
      </c>
      <c r="AL163" s="48">
        <f t="shared" si="81"/>
        <v>70</v>
      </c>
      <c r="AM163" s="133">
        <f>SUMIF('RECAP PDV'!$E:$E,$G163,'RECAP PDV'!AM:AM)</f>
        <v>2</v>
      </c>
      <c r="AN163" s="133">
        <f t="shared" si="89"/>
        <v>0.5</v>
      </c>
      <c r="AO163" s="64">
        <f t="shared" si="82"/>
        <v>0.88138193945466625</v>
      </c>
      <c r="AP163" s="48">
        <f t="shared" si="83"/>
        <v>88</v>
      </c>
      <c r="AQ163" s="133">
        <f>SUMIF('RECAP PDV'!$E:$E,$G163,'RECAP PDV'!AQ:AQ)</f>
        <v>1</v>
      </c>
      <c r="AR163" s="133">
        <f t="shared" si="66"/>
        <v>0.25</v>
      </c>
      <c r="AS163" s="64">
        <f t="shared" si="84"/>
        <v>0.78117499999999995</v>
      </c>
      <c r="AT163" s="48">
        <f t="shared" si="85"/>
        <v>44</v>
      </c>
      <c r="AU163" s="63">
        <f>SUMIF('RECAP PDV'!$E:$E,$G163,'RECAP PDV'!AU:AU)</f>
        <v>45870.9</v>
      </c>
      <c r="AV163" s="63">
        <f t="shared" si="67"/>
        <v>11467.725</v>
      </c>
      <c r="AW163" s="64">
        <f t="shared" si="86"/>
        <v>0.93593295100753271</v>
      </c>
      <c r="AX163" s="48">
        <f t="shared" si="87"/>
        <v>115</v>
      </c>
    </row>
    <row r="164" spans="1:50" ht="15.75" thickBot="1" x14ac:dyDescent="0.3">
      <c r="A164">
        <v>54196</v>
      </c>
      <c r="C164" s="41">
        <v>110</v>
      </c>
      <c r="D164" s="42" t="s">
        <v>180</v>
      </c>
      <c r="E164" s="41">
        <v>27</v>
      </c>
      <c r="F164" s="43" t="s">
        <v>515</v>
      </c>
      <c r="G164" s="41">
        <v>554196</v>
      </c>
      <c r="H164" s="43" t="s">
        <v>228</v>
      </c>
      <c r="I164" s="62">
        <f>VLOOKUP(G164,ETP!$J$11:$M$324,4,FALSE)</f>
        <v>3.5640000000000001</v>
      </c>
      <c r="K164" s="63">
        <f>SUMIF('RECAP PDV'!$E:$E,$G164,'RECAP PDV'!K:K)</f>
        <v>0</v>
      </c>
      <c r="L164" s="63">
        <f t="shared" si="60"/>
        <v>0</v>
      </c>
      <c r="M164" s="64" t="e">
        <f t="shared" si="68"/>
        <v>#DIV/0!</v>
      </c>
      <c r="N164" s="48" t="e">
        <f t="shared" si="69"/>
        <v>#DIV/0!</v>
      </c>
      <c r="O164" s="63">
        <f>SUMIF('RECAP PDV'!$E:$E,$G164,'RECAP PDV'!O:O)</f>
        <v>0</v>
      </c>
      <c r="P164" s="63">
        <f t="shared" si="61"/>
        <v>0</v>
      </c>
      <c r="Q164" s="64">
        <f t="shared" si="70"/>
        <v>1</v>
      </c>
      <c r="R164" s="48">
        <f t="shared" si="71"/>
        <v>250</v>
      </c>
      <c r="S164" s="63">
        <f>SUMIF('RECAP PDV'!$E:$E,$G164,'RECAP PDV'!S:S)</f>
        <v>0</v>
      </c>
      <c r="T164" s="63">
        <f t="shared" si="62"/>
        <v>0</v>
      </c>
      <c r="U164" s="64">
        <f t="shared" si="72"/>
        <v>1</v>
      </c>
      <c r="V164" s="48">
        <f t="shared" si="73"/>
        <v>181</v>
      </c>
      <c r="W164" s="63">
        <f>SUMIF('RECAP PDV'!$E:$E,$G164,'RECAP PDV'!W:W)</f>
        <v>12.8</v>
      </c>
      <c r="X164" s="63">
        <f t="shared" si="63"/>
        <v>3.5914702581369249</v>
      </c>
      <c r="Y164" s="64">
        <f t="shared" si="74"/>
        <v>0.94689841356508031</v>
      </c>
      <c r="Z164" s="48">
        <f t="shared" si="75"/>
        <v>168</v>
      </c>
      <c r="AA164" s="63">
        <f>SUMIF('RECAP PDV'!$E:$E,$G164,'RECAP PDV'!AA:AA)</f>
        <v>3</v>
      </c>
      <c r="AB164" s="63">
        <f t="shared" si="64"/>
        <v>0.84175084175084169</v>
      </c>
      <c r="AC164" s="64">
        <f t="shared" si="76"/>
        <v>0.6914705548245067</v>
      </c>
      <c r="AD164" s="48">
        <f t="shared" si="77"/>
        <v>52</v>
      </c>
      <c r="AE164" s="63">
        <f>SUMIF('RECAP PDV'!$E:$E,$G164,'RECAP PDV'!AE:AE)</f>
        <v>40.638140482113279</v>
      </c>
      <c r="AF164" s="63">
        <f t="shared" si="65"/>
        <v>11.402396319335937</v>
      </c>
      <c r="AG164" s="64">
        <f t="shared" si="78"/>
        <v>0.557399438960267</v>
      </c>
      <c r="AH164" s="48">
        <f t="shared" si="79"/>
        <v>17</v>
      </c>
      <c r="AI164" s="63">
        <f>SUMIF('RECAP PDV'!$E:$E,$G164,'RECAP PDV'!AI:AI)</f>
        <v>1</v>
      </c>
      <c r="AJ164" s="63">
        <f t="shared" si="88"/>
        <v>0.28058361391694725</v>
      </c>
      <c r="AK164" s="64">
        <f t="shared" si="80"/>
        <v>0.83901047512158622</v>
      </c>
      <c r="AL164" s="48">
        <f t="shared" si="81"/>
        <v>160</v>
      </c>
      <c r="AM164" s="133">
        <f>SUMIF('RECAP PDV'!$E:$E,$G164,'RECAP PDV'!AM:AM)</f>
        <v>-5</v>
      </c>
      <c r="AN164" s="133">
        <f t="shared" si="89"/>
        <v>-1.4029180695847363</v>
      </c>
      <c r="AO164" s="64">
        <f t="shared" si="82"/>
        <v>1.1437813758788808</v>
      </c>
      <c r="AP164" s="48">
        <f t="shared" si="83"/>
        <v>245</v>
      </c>
      <c r="AQ164" s="133">
        <f>SUMIF('RECAP PDV'!$E:$E,$G164,'RECAP PDV'!AQ:AQ)</f>
        <v>0</v>
      </c>
      <c r="AR164" s="133">
        <f t="shared" si="66"/>
        <v>0</v>
      </c>
      <c r="AS164" s="64">
        <f t="shared" si="84"/>
        <v>1</v>
      </c>
      <c r="AT164" s="48">
        <f t="shared" si="85"/>
        <v>85</v>
      </c>
      <c r="AU164" s="63">
        <f>SUMIF('RECAP PDV'!$E:$E,$G164,'RECAP PDV'!AU:AU)</f>
        <v>202</v>
      </c>
      <c r="AV164" s="63">
        <f t="shared" si="67"/>
        <v>56.67789001122334</v>
      </c>
      <c r="AW164" s="64">
        <f t="shared" si="86"/>
        <v>0.99968335610104542</v>
      </c>
      <c r="AX164" s="48">
        <f t="shared" si="87"/>
        <v>263</v>
      </c>
    </row>
    <row r="165" spans="1:50" ht="15.75" thickBot="1" x14ac:dyDescent="0.3">
      <c r="A165">
        <v>54257</v>
      </c>
      <c r="C165" s="41">
        <v>110</v>
      </c>
      <c r="D165" s="42" t="s">
        <v>180</v>
      </c>
      <c r="E165" s="41">
        <v>27</v>
      </c>
      <c r="F165" s="43" t="s">
        <v>515</v>
      </c>
      <c r="G165" s="41">
        <v>554257</v>
      </c>
      <c r="H165" s="43" t="s">
        <v>210</v>
      </c>
      <c r="I165" s="62">
        <f>VLOOKUP(G165,ETP!$J$11:$M$324,4,FALSE)</f>
        <v>4.1895732695322199</v>
      </c>
      <c r="K165" s="63">
        <f>SUMIF('RECAP PDV'!$E:$E,$G165,'RECAP PDV'!K:K)</f>
        <v>0</v>
      </c>
      <c r="L165" s="63">
        <f t="shared" si="60"/>
        <v>0</v>
      </c>
      <c r="M165" s="64" t="e">
        <f t="shared" si="68"/>
        <v>#DIV/0!</v>
      </c>
      <c r="N165" s="48" t="e">
        <f t="shared" si="69"/>
        <v>#DIV/0!</v>
      </c>
      <c r="O165" s="63">
        <f>SUMIF('RECAP PDV'!$E:$E,$G165,'RECAP PDV'!O:O)</f>
        <v>13</v>
      </c>
      <c r="P165" s="63">
        <f t="shared" si="61"/>
        <v>3.10294131732693</v>
      </c>
      <c r="Q165" s="64">
        <f t="shared" si="70"/>
        <v>0.7976342619134611</v>
      </c>
      <c r="R165" s="48">
        <f t="shared" si="71"/>
        <v>154</v>
      </c>
      <c r="S165" s="63">
        <f>SUMIF('RECAP PDV'!$E:$E,$G165,'RECAP PDV'!S:S)</f>
        <v>1</v>
      </c>
      <c r="T165" s="63">
        <f t="shared" si="62"/>
        <v>0.23868779364053308</v>
      </c>
      <c r="U165" s="64">
        <f t="shared" si="72"/>
        <v>0.89876114063163859</v>
      </c>
      <c r="V165" s="48">
        <f t="shared" si="73"/>
        <v>157</v>
      </c>
      <c r="W165" s="63">
        <f>SUMIF('RECAP PDV'!$E:$E,$G165,'RECAP PDV'!W:W)</f>
        <v>18.600000000000001</v>
      </c>
      <c r="X165" s="63">
        <f t="shared" si="63"/>
        <v>4.4395929617139158</v>
      </c>
      <c r="Y165" s="64">
        <f t="shared" si="74"/>
        <v>0.93435851825357785</v>
      </c>
      <c r="Z165" s="48">
        <f t="shared" si="75"/>
        <v>146</v>
      </c>
      <c r="AA165" s="63">
        <f>SUMIF('RECAP PDV'!$E:$E,$G165,'RECAP PDV'!AA:AA)</f>
        <v>2</v>
      </c>
      <c r="AB165" s="63">
        <f t="shared" si="64"/>
        <v>0.47737558728106616</v>
      </c>
      <c r="AC165" s="64">
        <f t="shared" si="76"/>
        <v>0.82502610300002654</v>
      </c>
      <c r="AD165" s="48">
        <f t="shared" si="77"/>
        <v>128</v>
      </c>
      <c r="AE165" s="63">
        <f>SUMIF('RECAP PDV'!$E:$E,$G165,'RECAP PDV'!AE:AE)</f>
        <v>28.744303912319584</v>
      </c>
      <c r="AF165" s="63">
        <f t="shared" si="65"/>
        <v>6.8609144805645048</v>
      </c>
      <c r="AG165" s="64">
        <f t="shared" si="78"/>
        <v>0.73368364742821623</v>
      </c>
      <c r="AH165" s="48">
        <f t="shared" si="79"/>
        <v>68</v>
      </c>
      <c r="AI165" s="63">
        <f>SUMIF('RECAP PDV'!$E:$E,$G165,'RECAP PDV'!AI:AI)</f>
        <v>2</v>
      </c>
      <c r="AJ165" s="63">
        <f t="shared" si="88"/>
        <v>0.47737558728106616</v>
      </c>
      <c r="AK165" s="64">
        <f t="shared" si="80"/>
        <v>0.72609780053770034</v>
      </c>
      <c r="AL165" s="48">
        <f t="shared" si="81"/>
        <v>85</v>
      </c>
      <c r="AM165" s="133">
        <f>SUMIF('RECAP PDV'!$E:$E,$G165,'RECAP PDV'!AM:AM)</f>
        <v>1</v>
      </c>
      <c r="AN165" s="133">
        <f t="shared" si="89"/>
        <v>0.23868779364053308</v>
      </c>
      <c r="AO165" s="64">
        <f t="shared" si="82"/>
        <v>0.91741511228299277</v>
      </c>
      <c r="AP165" s="48">
        <f t="shared" si="83"/>
        <v>127</v>
      </c>
      <c r="AQ165" s="133">
        <f>SUMIF('RECAP PDV'!$E:$E,$G165,'RECAP PDV'!AQ:AQ)</f>
        <v>0</v>
      </c>
      <c r="AR165" s="133">
        <f t="shared" si="66"/>
        <v>0</v>
      </c>
      <c r="AS165" s="64">
        <f t="shared" si="84"/>
        <v>1</v>
      </c>
      <c r="AT165" s="48">
        <f t="shared" si="85"/>
        <v>85</v>
      </c>
      <c r="AU165" s="63">
        <f>SUMIF('RECAP PDV'!$E:$E,$G165,'RECAP PDV'!AU:AU)</f>
        <v>380.1</v>
      </c>
      <c r="AV165" s="63">
        <f t="shared" si="67"/>
        <v>90.725230362766638</v>
      </c>
      <c r="AW165" s="64">
        <f t="shared" si="86"/>
        <v>0.99949314290510949</v>
      </c>
      <c r="AX165" s="48">
        <f t="shared" si="87"/>
        <v>255</v>
      </c>
    </row>
    <row r="166" spans="1:50" ht="15.75" thickBot="1" x14ac:dyDescent="0.3">
      <c r="A166">
        <v>54321</v>
      </c>
      <c r="C166" s="41">
        <v>110</v>
      </c>
      <c r="D166" s="42" t="s">
        <v>180</v>
      </c>
      <c r="E166" s="41">
        <v>27</v>
      </c>
      <c r="F166" s="43" t="s">
        <v>515</v>
      </c>
      <c r="G166" s="41">
        <v>554321</v>
      </c>
      <c r="H166" s="43" t="s">
        <v>211</v>
      </c>
      <c r="I166" s="62">
        <f>VLOOKUP(G166,ETP!$J$11:$M$324,4,FALSE)</f>
        <v>3</v>
      </c>
      <c r="K166" s="63">
        <f>SUMIF('RECAP PDV'!$E:$E,$G166,'RECAP PDV'!K:K)</f>
        <v>0</v>
      </c>
      <c r="L166" s="63">
        <f t="shared" si="60"/>
        <v>0</v>
      </c>
      <c r="M166" s="64" t="e">
        <f t="shared" si="68"/>
        <v>#DIV/0!</v>
      </c>
      <c r="N166" s="48" t="e">
        <f t="shared" si="69"/>
        <v>#DIV/0!</v>
      </c>
      <c r="O166" s="63">
        <f>SUMIF('RECAP PDV'!$E:$E,$G166,'RECAP PDV'!O:O)</f>
        <v>5</v>
      </c>
      <c r="P166" s="63">
        <f t="shared" si="61"/>
        <v>1.6666666666666667</v>
      </c>
      <c r="Q166" s="64">
        <f t="shared" si="70"/>
        <v>0.89130434782608703</v>
      </c>
      <c r="R166" s="48">
        <f t="shared" si="71"/>
        <v>207</v>
      </c>
      <c r="S166" s="63">
        <f>SUMIF('RECAP PDV'!$E:$E,$G166,'RECAP PDV'!S:S)</f>
        <v>0</v>
      </c>
      <c r="T166" s="63">
        <f t="shared" si="62"/>
        <v>0</v>
      </c>
      <c r="U166" s="64">
        <f t="shared" si="72"/>
        <v>1</v>
      </c>
      <c r="V166" s="48">
        <f t="shared" si="73"/>
        <v>181</v>
      </c>
      <c r="W166" s="63">
        <f>SUMIF('RECAP PDV'!$E:$E,$G166,'RECAP PDV'!W:W)</f>
        <v>25.6</v>
      </c>
      <c r="X166" s="63">
        <f t="shared" si="63"/>
        <v>8.5333333333333332</v>
      </c>
      <c r="Y166" s="64">
        <f t="shared" si="74"/>
        <v>0.87383063063063071</v>
      </c>
      <c r="Z166" s="48">
        <f t="shared" si="75"/>
        <v>89</v>
      </c>
      <c r="AA166" s="63">
        <f>SUMIF('RECAP PDV'!$E:$E,$G166,'RECAP PDV'!AA:AA)</f>
        <v>2</v>
      </c>
      <c r="AB166" s="63">
        <f t="shared" si="64"/>
        <v>0.66666666666666663</v>
      </c>
      <c r="AC166" s="64">
        <f t="shared" si="76"/>
        <v>0.75564467942100932</v>
      </c>
      <c r="AD166" s="48">
        <f t="shared" si="77"/>
        <v>85</v>
      </c>
      <c r="AE166" s="63">
        <f>SUMIF('RECAP PDV'!$E:$E,$G166,'RECAP PDV'!AE:AE)</f>
        <v>8.2706150094385222</v>
      </c>
      <c r="AF166" s="63">
        <f t="shared" si="65"/>
        <v>2.7568716698128406</v>
      </c>
      <c r="AG166" s="64">
        <f t="shared" si="78"/>
        <v>0.89298802518339648</v>
      </c>
      <c r="AH166" s="48">
        <f t="shared" si="79"/>
        <v>170</v>
      </c>
      <c r="AI166" s="63">
        <f>SUMIF('RECAP PDV'!$E:$E,$G166,'RECAP PDV'!AI:AI)</f>
        <v>0</v>
      </c>
      <c r="AJ166" s="63">
        <f t="shared" si="88"/>
        <v>0</v>
      </c>
      <c r="AK166" s="64">
        <f t="shared" si="80"/>
        <v>1</v>
      </c>
      <c r="AL166" s="48">
        <f t="shared" si="81"/>
        <v>204</v>
      </c>
      <c r="AM166" s="133">
        <f>SUMIF('RECAP PDV'!$E:$E,$G166,'RECAP PDV'!AM:AM)</f>
        <v>5</v>
      </c>
      <c r="AN166" s="133">
        <f t="shared" si="89"/>
        <v>1.6666666666666667</v>
      </c>
      <c r="AO166" s="64">
        <f t="shared" si="82"/>
        <v>0.72050655510611361</v>
      </c>
      <c r="AP166" s="48">
        <f t="shared" si="83"/>
        <v>18</v>
      </c>
      <c r="AQ166" s="133">
        <f>SUMIF('RECAP PDV'!$E:$E,$G166,'RECAP PDV'!AQ:AQ)</f>
        <v>3</v>
      </c>
      <c r="AR166" s="133">
        <f t="shared" si="66"/>
        <v>1</v>
      </c>
      <c r="AS166" s="64">
        <f t="shared" si="84"/>
        <v>0.12470000000000002</v>
      </c>
      <c r="AT166" s="48">
        <f t="shared" si="85"/>
        <v>2</v>
      </c>
      <c r="AU166" s="63">
        <f>SUMIF('RECAP PDV'!$E:$E,$G166,'RECAP PDV'!AU:AU)</f>
        <v>131442.4</v>
      </c>
      <c r="AV166" s="63">
        <f t="shared" si="67"/>
        <v>43814.133333333331</v>
      </c>
      <c r="AW166" s="64">
        <f t="shared" si="86"/>
        <v>0.75522239791857915</v>
      </c>
      <c r="AX166" s="48">
        <f t="shared" si="87"/>
        <v>10</v>
      </c>
    </row>
    <row r="167" spans="1:50" ht="15.75" thickBot="1" x14ac:dyDescent="0.3">
      <c r="A167">
        <v>54355</v>
      </c>
      <c r="C167" s="41">
        <v>110</v>
      </c>
      <c r="D167" s="42" t="s">
        <v>180</v>
      </c>
      <c r="E167" s="41">
        <v>27</v>
      </c>
      <c r="F167" s="43" t="s">
        <v>515</v>
      </c>
      <c r="G167" s="41">
        <v>454355</v>
      </c>
      <c r="H167" s="43" t="s">
        <v>188</v>
      </c>
      <c r="I167" s="62">
        <f>VLOOKUP(G167,ETP!$J$11:$M$324,4,FALSE)</f>
        <v>4.5155652173913001</v>
      </c>
      <c r="K167" s="63">
        <f>SUMIF('RECAP PDV'!$E:$E,$G167,'RECAP PDV'!K:K)</f>
        <v>0</v>
      </c>
      <c r="L167" s="63">
        <f t="shared" si="60"/>
        <v>0</v>
      </c>
      <c r="M167" s="64" t="e">
        <f t="shared" si="68"/>
        <v>#DIV/0!</v>
      </c>
      <c r="N167" s="48" t="e">
        <f t="shared" si="69"/>
        <v>#DIV/0!</v>
      </c>
      <c r="O167" s="63">
        <f>SUMIF('RECAP PDV'!$E:$E,$G167,'RECAP PDV'!O:O)</f>
        <v>14</v>
      </c>
      <c r="P167" s="63">
        <f t="shared" si="61"/>
        <v>3.1003870669568094</v>
      </c>
      <c r="Q167" s="64">
        <f t="shared" si="70"/>
        <v>0.79780084345933855</v>
      </c>
      <c r="R167" s="48">
        <f t="shared" si="71"/>
        <v>155</v>
      </c>
      <c r="S167" s="63">
        <f>SUMIF('RECAP PDV'!$E:$E,$G167,'RECAP PDV'!S:S)</f>
        <v>2</v>
      </c>
      <c r="T167" s="63">
        <f t="shared" si="62"/>
        <v>0.44291243813668707</v>
      </c>
      <c r="U167" s="64">
        <f t="shared" si="72"/>
        <v>0.81213974391774835</v>
      </c>
      <c r="V167" s="48">
        <f t="shared" si="73"/>
        <v>88</v>
      </c>
      <c r="W167" s="63">
        <f>SUMIF('RECAP PDV'!$E:$E,$G167,'RECAP PDV'!W:W)</f>
        <v>3.2</v>
      </c>
      <c r="X167" s="63">
        <f t="shared" si="63"/>
        <v>0.70865990101869936</v>
      </c>
      <c r="Y167" s="64">
        <f t="shared" si="74"/>
        <v>0.98952212818645824</v>
      </c>
      <c r="Z167" s="48">
        <f t="shared" si="75"/>
        <v>217</v>
      </c>
      <c r="AA167" s="63">
        <f>SUMIF('RECAP PDV'!$E:$E,$G167,'RECAP PDV'!AA:AA)</f>
        <v>5</v>
      </c>
      <c r="AB167" s="63">
        <f t="shared" si="64"/>
        <v>1.1072810953417176</v>
      </c>
      <c r="AC167" s="64">
        <f t="shared" si="76"/>
        <v>0.59414495946507784</v>
      </c>
      <c r="AD167" s="48">
        <f t="shared" si="77"/>
        <v>25</v>
      </c>
      <c r="AE167" s="63">
        <f>SUMIF('RECAP PDV'!$E:$E,$G167,'RECAP PDV'!AE:AE)</f>
        <v>49.8772610516612</v>
      </c>
      <c r="AF167" s="63">
        <f t="shared" si="65"/>
        <v>11.04562964998564</v>
      </c>
      <c r="AG167" s="64">
        <f t="shared" si="78"/>
        <v>0.57124785499426733</v>
      </c>
      <c r="AH167" s="48">
        <f t="shared" si="79"/>
        <v>19</v>
      </c>
      <c r="AI167" s="63">
        <f>SUMIF('RECAP PDV'!$E:$E,$G167,'RECAP PDV'!AI:AI)</f>
        <v>0</v>
      </c>
      <c r="AJ167" s="63">
        <f t="shared" si="88"/>
        <v>0</v>
      </c>
      <c r="AK167" s="64">
        <f t="shared" si="80"/>
        <v>1</v>
      </c>
      <c r="AL167" s="48">
        <f t="shared" si="81"/>
        <v>204</v>
      </c>
      <c r="AM167" s="133">
        <f>SUMIF('RECAP PDV'!$E:$E,$G167,'RECAP PDV'!AM:AM)</f>
        <v>-18</v>
      </c>
      <c r="AN167" s="133">
        <f t="shared" si="89"/>
        <v>-3.9862119432301832</v>
      </c>
      <c r="AO167" s="64">
        <f t="shared" si="82"/>
        <v>1.5</v>
      </c>
      <c r="AP167" s="48">
        <f t="shared" si="83"/>
        <v>273</v>
      </c>
      <c r="AQ167" s="133">
        <f>SUMIF('RECAP PDV'!$E:$E,$G167,'RECAP PDV'!AQ:AQ)</f>
        <v>0</v>
      </c>
      <c r="AR167" s="133">
        <f t="shared" si="66"/>
        <v>0</v>
      </c>
      <c r="AS167" s="64">
        <f t="shared" si="84"/>
        <v>1</v>
      </c>
      <c r="AT167" s="48">
        <f t="shared" si="85"/>
        <v>85</v>
      </c>
      <c r="AU167" s="63">
        <f>SUMIF('RECAP PDV'!$E:$E,$G167,'RECAP PDV'!AU:AU)</f>
        <v>5087.6000000000004</v>
      </c>
      <c r="AV167" s="63">
        <f t="shared" si="67"/>
        <v>1126.6806601321045</v>
      </c>
      <c r="AW167" s="64">
        <f t="shared" si="86"/>
        <v>0.99370554272520928</v>
      </c>
      <c r="AX167" s="48">
        <f t="shared" si="87"/>
        <v>231</v>
      </c>
    </row>
    <row r="168" spans="1:50" ht="15.75" thickBot="1" x14ac:dyDescent="0.3">
      <c r="A168">
        <v>54357</v>
      </c>
      <c r="C168" s="41">
        <v>110</v>
      </c>
      <c r="D168" s="42" t="s">
        <v>180</v>
      </c>
      <c r="E168" s="41">
        <v>27</v>
      </c>
      <c r="F168" s="43" t="s">
        <v>515</v>
      </c>
      <c r="G168" s="41">
        <v>554357</v>
      </c>
      <c r="H168" s="43" t="s">
        <v>189</v>
      </c>
      <c r="I168" s="62">
        <f>VLOOKUP(G168,ETP!$J$11:$M$324,4,FALSE)</f>
        <v>4</v>
      </c>
      <c r="K168" s="63">
        <f>SUMIF('RECAP PDV'!$E:$E,$G168,'RECAP PDV'!K:K)</f>
        <v>0</v>
      </c>
      <c r="L168" s="63">
        <f t="shared" si="60"/>
        <v>0</v>
      </c>
      <c r="M168" s="64" t="e">
        <f t="shared" si="68"/>
        <v>#DIV/0!</v>
      </c>
      <c r="N168" s="48" t="e">
        <f t="shared" si="69"/>
        <v>#DIV/0!</v>
      </c>
      <c r="O168" s="63">
        <f>SUMIF('RECAP PDV'!$E:$E,$G168,'RECAP PDV'!O:O)</f>
        <v>11</v>
      </c>
      <c r="P168" s="63">
        <f t="shared" si="61"/>
        <v>2.75</v>
      </c>
      <c r="Q168" s="64">
        <f t="shared" si="70"/>
        <v>0.82065217391304346</v>
      </c>
      <c r="R168" s="48">
        <f t="shared" si="71"/>
        <v>172</v>
      </c>
      <c r="S168" s="63">
        <f>SUMIF('RECAP PDV'!$E:$E,$G168,'RECAP PDV'!S:S)</f>
        <v>0</v>
      </c>
      <c r="T168" s="63">
        <f t="shared" si="62"/>
        <v>0</v>
      </c>
      <c r="U168" s="64">
        <f t="shared" si="72"/>
        <v>1</v>
      </c>
      <c r="V168" s="48">
        <f t="shared" si="73"/>
        <v>181</v>
      </c>
      <c r="W168" s="63">
        <f>SUMIF('RECAP PDV'!$E:$E,$G168,'RECAP PDV'!W:W)</f>
        <v>-12.8</v>
      </c>
      <c r="X168" s="63">
        <f t="shared" si="63"/>
        <v>-3.2</v>
      </c>
      <c r="Y168" s="64">
        <f t="shared" si="74"/>
        <v>1.0473135135135136</v>
      </c>
      <c r="Z168" s="48">
        <f t="shared" si="75"/>
        <v>259</v>
      </c>
      <c r="AA168" s="63">
        <f>SUMIF('RECAP PDV'!$E:$E,$G168,'RECAP PDV'!AA:AA)</f>
        <v>0</v>
      </c>
      <c r="AB168" s="63">
        <f t="shared" si="64"/>
        <v>0</v>
      </c>
      <c r="AC168" s="64">
        <f t="shared" si="76"/>
        <v>1</v>
      </c>
      <c r="AD168" s="48">
        <f t="shared" si="77"/>
        <v>219</v>
      </c>
      <c r="AE168" s="63">
        <f>SUMIF('RECAP PDV'!$E:$E,$G168,'RECAP PDV'!AE:AE)</f>
        <v>10.602350566385644</v>
      </c>
      <c r="AF168" s="63">
        <f t="shared" si="65"/>
        <v>2.6505876415964109</v>
      </c>
      <c r="AG168" s="64">
        <f t="shared" si="78"/>
        <v>0.8971135939849636</v>
      </c>
      <c r="AH168" s="48">
        <f t="shared" si="79"/>
        <v>173</v>
      </c>
      <c r="AI168" s="63">
        <f>SUMIF('RECAP PDV'!$E:$E,$G168,'RECAP PDV'!AI:AI)</f>
        <v>0</v>
      </c>
      <c r="AJ168" s="63">
        <f t="shared" si="88"/>
        <v>0</v>
      </c>
      <c r="AK168" s="64">
        <f t="shared" si="80"/>
        <v>1</v>
      </c>
      <c r="AL168" s="48">
        <f t="shared" si="81"/>
        <v>204</v>
      </c>
      <c r="AM168" s="133">
        <f>SUMIF('RECAP PDV'!$E:$E,$G168,'RECAP PDV'!AM:AM)</f>
        <v>-4</v>
      </c>
      <c r="AN168" s="133">
        <f t="shared" si="89"/>
        <v>-1</v>
      </c>
      <c r="AO168" s="64">
        <f t="shared" si="82"/>
        <v>1.0882217193313768</v>
      </c>
      <c r="AP168" s="48">
        <f t="shared" si="83"/>
        <v>221</v>
      </c>
      <c r="AQ168" s="133">
        <f>SUMIF('RECAP PDV'!$E:$E,$G168,'RECAP PDV'!AQ:AQ)</f>
        <v>0</v>
      </c>
      <c r="AR168" s="133">
        <f t="shared" si="66"/>
        <v>0</v>
      </c>
      <c r="AS168" s="64">
        <f t="shared" si="84"/>
        <v>1</v>
      </c>
      <c r="AT168" s="48">
        <f t="shared" si="85"/>
        <v>85</v>
      </c>
      <c r="AU168" s="63">
        <f>SUMIF('RECAP PDV'!$E:$E,$G168,'RECAP PDV'!AU:AU)</f>
        <v>47335.799999999996</v>
      </c>
      <c r="AV168" s="63">
        <f t="shared" si="67"/>
        <v>11833.949999999999</v>
      </c>
      <c r="AW168" s="64">
        <f t="shared" si="86"/>
        <v>0.93388695190855997</v>
      </c>
      <c r="AX168" s="48">
        <f t="shared" si="87"/>
        <v>110</v>
      </c>
    </row>
    <row r="169" spans="1:50" ht="15.75" thickBot="1" x14ac:dyDescent="0.3">
      <c r="A169">
        <v>54381</v>
      </c>
      <c r="C169" s="41">
        <v>110</v>
      </c>
      <c r="D169" s="42" t="s">
        <v>180</v>
      </c>
      <c r="E169" s="41">
        <v>27</v>
      </c>
      <c r="F169" s="43" t="s">
        <v>515</v>
      </c>
      <c r="G169" s="41">
        <v>554381</v>
      </c>
      <c r="H169" s="43" t="s">
        <v>229</v>
      </c>
      <c r="I169" s="62">
        <f>VLOOKUP(G169,ETP!$J$11:$M$324,4,FALSE)</f>
        <v>4.1045806451612901</v>
      </c>
      <c r="K169" s="63">
        <f>SUMIF('RECAP PDV'!$E:$E,$G169,'RECAP PDV'!K:K)</f>
        <v>0</v>
      </c>
      <c r="L169" s="63">
        <f t="shared" si="60"/>
        <v>0</v>
      </c>
      <c r="M169" s="64" t="e">
        <f t="shared" si="68"/>
        <v>#DIV/0!</v>
      </c>
      <c r="N169" s="48" t="e">
        <f t="shared" si="69"/>
        <v>#DIV/0!</v>
      </c>
      <c r="O169" s="63">
        <f>SUMIF('RECAP PDV'!$E:$E,$G169,'RECAP PDV'!O:O)</f>
        <v>13</v>
      </c>
      <c r="P169" s="63">
        <f t="shared" si="61"/>
        <v>3.1671932223636849</v>
      </c>
      <c r="Q169" s="64">
        <f t="shared" si="70"/>
        <v>0.79344392028062927</v>
      </c>
      <c r="R169" s="48">
        <f t="shared" si="71"/>
        <v>151</v>
      </c>
      <c r="S169" s="63">
        <f>SUMIF('RECAP PDV'!$E:$E,$G169,'RECAP PDV'!S:S)</f>
        <v>3</v>
      </c>
      <c r="T169" s="63">
        <f t="shared" si="62"/>
        <v>0.73089074362238893</v>
      </c>
      <c r="U169" s="64">
        <f t="shared" si="72"/>
        <v>0.68999443130862015</v>
      </c>
      <c r="V169" s="48">
        <f t="shared" si="73"/>
        <v>34</v>
      </c>
      <c r="W169" s="63">
        <f>SUMIF('RECAP PDV'!$E:$E,$G169,'RECAP PDV'!W:W)</f>
        <v>13.2</v>
      </c>
      <c r="X169" s="63">
        <f t="shared" si="63"/>
        <v>3.2159192719385108</v>
      </c>
      <c r="Y169" s="64">
        <f t="shared" si="74"/>
        <v>0.95245111252149017</v>
      </c>
      <c r="Z169" s="48">
        <f t="shared" si="75"/>
        <v>177</v>
      </c>
      <c r="AA169" s="63">
        <f>SUMIF('RECAP PDV'!$E:$E,$G169,'RECAP PDV'!AA:AA)</f>
        <v>3</v>
      </c>
      <c r="AB169" s="63">
        <f t="shared" si="64"/>
        <v>0.73089074362238893</v>
      </c>
      <c r="AC169" s="64">
        <f t="shared" si="76"/>
        <v>0.73210443705090122</v>
      </c>
      <c r="AD169" s="48">
        <f t="shared" si="77"/>
        <v>72</v>
      </c>
      <c r="AE169" s="63">
        <f>SUMIF('RECAP PDV'!$E:$E,$G169,'RECAP PDV'!AE:AE)</f>
        <v>19.850471353297543</v>
      </c>
      <c r="AF169" s="63">
        <f t="shared" si="65"/>
        <v>4.83617525622219</v>
      </c>
      <c r="AG169" s="64">
        <f t="shared" si="78"/>
        <v>0.81227683885530155</v>
      </c>
      <c r="AH169" s="48">
        <f t="shared" si="79"/>
        <v>113</v>
      </c>
      <c r="AI169" s="63">
        <f>SUMIF('RECAP PDV'!$E:$E,$G169,'RECAP PDV'!AI:AI)</f>
        <v>1</v>
      </c>
      <c r="AJ169" s="63">
        <f t="shared" si="88"/>
        <v>0.24363024787412962</v>
      </c>
      <c r="AK169" s="64">
        <f t="shared" si="80"/>
        <v>0.86021308477808689</v>
      </c>
      <c r="AL169" s="48">
        <f t="shared" si="81"/>
        <v>179</v>
      </c>
      <c r="AM169" s="133">
        <f>SUMIF('RECAP PDV'!$E:$E,$G169,'RECAP PDV'!AM:AM)</f>
        <v>-1</v>
      </c>
      <c r="AN169" s="133">
        <f t="shared" si="89"/>
        <v>-0.24363024787412962</v>
      </c>
      <c r="AO169" s="64">
        <f t="shared" si="82"/>
        <v>0.98392348397463214</v>
      </c>
      <c r="AP169" s="48">
        <f t="shared" si="83"/>
        <v>174</v>
      </c>
      <c r="AQ169" s="133">
        <f>SUMIF('RECAP PDV'!$E:$E,$G169,'RECAP PDV'!AQ:AQ)</f>
        <v>0</v>
      </c>
      <c r="AR169" s="133">
        <f t="shared" si="66"/>
        <v>0</v>
      </c>
      <c r="AS169" s="64">
        <f t="shared" si="84"/>
        <v>1</v>
      </c>
      <c r="AT169" s="48">
        <f t="shared" si="85"/>
        <v>85</v>
      </c>
      <c r="AU169" s="63">
        <f>SUMIF('RECAP PDV'!$E:$E,$G169,'RECAP PDV'!AU:AU)</f>
        <v>67399.400000000009</v>
      </c>
      <c r="AV169" s="63">
        <f t="shared" si="67"/>
        <v>16420.532528567615</v>
      </c>
      <c r="AW169" s="64">
        <f t="shared" si="86"/>
        <v>0.90826296741593082</v>
      </c>
      <c r="AX169" s="48">
        <f t="shared" si="87"/>
        <v>85</v>
      </c>
    </row>
    <row r="170" spans="1:50" ht="15.75" thickBot="1" x14ac:dyDescent="0.3">
      <c r="A170">
        <v>54376</v>
      </c>
      <c r="C170" s="41">
        <v>110</v>
      </c>
      <c r="D170" s="42" t="s">
        <v>180</v>
      </c>
      <c r="E170" s="41">
        <v>27</v>
      </c>
      <c r="F170" s="43" t="s">
        <v>515</v>
      </c>
      <c r="G170" s="41">
        <v>554376</v>
      </c>
      <c r="H170" s="43" t="s">
        <v>230</v>
      </c>
      <c r="I170" s="62">
        <f>VLOOKUP(G170,ETP!$J$11:$M$324,4,FALSE)</f>
        <v>2.95635673624288</v>
      </c>
      <c r="K170" s="63">
        <f>SUMIF('RECAP PDV'!$E:$E,$G170,'RECAP PDV'!K:K)</f>
        <v>0</v>
      </c>
      <c r="L170" s="63">
        <f t="shared" si="60"/>
        <v>0</v>
      </c>
      <c r="M170" s="64" t="e">
        <f t="shared" si="68"/>
        <v>#DIV/0!</v>
      </c>
      <c r="N170" s="48" t="e">
        <f t="shared" si="69"/>
        <v>#DIV/0!</v>
      </c>
      <c r="O170" s="63">
        <f>SUMIF('RECAP PDV'!$E:$E,$G170,'RECAP PDV'!O:O)</f>
        <v>12</v>
      </c>
      <c r="P170" s="63">
        <f t="shared" si="61"/>
        <v>4.0590500641848584</v>
      </c>
      <c r="Q170" s="64">
        <f t="shared" si="70"/>
        <v>0.73527934364011804</v>
      </c>
      <c r="R170" s="48">
        <f t="shared" si="71"/>
        <v>110</v>
      </c>
      <c r="S170" s="63">
        <f>SUMIF('RECAP PDV'!$E:$E,$G170,'RECAP PDV'!S:S)</f>
        <v>1</v>
      </c>
      <c r="T170" s="63">
        <f t="shared" si="62"/>
        <v>0.33825417201540486</v>
      </c>
      <c r="U170" s="64">
        <f t="shared" si="72"/>
        <v>0.85653029830674221</v>
      </c>
      <c r="V170" s="48">
        <f t="shared" si="73"/>
        <v>113</v>
      </c>
      <c r="W170" s="63">
        <f>SUMIF('RECAP PDV'!$E:$E,$G170,'RECAP PDV'!W:W)</f>
        <v>30</v>
      </c>
      <c r="X170" s="63">
        <f t="shared" si="63"/>
        <v>10.147625160462146</v>
      </c>
      <c r="Y170" s="64">
        <f t="shared" si="74"/>
        <v>0.84996256245012636</v>
      </c>
      <c r="Z170" s="48">
        <f t="shared" si="75"/>
        <v>73</v>
      </c>
      <c r="AA170" s="63">
        <f>SUMIF('RECAP PDV'!$E:$E,$G170,'RECAP PDV'!AA:AA)</f>
        <v>1</v>
      </c>
      <c r="AB170" s="63">
        <f t="shared" si="64"/>
        <v>0.33825417201540486</v>
      </c>
      <c r="AC170" s="64">
        <f t="shared" si="76"/>
        <v>0.87601869003999211</v>
      </c>
      <c r="AD170" s="48">
        <f t="shared" si="77"/>
        <v>163</v>
      </c>
      <c r="AE170" s="63">
        <f>SUMIF('RECAP PDV'!$E:$E,$G170,'RECAP PDV'!AE:AE)</f>
        <v>26.478182392744653</v>
      </c>
      <c r="AF170" s="63">
        <f t="shared" si="65"/>
        <v>8.9563556617307132</v>
      </c>
      <c r="AG170" s="64">
        <f t="shared" si="78"/>
        <v>0.65234605693969883</v>
      </c>
      <c r="AH170" s="48">
        <f t="shared" si="79"/>
        <v>35</v>
      </c>
      <c r="AI170" s="63">
        <f>SUMIF('RECAP PDV'!$E:$E,$G170,'RECAP PDV'!AI:AI)</f>
        <v>2</v>
      </c>
      <c r="AJ170" s="63">
        <f t="shared" si="88"/>
        <v>0.67650834403080973</v>
      </c>
      <c r="AK170" s="64">
        <f t="shared" si="80"/>
        <v>0.61184206247325579</v>
      </c>
      <c r="AL170" s="48">
        <f t="shared" si="81"/>
        <v>37</v>
      </c>
      <c r="AM170" s="133">
        <f>SUMIF('RECAP PDV'!$E:$E,$G170,'RECAP PDV'!AM:AM)</f>
        <v>0</v>
      </c>
      <c r="AN170" s="133">
        <f t="shared" si="89"/>
        <v>0</v>
      </c>
      <c r="AO170" s="64">
        <f t="shared" si="82"/>
        <v>0.9503285327469031</v>
      </c>
      <c r="AP170" s="48">
        <f t="shared" si="83"/>
        <v>133</v>
      </c>
      <c r="AQ170" s="133">
        <f>SUMIF('RECAP PDV'!$E:$E,$G170,'RECAP PDV'!AQ:AQ)</f>
        <v>1</v>
      </c>
      <c r="AR170" s="133">
        <f t="shared" si="66"/>
        <v>0.33825417201540486</v>
      </c>
      <c r="AS170" s="64">
        <f t="shared" si="84"/>
        <v>0.7039261232349161</v>
      </c>
      <c r="AT170" s="48">
        <f t="shared" si="85"/>
        <v>20</v>
      </c>
      <c r="AU170" s="63">
        <f>SUMIF('RECAP PDV'!$E:$E,$G170,'RECAP PDV'!AU:AU)</f>
        <v>45572.1</v>
      </c>
      <c r="AV170" s="63">
        <f t="shared" si="67"/>
        <v>15414.95295250323</v>
      </c>
      <c r="AW170" s="64">
        <f t="shared" si="86"/>
        <v>0.9138808659935076</v>
      </c>
      <c r="AX170" s="48">
        <f t="shared" si="87"/>
        <v>91</v>
      </c>
    </row>
    <row r="171" spans="1:50" ht="15.75" thickBot="1" x14ac:dyDescent="0.3">
      <c r="A171">
        <v>54416</v>
      </c>
      <c r="C171" s="41">
        <v>110</v>
      </c>
      <c r="D171" s="42" t="s">
        <v>180</v>
      </c>
      <c r="E171" s="41">
        <v>27</v>
      </c>
      <c r="F171" s="43" t="s">
        <v>515</v>
      </c>
      <c r="G171" s="41">
        <v>554416</v>
      </c>
      <c r="H171" s="43" t="s">
        <v>217</v>
      </c>
      <c r="I171" s="62">
        <f>VLOOKUP(G171,ETP!$J$11:$M$324,4,FALSE)</f>
        <v>4</v>
      </c>
      <c r="K171" s="63">
        <f>SUMIF('RECAP PDV'!$E:$E,$G171,'RECAP PDV'!K:K)</f>
        <v>0</v>
      </c>
      <c r="L171" s="63">
        <f t="shared" si="60"/>
        <v>0</v>
      </c>
      <c r="M171" s="64" t="e">
        <f t="shared" si="68"/>
        <v>#DIV/0!</v>
      </c>
      <c r="N171" s="48" t="e">
        <f t="shared" si="69"/>
        <v>#DIV/0!</v>
      </c>
      <c r="O171" s="63">
        <f>SUMIF('RECAP PDV'!$E:$E,$G171,'RECAP PDV'!O:O)</f>
        <v>9</v>
      </c>
      <c r="P171" s="63">
        <f t="shared" si="61"/>
        <v>2.25</v>
      </c>
      <c r="Q171" s="64">
        <f t="shared" si="70"/>
        <v>0.85326086956521741</v>
      </c>
      <c r="R171" s="48">
        <f t="shared" si="71"/>
        <v>187</v>
      </c>
      <c r="S171" s="63">
        <f>SUMIF('RECAP PDV'!$E:$E,$G171,'RECAP PDV'!S:S)</f>
        <v>3</v>
      </c>
      <c r="T171" s="63">
        <f t="shared" si="62"/>
        <v>0.75</v>
      </c>
      <c r="U171" s="64">
        <f t="shared" si="72"/>
        <v>0.68188928571428586</v>
      </c>
      <c r="V171" s="48">
        <f t="shared" si="73"/>
        <v>30</v>
      </c>
      <c r="W171" s="63">
        <f>SUMIF('RECAP PDV'!$E:$E,$G171,'RECAP PDV'!W:W)</f>
        <v>1.2000000000000002</v>
      </c>
      <c r="X171" s="63">
        <f t="shared" si="63"/>
        <v>0.30000000000000004</v>
      </c>
      <c r="Y171" s="64">
        <f t="shared" si="74"/>
        <v>0.99556435810810817</v>
      </c>
      <c r="Z171" s="48">
        <f t="shared" si="75"/>
        <v>220</v>
      </c>
      <c r="AA171" s="63">
        <f>SUMIF('RECAP PDV'!$E:$E,$G171,'RECAP PDV'!AA:AA)</f>
        <v>3</v>
      </c>
      <c r="AB171" s="63">
        <f t="shared" si="64"/>
        <v>0.75</v>
      </c>
      <c r="AC171" s="64">
        <f t="shared" si="76"/>
        <v>0.72510026434863539</v>
      </c>
      <c r="AD171" s="48">
        <f t="shared" si="77"/>
        <v>64</v>
      </c>
      <c r="AE171" s="63">
        <f>SUMIF('RECAP PDV'!$E:$E,$G171,'RECAP PDV'!AE:AE)</f>
        <v>38.421725853729313</v>
      </c>
      <c r="AF171" s="63">
        <f t="shared" si="65"/>
        <v>9.6054314634323283</v>
      </c>
      <c r="AG171" s="64">
        <f t="shared" si="78"/>
        <v>0.627151237715315</v>
      </c>
      <c r="AH171" s="48">
        <f t="shared" si="79"/>
        <v>28</v>
      </c>
      <c r="AI171" s="63">
        <f>SUMIF('RECAP PDV'!$E:$E,$G171,'RECAP PDV'!AI:AI)</f>
        <v>5</v>
      </c>
      <c r="AJ171" s="63">
        <f t="shared" si="88"/>
        <v>1.25</v>
      </c>
      <c r="AK171" s="64">
        <f t="shared" si="80"/>
        <v>0.28279166666666666</v>
      </c>
      <c r="AL171" s="48">
        <f t="shared" si="81"/>
        <v>5</v>
      </c>
      <c r="AM171" s="133">
        <f>SUMIF('RECAP PDV'!$E:$E,$G171,'RECAP PDV'!AM:AM)</f>
        <v>4</v>
      </c>
      <c r="AN171" s="133">
        <f t="shared" si="89"/>
        <v>1</v>
      </c>
      <c r="AO171" s="64">
        <f t="shared" si="82"/>
        <v>0.81243534616242963</v>
      </c>
      <c r="AP171" s="48">
        <f t="shared" si="83"/>
        <v>48</v>
      </c>
      <c r="AQ171" s="133">
        <f>SUMIF('RECAP PDV'!$E:$E,$G171,'RECAP PDV'!AQ:AQ)</f>
        <v>0</v>
      </c>
      <c r="AR171" s="133">
        <f t="shared" si="66"/>
        <v>0</v>
      </c>
      <c r="AS171" s="64">
        <f t="shared" si="84"/>
        <v>1</v>
      </c>
      <c r="AT171" s="48">
        <f t="shared" si="85"/>
        <v>85</v>
      </c>
      <c r="AU171" s="63">
        <f>SUMIF('RECAP PDV'!$E:$E,$G171,'RECAP PDV'!AU:AU)</f>
        <v>7369</v>
      </c>
      <c r="AV171" s="63">
        <f t="shared" si="67"/>
        <v>1842.25</v>
      </c>
      <c r="AW171" s="64">
        <f t="shared" si="86"/>
        <v>0.9897078521671584</v>
      </c>
      <c r="AX171" s="48">
        <f t="shared" si="87"/>
        <v>220</v>
      </c>
    </row>
    <row r="172" spans="1:50" ht="15.75" thickBot="1" x14ac:dyDescent="0.3">
      <c r="A172">
        <v>54466</v>
      </c>
      <c r="C172" s="41">
        <v>110</v>
      </c>
      <c r="D172" s="42" t="s">
        <v>180</v>
      </c>
      <c r="E172" s="41">
        <v>27</v>
      </c>
      <c r="F172" s="43" t="s">
        <v>515</v>
      </c>
      <c r="G172" s="41">
        <v>454466</v>
      </c>
      <c r="H172" s="43" t="s">
        <v>231</v>
      </c>
      <c r="I172" s="62">
        <f>VLOOKUP(G172,ETP!$J$11:$M$324,4,FALSE)</f>
        <v>2</v>
      </c>
      <c r="K172" s="63">
        <f>SUMIF('RECAP PDV'!$E:$E,$G172,'RECAP PDV'!K:K)</f>
        <v>0</v>
      </c>
      <c r="L172" s="63">
        <f t="shared" si="60"/>
        <v>0</v>
      </c>
      <c r="M172" s="64" t="e">
        <f t="shared" si="68"/>
        <v>#DIV/0!</v>
      </c>
      <c r="N172" s="48" t="e">
        <f t="shared" si="69"/>
        <v>#DIV/0!</v>
      </c>
      <c r="O172" s="63">
        <f>SUMIF('RECAP PDV'!$E:$E,$G172,'RECAP PDV'!O:O)</f>
        <v>2</v>
      </c>
      <c r="P172" s="63">
        <f t="shared" si="61"/>
        <v>1</v>
      </c>
      <c r="Q172" s="64">
        <f t="shared" si="70"/>
        <v>0.93478260869565222</v>
      </c>
      <c r="R172" s="48">
        <f t="shared" si="71"/>
        <v>224</v>
      </c>
      <c r="S172" s="63">
        <f>SUMIF('RECAP PDV'!$E:$E,$G172,'RECAP PDV'!S:S)</f>
        <v>0</v>
      </c>
      <c r="T172" s="63">
        <f t="shared" si="62"/>
        <v>0</v>
      </c>
      <c r="U172" s="64">
        <f t="shared" si="72"/>
        <v>1</v>
      </c>
      <c r="V172" s="48">
        <f t="shared" si="73"/>
        <v>181</v>
      </c>
      <c r="W172" s="63">
        <f>SUMIF('RECAP PDV'!$E:$E,$G172,'RECAP PDV'!W:W)</f>
        <v>0</v>
      </c>
      <c r="X172" s="63">
        <f t="shared" si="63"/>
        <v>0</v>
      </c>
      <c r="Y172" s="64">
        <f t="shared" si="74"/>
        <v>1</v>
      </c>
      <c r="Z172" s="48">
        <f t="shared" si="75"/>
        <v>224</v>
      </c>
      <c r="AA172" s="63">
        <f>SUMIF('RECAP PDV'!$E:$E,$G172,'RECAP PDV'!AA:AA)</f>
        <v>0</v>
      </c>
      <c r="AB172" s="63">
        <f t="shared" si="64"/>
        <v>0</v>
      </c>
      <c r="AC172" s="64">
        <f t="shared" si="76"/>
        <v>1</v>
      </c>
      <c r="AD172" s="48">
        <f t="shared" si="77"/>
        <v>219</v>
      </c>
      <c r="AE172" s="63">
        <f>SUMIF('RECAP PDV'!$E:$E,$G172,'RECAP PDV'!AE:AE)</f>
        <v>-0.14782018938795249</v>
      </c>
      <c r="AF172" s="63">
        <f t="shared" si="65"/>
        <v>-7.3910094693976247E-2</v>
      </c>
      <c r="AG172" s="64">
        <f t="shared" si="78"/>
        <v>1.0028689275887193</v>
      </c>
      <c r="AH172" s="48">
        <f t="shared" si="79"/>
        <v>268</v>
      </c>
      <c r="AI172" s="63">
        <f>SUMIF('RECAP PDV'!$E:$E,$G172,'RECAP PDV'!AI:AI)</f>
        <v>0</v>
      </c>
      <c r="AJ172" s="63">
        <f t="shared" si="88"/>
        <v>0</v>
      </c>
      <c r="AK172" s="64">
        <f t="shared" si="80"/>
        <v>1</v>
      </c>
      <c r="AL172" s="48">
        <f t="shared" si="81"/>
        <v>204</v>
      </c>
      <c r="AM172" s="133">
        <f>SUMIF('RECAP PDV'!$E:$E,$G172,'RECAP PDV'!AM:AM)</f>
        <v>0</v>
      </c>
      <c r="AN172" s="133">
        <f t="shared" si="89"/>
        <v>0</v>
      </c>
      <c r="AO172" s="64">
        <f t="shared" si="82"/>
        <v>0.9503285327469031</v>
      </c>
      <c r="AP172" s="48">
        <f t="shared" si="83"/>
        <v>133</v>
      </c>
      <c r="AQ172" s="133">
        <f>SUMIF('RECAP PDV'!$E:$E,$G172,'RECAP PDV'!AQ:AQ)</f>
        <v>0</v>
      </c>
      <c r="AR172" s="133">
        <f t="shared" si="66"/>
        <v>0</v>
      </c>
      <c r="AS172" s="64">
        <f t="shared" si="84"/>
        <v>1</v>
      </c>
      <c r="AT172" s="48">
        <f t="shared" si="85"/>
        <v>85</v>
      </c>
      <c r="AU172" s="63">
        <f>SUMIF('RECAP PDV'!$E:$E,$G172,'RECAP PDV'!AU:AU)</f>
        <v>2710</v>
      </c>
      <c r="AV172" s="63">
        <f t="shared" si="67"/>
        <v>1355</v>
      </c>
      <c r="AW172" s="64">
        <f t="shared" si="86"/>
        <v>0.99242998490242895</v>
      </c>
      <c r="AX172" s="48">
        <f t="shared" si="87"/>
        <v>227</v>
      </c>
    </row>
    <row r="173" spans="1:50" ht="15.75" thickBot="1" x14ac:dyDescent="0.3">
      <c r="A173">
        <v>54496</v>
      </c>
      <c r="C173" s="41">
        <v>110</v>
      </c>
      <c r="D173" s="42" t="s">
        <v>180</v>
      </c>
      <c r="E173" s="41">
        <v>27</v>
      </c>
      <c r="F173" s="43" t="s">
        <v>515</v>
      </c>
      <c r="G173" s="41">
        <v>554496</v>
      </c>
      <c r="H173" s="43" t="s">
        <v>232</v>
      </c>
      <c r="I173" s="62">
        <f>VLOOKUP(G173,ETP!$J$11:$M$324,4,FALSE)</f>
        <v>3</v>
      </c>
      <c r="K173" s="63">
        <f>SUMIF('RECAP PDV'!$E:$E,$G173,'RECAP PDV'!K:K)</f>
        <v>0</v>
      </c>
      <c r="L173" s="63">
        <f t="shared" si="60"/>
        <v>0</v>
      </c>
      <c r="M173" s="64" t="e">
        <f t="shared" si="68"/>
        <v>#DIV/0!</v>
      </c>
      <c r="N173" s="48" t="e">
        <f t="shared" si="69"/>
        <v>#DIV/0!</v>
      </c>
      <c r="O173" s="63">
        <f>SUMIF('RECAP PDV'!$E:$E,$G173,'RECAP PDV'!O:O)</f>
        <v>5</v>
      </c>
      <c r="P173" s="63">
        <f t="shared" si="61"/>
        <v>1.6666666666666667</v>
      </c>
      <c r="Q173" s="64">
        <f t="shared" si="70"/>
        <v>0.89130434782608703</v>
      </c>
      <c r="R173" s="48">
        <f t="shared" si="71"/>
        <v>207</v>
      </c>
      <c r="S173" s="63">
        <f>SUMIF('RECAP PDV'!$E:$E,$G173,'RECAP PDV'!S:S)</f>
        <v>0</v>
      </c>
      <c r="T173" s="63">
        <f t="shared" si="62"/>
        <v>0</v>
      </c>
      <c r="U173" s="64">
        <f t="shared" si="72"/>
        <v>1</v>
      </c>
      <c r="V173" s="48">
        <f t="shared" si="73"/>
        <v>181</v>
      </c>
      <c r="W173" s="63">
        <f>SUMIF('RECAP PDV'!$E:$E,$G173,'RECAP PDV'!W:W)</f>
        <v>23.6</v>
      </c>
      <c r="X173" s="63">
        <f t="shared" si="63"/>
        <v>7.8666666666666671</v>
      </c>
      <c r="Y173" s="64">
        <f t="shared" si="74"/>
        <v>0.88368761261261264</v>
      </c>
      <c r="Z173" s="48">
        <f t="shared" si="75"/>
        <v>96</v>
      </c>
      <c r="AA173" s="63">
        <f>SUMIF('RECAP PDV'!$E:$E,$G173,'RECAP PDV'!AA:AA)</f>
        <v>1</v>
      </c>
      <c r="AB173" s="63">
        <f t="shared" si="64"/>
        <v>0.33333333333333331</v>
      </c>
      <c r="AC173" s="64">
        <f t="shared" si="76"/>
        <v>0.87782233971050461</v>
      </c>
      <c r="AD173" s="48">
        <f t="shared" si="77"/>
        <v>168</v>
      </c>
      <c r="AE173" s="63">
        <f>SUMIF('RECAP PDV'!$E:$E,$G173,'RECAP PDV'!AE:AE)</f>
        <v>15.542485131752947</v>
      </c>
      <c r="AF173" s="63">
        <f t="shared" si="65"/>
        <v>5.1808283772509824</v>
      </c>
      <c r="AG173" s="64">
        <f t="shared" si="78"/>
        <v>0.79889862777937559</v>
      </c>
      <c r="AH173" s="48">
        <f t="shared" si="79"/>
        <v>100</v>
      </c>
      <c r="AI173" s="63">
        <f>SUMIF('RECAP PDV'!$E:$E,$G173,'RECAP PDV'!AI:AI)</f>
        <v>2</v>
      </c>
      <c r="AJ173" s="63">
        <f t="shared" si="88"/>
        <v>0.66666666666666663</v>
      </c>
      <c r="AK173" s="64">
        <f t="shared" si="80"/>
        <v>0.61748888888888898</v>
      </c>
      <c r="AL173" s="48">
        <f t="shared" si="81"/>
        <v>39</v>
      </c>
      <c r="AM173" s="133">
        <f>SUMIF('RECAP PDV'!$E:$E,$G173,'RECAP PDV'!AM:AM)</f>
        <v>-1</v>
      </c>
      <c r="AN173" s="133">
        <f t="shared" si="89"/>
        <v>-0.33333333333333331</v>
      </c>
      <c r="AO173" s="64">
        <f t="shared" si="82"/>
        <v>0.996292928275061</v>
      </c>
      <c r="AP173" s="48">
        <f t="shared" si="83"/>
        <v>183</v>
      </c>
      <c r="AQ173" s="133">
        <f>SUMIF('RECAP PDV'!$E:$E,$G173,'RECAP PDV'!AQ:AQ)</f>
        <v>0</v>
      </c>
      <c r="AR173" s="133">
        <f t="shared" si="66"/>
        <v>0</v>
      </c>
      <c r="AS173" s="64">
        <f t="shared" si="84"/>
        <v>1</v>
      </c>
      <c r="AT173" s="48">
        <f t="shared" si="85"/>
        <v>85</v>
      </c>
      <c r="AU173" s="63">
        <f>SUMIF('RECAP PDV'!$E:$E,$G173,'RECAP PDV'!AU:AU)</f>
        <v>61565.8</v>
      </c>
      <c r="AV173" s="63">
        <f t="shared" si="67"/>
        <v>20521.933333333334</v>
      </c>
      <c r="AW173" s="64">
        <f t="shared" si="86"/>
        <v>0.88534956076407345</v>
      </c>
      <c r="AX173" s="48">
        <f t="shared" si="87"/>
        <v>56</v>
      </c>
    </row>
    <row r="174" spans="1:50" ht="15.75" thickBot="1" x14ac:dyDescent="0.3">
      <c r="A174">
        <v>54516</v>
      </c>
      <c r="C174" s="41">
        <v>110</v>
      </c>
      <c r="D174" s="42" t="s">
        <v>180</v>
      </c>
      <c r="E174" s="41">
        <v>27</v>
      </c>
      <c r="F174" s="43" t="s">
        <v>515</v>
      </c>
      <c r="G174" s="41">
        <v>554516</v>
      </c>
      <c r="H174" s="43" t="s">
        <v>212</v>
      </c>
      <c r="I174" s="62">
        <f>VLOOKUP(G174,ETP!$J$11:$M$324,4,FALSE)</f>
        <v>3</v>
      </c>
      <c r="K174" s="63">
        <f>SUMIF('RECAP PDV'!$E:$E,$G174,'RECAP PDV'!K:K)</f>
        <v>0</v>
      </c>
      <c r="L174" s="63">
        <f t="shared" si="60"/>
        <v>0</v>
      </c>
      <c r="M174" s="64" t="e">
        <f t="shared" si="68"/>
        <v>#DIV/0!</v>
      </c>
      <c r="N174" s="48" t="e">
        <f t="shared" si="69"/>
        <v>#DIV/0!</v>
      </c>
      <c r="O174" s="63">
        <f>SUMIF('RECAP PDV'!$E:$E,$G174,'RECAP PDV'!O:O)</f>
        <v>2</v>
      </c>
      <c r="P174" s="63">
        <f t="shared" si="61"/>
        <v>0.66666666666666663</v>
      </c>
      <c r="Q174" s="64">
        <f t="shared" si="70"/>
        <v>0.95652173913043481</v>
      </c>
      <c r="R174" s="48">
        <f t="shared" si="71"/>
        <v>234</v>
      </c>
      <c r="S174" s="63">
        <f>SUMIF('RECAP PDV'!$E:$E,$G174,'RECAP PDV'!S:S)</f>
        <v>1</v>
      </c>
      <c r="T174" s="63">
        <f t="shared" si="62"/>
        <v>0.33333333333333331</v>
      </c>
      <c r="U174" s="64">
        <f t="shared" si="72"/>
        <v>0.85861746031746033</v>
      </c>
      <c r="V174" s="48">
        <f t="shared" si="73"/>
        <v>121</v>
      </c>
      <c r="W174" s="63">
        <f>SUMIF('RECAP PDV'!$E:$E,$G174,'RECAP PDV'!W:W)</f>
        <v>4.2</v>
      </c>
      <c r="X174" s="63">
        <f t="shared" si="63"/>
        <v>1.4000000000000001</v>
      </c>
      <c r="Y174" s="64">
        <f t="shared" si="74"/>
        <v>0.97930033783783776</v>
      </c>
      <c r="Z174" s="48">
        <f t="shared" si="75"/>
        <v>210</v>
      </c>
      <c r="AA174" s="63">
        <f>SUMIF('RECAP PDV'!$E:$E,$G174,'RECAP PDV'!AA:AA)</f>
        <v>4</v>
      </c>
      <c r="AB174" s="63">
        <f t="shared" si="64"/>
        <v>1.3333333333333333</v>
      </c>
      <c r="AC174" s="64">
        <f t="shared" si="76"/>
        <v>0.51128935884201854</v>
      </c>
      <c r="AD174" s="48">
        <f t="shared" si="77"/>
        <v>19</v>
      </c>
      <c r="AE174" s="63">
        <f>SUMIF('RECAP PDV'!$E:$E,$G174,'RECAP PDV'!AE:AE)</f>
        <v>11.831689517108149</v>
      </c>
      <c r="AF174" s="63">
        <f t="shared" si="65"/>
        <v>3.9438965057027162</v>
      </c>
      <c r="AG174" s="64">
        <f t="shared" si="78"/>
        <v>0.84691193349010641</v>
      </c>
      <c r="AH174" s="48">
        <f t="shared" si="79"/>
        <v>130</v>
      </c>
      <c r="AI174" s="63">
        <f>SUMIF('RECAP PDV'!$E:$E,$G174,'RECAP PDV'!AI:AI)</f>
        <v>2</v>
      </c>
      <c r="AJ174" s="63">
        <f t="shared" si="88"/>
        <v>0.66666666666666663</v>
      </c>
      <c r="AK174" s="64">
        <f t="shared" si="80"/>
        <v>0.61748888888888898</v>
      </c>
      <c r="AL174" s="48">
        <f t="shared" si="81"/>
        <v>39</v>
      </c>
      <c r="AM174" s="133">
        <f>SUMIF('RECAP PDV'!$E:$E,$G174,'RECAP PDV'!AM:AM)</f>
        <v>-2</v>
      </c>
      <c r="AN174" s="133">
        <f t="shared" si="89"/>
        <v>-0.66666666666666663</v>
      </c>
      <c r="AO174" s="64">
        <f t="shared" si="82"/>
        <v>1.0422573238032191</v>
      </c>
      <c r="AP174" s="48">
        <f t="shared" si="83"/>
        <v>198</v>
      </c>
      <c r="AQ174" s="133">
        <f>SUMIF('RECAP PDV'!$E:$E,$G174,'RECAP PDV'!AQ:AQ)</f>
        <v>0</v>
      </c>
      <c r="AR174" s="133">
        <f t="shared" si="66"/>
        <v>0</v>
      </c>
      <c r="AS174" s="64">
        <f t="shared" si="84"/>
        <v>1</v>
      </c>
      <c r="AT174" s="48">
        <f t="shared" si="85"/>
        <v>85</v>
      </c>
      <c r="AU174" s="63">
        <f>SUMIF('RECAP PDV'!$E:$E,$G174,'RECAP PDV'!AU:AU)</f>
        <v>157324.6</v>
      </c>
      <c r="AV174" s="63">
        <f t="shared" si="67"/>
        <v>52441.533333333333</v>
      </c>
      <c r="AW174" s="64">
        <f t="shared" si="86"/>
        <v>0.70702346931873816</v>
      </c>
      <c r="AX174" s="48">
        <f t="shared" si="87"/>
        <v>9</v>
      </c>
    </row>
    <row r="175" spans="1:50" ht="15.75" thickBot="1" x14ac:dyDescent="0.3">
      <c r="A175">
        <v>54531</v>
      </c>
      <c r="C175" s="41">
        <v>110</v>
      </c>
      <c r="D175" s="42" t="s">
        <v>180</v>
      </c>
      <c r="E175" s="41">
        <v>27</v>
      </c>
      <c r="F175" s="43" t="s">
        <v>515</v>
      </c>
      <c r="G175" s="41">
        <v>554531</v>
      </c>
      <c r="H175" s="43" t="s">
        <v>213</v>
      </c>
      <c r="I175" s="62">
        <f>VLOOKUP(G175,ETP!$J$11:$M$324,4,FALSE)</f>
        <v>2.9565217391304399</v>
      </c>
      <c r="K175" s="63">
        <f>SUMIF('RECAP PDV'!$E:$E,$G175,'RECAP PDV'!K:K)</f>
        <v>0</v>
      </c>
      <c r="L175" s="63">
        <f t="shared" si="60"/>
        <v>0</v>
      </c>
      <c r="M175" s="64" t="e">
        <f t="shared" si="68"/>
        <v>#DIV/0!</v>
      </c>
      <c r="N175" s="48" t="e">
        <f t="shared" si="69"/>
        <v>#DIV/0!</v>
      </c>
      <c r="O175" s="63">
        <f>SUMIF('RECAP PDV'!$E:$E,$G175,'RECAP PDV'!O:O)</f>
        <v>23</v>
      </c>
      <c r="P175" s="63">
        <f t="shared" si="61"/>
        <v>7.7794117647058689</v>
      </c>
      <c r="Q175" s="64">
        <f t="shared" si="70"/>
        <v>0.49264705882353033</v>
      </c>
      <c r="R175" s="48">
        <f t="shared" si="71"/>
        <v>24</v>
      </c>
      <c r="S175" s="63">
        <f>SUMIF('RECAP PDV'!$E:$E,$G175,'RECAP PDV'!S:S)</f>
        <v>0</v>
      </c>
      <c r="T175" s="63">
        <f t="shared" si="62"/>
        <v>0</v>
      </c>
      <c r="U175" s="64">
        <f t="shared" si="72"/>
        <v>1</v>
      </c>
      <c r="V175" s="48">
        <f t="shared" si="73"/>
        <v>181</v>
      </c>
      <c r="W175" s="63">
        <f>SUMIF('RECAP PDV'!$E:$E,$G175,'RECAP PDV'!W:W)</f>
        <v>10.8</v>
      </c>
      <c r="X175" s="63">
        <f t="shared" si="63"/>
        <v>3.6529411764705819</v>
      </c>
      <c r="Y175" s="64">
        <f t="shared" si="74"/>
        <v>0.94598953696343413</v>
      </c>
      <c r="Z175" s="48">
        <f t="shared" si="75"/>
        <v>167</v>
      </c>
      <c r="AA175" s="63">
        <f>SUMIF('RECAP PDV'!$E:$E,$G175,'RECAP PDV'!AA:AA)</f>
        <v>4</v>
      </c>
      <c r="AB175" s="63">
        <f t="shared" si="64"/>
        <v>1.3529411764705859</v>
      </c>
      <c r="AC175" s="64">
        <f t="shared" si="76"/>
        <v>0.50410243764851959</v>
      </c>
      <c r="AD175" s="48">
        <f t="shared" si="77"/>
        <v>18</v>
      </c>
      <c r="AE175" s="63">
        <f>SUMIF('RECAP PDV'!$E:$E,$G175,'RECAP PDV'!AE:AE)</f>
        <v>20.686066877560343</v>
      </c>
      <c r="AF175" s="63">
        <f t="shared" si="65"/>
        <v>6.9967579144689269</v>
      </c>
      <c r="AG175" s="64">
        <f t="shared" si="78"/>
        <v>0.72841068739632342</v>
      </c>
      <c r="AH175" s="48">
        <f t="shared" si="79"/>
        <v>64</v>
      </c>
      <c r="AI175" s="63">
        <f>SUMIF('RECAP PDV'!$E:$E,$G175,'RECAP PDV'!AI:AI)</f>
        <v>1</v>
      </c>
      <c r="AJ175" s="63">
        <f t="shared" si="88"/>
        <v>0.33823529411764647</v>
      </c>
      <c r="AK175" s="64">
        <f t="shared" si="80"/>
        <v>0.80593186274509832</v>
      </c>
      <c r="AL175" s="48">
        <f t="shared" si="81"/>
        <v>132</v>
      </c>
      <c r="AM175" s="133">
        <f>SUMIF('RECAP PDV'!$E:$E,$G175,'RECAP PDV'!AM:AM)</f>
        <v>4</v>
      </c>
      <c r="AN175" s="133">
        <f t="shared" si="89"/>
        <v>1.3529411764705859</v>
      </c>
      <c r="AO175" s="64">
        <f t="shared" si="82"/>
        <v>0.76376716266202738</v>
      </c>
      <c r="AP175" s="48">
        <f t="shared" si="83"/>
        <v>28</v>
      </c>
      <c r="AQ175" s="133">
        <f>SUMIF('RECAP PDV'!$E:$E,$G175,'RECAP PDV'!AQ:AQ)</f>
        <v>0</v>
      </c>
      <c r="AR175" s="133">
        <f t="shared" si="66"/>
        <v>0</v>
      </c>
      <c r="AS175" s="64">
        <f t="shared" si="84"/>
        <v>1</v>
      </c>
      <c r="AT175" s="48">
        <f t="shared" si="85"/>
        <v>85</v>
      </c>
      <c r="AU175" s="63">
        <f>SUMIF('RECAP PDV'!$E:$E,$G175,'RECAP PDV'!AU:AU)</f>
        <v>769.1</v>
      </c>
      <c r="AV175" s="63">
        <f t="shared" si="67"/>
        <v>260.13676470588189</v>
      </c>
      <c r="AW175" s="64">
        <f t="shared" si="86"/>
        <v>0.99854668691051163</v>
      </c>
      <c r="AX175" s="48">
        <f t="shared" si="87"/>
        <v>242</v>
      </c>
    </row>
    <row r="176" spans="1:50" ht="15.75" thickBot="1" x14ac:dyDescent="0.3">
      <c r="A176">
        <v>54533</v>
      </c>
      <c r="C176" s="41">
        <v>110</v>
      </c>
      <c r="D176" s="42" t="s">
        <v>180</v>
      </c>
      <c r="E176" s="41">
        <v>27</v>
      </c>
      <c r="F176" s="43" t="s">
        <v>515</v>
      </c>
      <c r="G176" s="41">
        <v>554533</v>
      </c>
      <c r="H176" s="43" t="s">
        <v>214</v>
      </c>
      <c r="I176" s="62">
        <f>VLOOKUP(G176,ETP!$J$11:$M$324,4,FALSE)</f>
        <v>2.8754</v>
      </c>
      <c r="K176" s="63">
        <f>SUMIF('RECAP PDV'!$E:$E,$G176,'RECAP PDV'!K:K)</f>
        <v>0</v>
      </c>
      <c r="L176" s="63">
        <f t="shared" si="60"/>
        <v>0</v>
      </c>
      <c r="M176" s="64" t="e">
        <f t="shared" si="68"/>
        <v>#DIV/0!</v>
      </c>
      <c r="N176" s="48" t="e">
        <f t="shared" si="69"/>
        <v>#DIV/0!</v>
      </c>
      <c r="O176" s="63">
        <f>SUMIF('RECAP PDV'!$E:$E,$G176,'RECAP PDV'!O:O)</f>
        <v>5</v>
      </c>
      <c r="P176" s="63">
        <f t="shared" si="61"/>
        <v>1.7388885024692218</v>
      </c>
      <c r="Q176" s="64">
        <f t="shared" si="70"/>
        <v>0.88659422809983346</v>
      </c>
      <c r="R176" s="48">
        <f t="shared" si="71"/>
        <v>204</v>
      </c>
      <c r="S176" s="63">
        <f>SUMIF('RECAP PDV'!$E:$E,$G176,'RECAP PDV'!S:S)</f>
        <v>1</v>
      </c>
      <c r="T176" s="63">
        <f t="shared" si="62"/>
        <v>0.34777770049384432</v>
      </c>
      <c r="U176" s="64">
        <f t="shared" si="72"/>
        <v>0.85249091637767993</v>
      </c>
      <c r="V176" s="48">
        <f t="shared" si="73"/>
        <v>109</v>
      </c>
      <c r="W176" s="63">
        <f>SUMIF('RECAP PDV'!$E:$E,$G176,'RECAP PDV'!W:W)</f>
        <v>30.400000000000002</v>
      </c>
      <c r="X176" s="63">
        <f t="shared" si="63"/>
        <v>10.572442095012869</v>
      </c>
      <c r="Y176" s="64">
        <f t="shared" si="74"/>
        <v>0.84368144314586546</v>
      </c>
      <c r="Z176" s="48">
        <f t="shared" si="75"/>
        <v>65</v>
      </c>
      <c r="AA176" s="63">
        <f>SUMIF('RECAP PDV'!$E:$E,$G176,'RECAP PDV'!AA:AA)</f>
        <v>3</v>
      </c>
      <c r="AB176" s="63">
        <f t="shared" si="64"/>
        <v>1.043333101481533</v>
      </c>
      <c r="AC176" s="64">
        <f t="shared" si="76"/>
        <v>0.61758400827521098</v>
      </c>
      <c r="AD176" s="48">
        <f t="shared" si="77"/>
        <v>32</v>
      </c>
      <c r="AE176" s="63">
        <f>SUMIF('RECAP PDV'!$E:$E,$G176,'RECAP PDV'!AE:AE)</f>
        <v>14.234539600942576</v>
      </c>
      <c r="AF176" s="63">
        <f t="shared" si="65"/>
        <v>4.9504554500043731</v>
      </c>
      <c r="AG176" s="64">
        <f t="shared" si="78"/>
        <v>0.80784088728274051</v>
      </c>
      <c r="AH176" s="48">
        <f t="shared" si="79"/>
        <v>109</v>
      </c>
      <c r="AI176" s="63">
        <f>SUMIF('RECAP PDV'!$E:$E,$G176,'RECAP PDV'!AI:AI)</f>
        <v>1</v>
      </c>
      <c r="AJ176" s="63">
        <f t="shared" si="88"/>
        <v>0.34777770049384432</v>
      </c>
      <c r="AK176" s="64">
        <f t="shared" si="80"/>
        <v>0.80045674804664857</v>
      </c>
      <c r="AL176" s="48">
        <f t="shared" si="81"/>
        <v>128</v>
      </c>
      <c r="AM176" s="133">
        <f>SUMIF('RECAP PDV'!$E:$E,$G176,'RECAP PDV'!AM:AM)</f>
        <v>-3</v>
      </c>
      <c r="AN176" s="133">
        <f t="shared" si="89"/>
        <v>-1.043333101481533</v>
      </c>
      <c r="AO176" s="64">
        <f t="shared" si="82"/>
        <v>1.0941970587792538</v>
      </c>
      <c r="AP176" s="48">
        <f t="shared" si="83"/>
        <v>230</v>
      </c>
      <c r="AQ176" s="133">
        <f>SUMIF('RECAP PDV'!$E:$E,$G176,'RECAP PDV'!AQ:AQ)</f>
        <v>0</v>
      </c>
      <c r="AR176" s="133">
        <f t="shared" si="66"/>
        <v>0</v>
      </c>
      <c r="AS176" s="64">
        <f t="shared" si="84"/>
        <v>1</v>
      </c>
      <c r="AT176" s="48">
        <f t="shared" si="85"/>
        <v>85</v>
      </c>
      <c r="AU176" s="63">
        <f>SUMIF('RECAP PDV'!$E:$E,$G176,'RECAP PDV'!AU:AU)</f>
        <v>149.6</v>
      </c>
      <c r="AV176" s="63">
        <f t="shared" si="67"/>
        <v>52.027543993879114</v>
      </c>
      <c r="AW176" s="64">
        <f t="shared" si="86"/>
        <v>0.99970933631474301</v>
      </c>
      <c r="AX176" s="48">
        <f t="shared" si="87"/>
        <v>266</v>
      </c>
    </row>
    <row r="177" spans="1:50" ht="15.75" thickBot="1" x14ac:dyDescent="0.3">
      <c r="A177">
        <v>54535</v>
      </c>
      <c r="C177" s="41">
        <v>110</v>
      </c>
      <c r="D177" s="42" t="s">
        <v>180</v>
      </c>
      <c r="E177" s="41">
        <v>27</v>
      </c>
      <c r="F177" s="43" t="s">
        <v>515</v>
      </c>
      <c r="G177" s="41">
        <v>454535</v>
      </c>
      <c r="H177" s="43" t="s">
        <v>215</v>
      </c>
      <c r="I177" s="62">
        <f>VLOOKUP(G177,ETP!$J$11:$M$324,4,FALSE)</f>
        <v>8.21107826086957</v>
      </c>
      <c r="K177" s="63">
        <f>SUMIF('RECAP PDV'!$E:$E,$G177,'RECAP PDV'!K:K)</f>
        <v>0</v>
      </c>
      <c r="L177" s="63">
        <f t="shared" si="60"/>
        <v>0</v>
      </c>
      <c r="M177" s="64" t="e">
        <f t="shared" si="68"/>
        <v>#DIV/0!</v>
      </c>
      <c r="N177" s="48" t="e">
        <f t="shared" si="69"/>
        <v>#DIV/0!</v>
      </c>
      <c r="O177" s="63">
        <f>SUMIF('RECAP PDV'!$E:$E,$G177,'RECAP PDV'!O:O)</f>
        <v>12</v>
      </c>
      <c r="P177" s="63">
        <f t="shared" si="61"/>
        <v>1.4614402175639689</v>
      </c>
      <c r="Q177" s="64">
        <f t="shared" si="70"/>
        <v>0.90468868146321946</v>
      </c>
      <c r="R177" s="48">
        <f t="shared" si="71"/>
        <v>211</v>
      </c>
      <c r="S177" s="63">
        <f>SUMIF('RECAP PDV'!$E:$E,$G177,'RECAP PDV'!S:S)</f>
        <v>4</v>
      </c>
      <c r="T177" s="63">
        <f t="shared" si="62"/>
        <v>0.48714673918798962</v>
      </c>
      <c r="U177" s="64">
        <f t="shared" si="72"/>
        <v>0.79337787044660291</v>
      </c>
      <c r="V177" s="48">
        <f t="shared" si="73"/>
        <v>82</v>
      </c>
      <c r="W177" s="63">
        <f>SUMIF('RECAP PDV'!$E:$E,$G177,'RECAP PDV'!W:W)</f>
        <v>126</v>
      </c>
      <c r="X177" s="63">
        <f t="shared" si="63"/>
        <v>15.345122284421674</v>
      </c>
      <c r="Y177" s="64">
        <f t="shared" si="74"/>
        <v>0.773115109196718</v>
      </c>
      <c r="Z177" s="48">
        <f t="shared" si="75"/>
        <v>22</v>
      </c>
      <c r="AA177" s="63">
        <f>SUMIF('RECAP PDV'!$E:$E,$G177,'RECAP PDV'!AA:AA)</f>
        <v>6</v>
      </c>
      <c r="AB177" s="63">
        <f t="shared" si="64"/>
        <v>0.73072010878198446</v>
      </c>
      <c r="AC177" s="64">
        <f t="shared" si="76"/>
        <v>0.73216698034759475</v>
      </c>
      <c r="AD177" s="48">
        <f t="shared" si="77"/>
        <v>73</v>
      </c>
      <c r="AE177" s="63">
        <f>SUMIF('RECAP PDV'!$E:$E,$G177,'RECAP PDV'!AE:AE)</f>
        <v>19.42604101476774</v>
      </c>
      <c r="AF177" s="63">
        <f t="shared" si="65"/>
        <v>2.3658331339190624</v>
      </c>
      <c r="AG177" s="64">
        <f t="shared" si="78"/>
        <v>0.90816675345486064</v>
      </c>
      <c r="AH177" s="48">
        <f t="shared" si="79"/>
        <v>184</v>
      </c>
      <c r="AI177" s="63">
        <f>SUMIF('RECAP PDV'!$E:$E,$G177,'RECAP PDV'!AI:AI)</f>
        <v>0</v>
      </c>
      <c r="AJ177" s="63">
        <f t="shared" si="88"/>
        <v>0</v>
      </c>
      <c r="AK177" s="64">
        <f t="shared" si="80"/>
        <v>1</v>
      </c>
      <c r="AL177" s="48">
        <f t="shared" si="81"/>
        <v>204</v>
      </c>
      <c r="AM177" s="133">
        <f>SUMIF('RECAP PDV'!$E:$E,$G177,'RECAP PDV'!AM:AM)</f>
        <v>5</v>
      </c>
      <c r="AN177" s="133">
        <f t="shared" si="89"/>
        <v>0.60893342398498707</v>
      </c>
      <c r="AO177" s="64">
        <f t="shared" si="82"/>
        <v>0.86636076249581895</v>
      </c>
      <c r="AP177" s="48">
        <f t="shared" si="83"/>
        <v>73</v>
      </c>
      <c r="AQ177" s="133">
        <f>SUMIF('RECAP PDV'!$E:$E,$G177,'RECAP PDV'!AQ:AQ)</f>
        <v>1</v>
      </c>
      <c r="AR177" s="133">
        <f t="shared" si="66"/>
        <v>0.1217866847969974</v>
      </c>
      <c r="AS177" s="64">
        <f t="shared" si="84"/>
        <v>0.89340011479718806</v>
      </c>
      <c r="AT177" s="48">
        <f t="shared" si="85"/>
        <v>76</v>
      </c>
      <c r="AU177" s="63">
        <f>SUMIF('RECAP PDV'!$E:$E,$G177,'RECAP PDV'!AU:AU)</f>
        <v>229551.9</v>
      </c>
      <c r="AV177" s="63">
        <f t="shared" si="67"/>
        <v>27956.36488985187</v>
      </c>
      <c r="AW177" s="64">
        <f t="shared" si="86"/>
        <v>0.84381542118864628</v>
      </c>
      <c r="AX177" s="48">
        <f t="shared" si="87"/>
        <v>36</v>
      </c>
    </row>
    <row r="178" spans="1:50" ht="15.75" thickBot="1" x14ac:dyDescent="0.3">
      <c r="A178">
        <v>54651</v>
      </c>
      <c r="C178" s="41">
        <v>110</v>
      </c>
      <c r="D178" s="42" t="s">
        <v>180</v>
      </c>
      <c r="E178" s="41">
        <v>27</v>
      </c>
      <c r="F178" s="45" t="s">
        <v>515</v>
      </c>
      <c r="G178" s="41">
        <v>454651</v>
      </c>
      <c r="H178" s="43" t="s">
        <v>218</v>
      </c>
      <c r="I178" s="62">
        <f>VLOOKUP(G178,ETP!$J$11:$M$324,4,FALSE)</f>
        <v>10.651565217391299</v>
      </c>
      <c r="K178" s="63">
        <f>SUMIF('RECAP PDV'!$E:$E,$G178,'RECAP PDV'!K:K)</f>
        <v>0</v>
      </c>
      <c r="L178" s="63">
        <f t="shared" si="60"/>
        <v>0</v>
      </c>
      <c r="M178" s="64" t="e">
        <f t="shared" si="68"/>
        <v>#DIV/0!</v>
      </c>
      <c r="N178" s="48" t="e">
        <f t="shared" si="69"/>
        <v>#DIV/0!</v>
      </c>
      <c r="O178" s="63">
        <f>SUMIF('RECAP PDV'!$E:$E,$G178,'RECAP PDV'!O:O)</f>
        <v>54</v>
      </c>
      <c r="P178" s="63">
        <f t="shared" si="61"/>
        <v>5.0696774509563838</v>
      </c>
      <c r="Q178" s="64">
        <f t="shared" si="70"/>
        <v>0.6693688618941489</v>
      </c>
      <c r="R178" s="48">
        <f t="shared" si="71"/>
        <v>79</v>
      </c>
      <c r="S178" s="63">
        <f>SUMIF('RECAP PDV'!$E:$E,$G178,'RECAP PDV'!S:S)</f>
        <v>7</v>
      </c>
      <c r="T178" s="63">
        <f t="shared" si="62"/>
        <v>0.65718041030916086</v>
      </c>
      <c r="U178" s="64">
        <f t="shared" si="72"/>
        <v>0.72125849368263228</v>
      </c>
      <c r="V178" s="48">
        <f t="shared" si="73"/>
        <v>46</v>
      </c>
      <c r="W178" s="63">
        <f>SUMIF('RECAP PDV'!$E:$E,$G178,'RECAP PDV'!W:W)</f>
        <v>42.399999999999991</v>
      </c>
      <c r="X178" s="63">
        <f t="shared" si="63"/>
        <v>3.9806356281583448</v>
      </c>
      <c r="Y178" s="64">
        <f t="shared" si="74"/>
        <v>0.94114441950461147</v>
      </c>
      <c r="Z178" s="48">
        <f t="shared" si="75"/>
        <v>158</v>
      </c>
      <c r="AA178" s="63">
        <f>SUMIF('RECAP PDV'!$E:$E,$G178,'RECAP PDV'!AA:AA)</f>
        <v>10</v>
      </c>
      <c r="AB178" s="63">
        <f t="shared" si="64"/>
        <v>0.93882915758451546</v>
      </c>
      <c r="AC178" s="64">
        <f t="shared" si="76"/>
        <v>0.65588815034429793</v>
      </c>
      <c r="AD178" s="48">
        <f t="shared" si="77"/>
        <v>46</v>
      </c>
      <c r="AE178" s="63">
        <f>SUMIF('RECAP PDV'!$E:$E,$G178,'RECAP PDV'!AE:AE)</f>
        <v>96.908266242580851</v>
      </c>
      <c r="AF178" s="63">
        <f t="shared" si="65"/>
        <v>9.0980305959498118</v>
      </c>
      <c r="AG178" s="64">
        <f t="shared" si="78"/>
        <v>0.6468467387600364</v>
      </c>
      <c r="AH178" s="48">
        <f t="shared" si="79"/>
        <v>33</v>
      </c>
      <c r="AI178" s="63">
        <f>SUMIF('RECAP PDV'!$E:$E,$G178,'RECAP PDV'!AI:AI)</f>
        <v>7</v>
      </c>
      <c r="AJ178" s="63">
        <f t="shared" si="88"/>
        <v>0.65718041030916086</v>
      </c>
      <c r="AK178" s="64">
        <f t="shared" si="80"/>
        <v>0.62293178657828052</v>
      </c>
      <c r="AL178" s="48">
        <f t="shared" si="81"/>
        <v>45</v>
      </c>
      <c r="AM178" s="133">
        <f>SUMIF('RECAP PDV'!$E:$E,$G178,'RECAP PDV'!AM:AM)</f>
        <v>-11</v>
      </c>
      <c r="AN178" s="133">
        <f t="shared" si="89"/>
        <v>-1.0327120733429671</v>
      </c>
      <c r="AO178" s="64">
        <f t="shared" si="82"/>
        <v>1.0927324913644236</v>
      </c>
      <c r="AP178" s="48">
        <f t="shared" si="83"/>
        <v>228</v>
      </c>
      <c r="AQ178" s="133">
        <f>SUMIF('RECAP PDV'!$E:$E,$G178,'RECAP PDV'!AQ:AQ)</f>
        <v>2</v>
      </c>
      <c r="AR178" s="133">
        <f t="shared" si="66"/>
        <v>0.1877658315169031</v>
      </c>
      <c r="AS178" s="64">
        <f t="shared" si="84"/>
        <v>0.83564856767325479</v>
      </c>
      <c r="AT178" s="48">
        <f t="shared" si="85"/>
        <v>64</v>
      </c>
      <c r="AU178" s="63">
        <f>SUMIF('RECAP PDV'!$E:$E,$G178,'RECAP PDV'!AU:AU)</f>
        <v>203210.5</v>
      </c>
      <c r="AV178" s="63">
        <f t="shared" si="67"/>
        <v>19077.994252732817</v>
      </c>
      <c r="AW178" s="64">
        <f t="shared" si="86"/>
        <v>0.89341645422541593</v>
      </c>
      <c r="AX178" s="48">
        <f t="shared" si="87"/>
        <v>64</v>
      </c>
    </row>
    <row r="179" spans="1:50" ht="15.75" thickBot="1" x14ac:dyDescent="0.3">
      <c r="A179">
        <v>54686</v>
      </c>
      <c r="C179" s="41">
        <v>110</v>
      </c>
      <c r="D179" s="42" t="s">
        <v>180</v>
      </c>
      <c r="E179" s="41">
        <v>27</v>
      </c>
      <c r="F179" s="45" t="s">
        <v>515</v>
      </c>
      <c r="G179" s="41">
        <v>554686</v>
      </c>
      <c r="H179" s="43" t="s">
        <v>219</v>
      </c>
      <c r="I179" s="62">
        <f>VLOOKUP(G179,ETP!$J$11:$M$324,4,FALSE)</f>
        <v>2</v>
      </c>
      <c r="K179" s="63">
        <f>SUMIF('RECAP PDV'!$E:$E,$G179,'RECAP PDV'!K:K)</f>
        <v>0</v>
      </c>
      <c r="L179" s="63">
        <f t="shared" si="60"/>
        <v>0</v>
      </c>
      <c r="M179" s="64" t="e">
        <f t="shared" si="68"/>
        <v>#DIV/0!</v>
      </c>
      <c r="N179" s="48" t="e">
        <f t="shared" si="69"/>
        <v>#DIV/0!</v>
      </c>
      <c r="O179" s="63">
        <f>SUMIF('RECAP PDV'!$E:$E,$G179,'RECAP PDV'!O:O)</f>
        <v>0</v>
      </c>
      <c r="P179" s="63">
        <f t="shared" si="61"/>
        <v>0</v>
      </c>
      <c r="Q179" s="64">
        <f t="shared" si="70"/>
        <v>1</v>
      </c>
      <c r="R179" s="48">
        <f t="shared" si="71"/>
        <v>250</v>
      </c>
      <c r="S179" s="63">
        <f>SUMIF('RECAP PDV'!$E:$E,$G179,'RECAP PDV'!S:S)</f>
        <v>0</v>
      </c>
      <c r="T179" s="63">
        <f t="shared" si="62"/>
        <v>0</v>
      </c>
      <c r="U179" s="64">
        <f t="shared" si="72"/>
        <v>1</v>
      </c>
      <c r="V179" s="48">
        <f t="shared" si="73"/>
        <v>181</v>
      </c>
      <c r="W179" s="63">
        <f>SUMIF('RECAP PDV'!$E:$E,$G179,'RECAP PDV'!W:W)</f>
        <v>-4</v>
      </c>
      <c r="X179" s="63">
        <f t="shared" si="63"/>
        <v>-2</v>
      </c>
      <c r="Y179" s="64">
        <f t="shared" si="74"/>
        <v>1.0295709459459459</v>
      </c>
      <c r="Z179" s="48">
        <f t="shared" si="75"/>
        <v>246</v>
      </c>
      <c r="AA179" s="63">
        <f>SUMIF('RECAP PDV'!$E:$E,$G179,'RECAP PDV'!AA:AA)</f>
        <v>1</v>
      </c>
      <c r="AB179" s="63">
        <f t="shared" si="64"/>
        <v>0.5</v>
      </c>
      <c r="AC179" s="64">
        <f t="shared" si="76"/>
        <v>0.81673350956575697</v>
      </c>
      <c r="AD179" s="48">
        <f t="shared" si="77"/>
        <v>117</v>
      </c>
      <c r="AE179" s="63">
        <f>SUMIF('RECAP PDV'!$E:$E,$G179,'RECAP PDV'!AE:AE)</f>
        <v>7.5430989141361779</v>
      </c>
      <c r="AF179" s="63">
        <f t="shared" si="65"/>
        <v>3.771549457068089</v>
      </c>
      <c r="AG179" s="64">
        <f t="shared" si="78"/>
        <v>0.8536018343041899</v>
      </c>
      <c r="AH179" s="48">
        <f t="shared" si="79"/>
        <v>136</v>
      </c>
      <c r="AI179" s="63">
        <f>SUMIF('RECAP PDV'!$E:$E,$G179,'RECAP PDV'!AI:AI)</f>
        <v>1</v>
      </c>
      <c r="AJ179" s="63">
        <f t="shared" si="88"/>
        <v>0.5</v>
      </c>
      <c r="AK179" s="64">
        <f t="shared" si="80"/>
        <v>0.71311666666666662</v>
      </c>
      <c r="AL179" s="48">
        <f t="shared" si="81"/>
        <v>70</v>
      </c>
      <c r="AM179" s="133">
        <f>SUMIF('RECAP PDV'!$E:$E,$G179,'RECAP PDV'!AM:AM)</f>
        <v>1</v>
      </c>
      <c r="AN179" s="133">
        <f t="shared" si="89"/>
        <v>0.5</v>
      </c>
      <c r="AO179" s="64">
        <f t="shared" si="82"/>
        <v>0.88138193945466625</v>
      </c>
      <c r="AP179" s="48">
        <f t="shared" si="83"/>
        <v>88</v>
      </c>
      <c r="AQ179" s="133">
        <f>SUMIF('RECAP PDV'!$E:$E,$G179,'RECAP PDV'!AQ:AQ)</f>
        <v>0</v>
      </c>
      <c r="AR179" s="133">
        <f t="shared" si="66"/>
        <v>0</v>
      </c>
      <c r="AS179" s="64">
        <f t="shared" si="84"/>
        <v>1</v>
      </c>
      <c r="AT179" s="48">
        <f t="shared" si="85"/>
        <v>85</v>
      </c>
      <c r="AU179" s="63">
        <f>SUMIF('RECAP PDV'!$E:$E,$G179,'RECAP PDV'!AU:AU)</f>
        <v>2001.2</v>
      </c>
      <c r="AV179" s="63">
        <f t="shared" si="67"/>
        <v>1000.6</v>
      </c>
      <c r="AW179" s="64">
        <f t="shared" si="86"/>
        <v>0.99440992095451686</v>
      </c>
      <c r="AX179" s="48">
        <f t="shared" si="87"/>
        <v>232</v>
      </c>
    </row>
    <row r="180" spans="1:50" ht="15.75" thickBot="1" x14ac:dyDescent="0.3">
      <c r="A180">
        <v>54696</v>
      </c>
      <c r="C180" s="41">
        <v>110</v>
      </c>
      <c r="D180" s="42" t="s">
        <v>180</v>
      </c>
      <c r="E180" s="41">
        <v>27</v>
      </c>
      <c r="F180" s="45" t="s">
        <v>515</v>
      </c>
      <c r="G180" s="41">
        <v>454696</v>
      </c>
      <c r="H180" s="45" t="s">
        <v>233</v>
      </c>
      <c r="I180" s="62">
        <f>VLOOKUP(G180,ETP!$J$11:$M$324,4,FALSE)</f>
        <v>6.6515652173913002</v>
      </c>
      <c r="K180" s="63">
        <f>SUMIF('RECAP PDV'!$E:$E,$G180,'RECAP PDV'!K:K)</f>
        <v>0</v>
      </c>
      <c r="L180" s="63">
        <f t="shared" si="60"/>
        <v>0</v>
      </c>
      <c r="M180" s="64" t="e">
        <f t="shared" si="68"/>
        <v>#DIV/0!</v>
      </c>
      <c r="N180" s="48" t="e">
        <f t="shared" si="69"/>
        <v>#DIV/0!</v>
      </c>
      <c r="O180" s="63">
        <f>SUMIF('RECAP PDV'!$E:$E,$G180,'RECAP PDV'!O:O)</f>
        <v>-7</v>
      </c>
      <c r="P180" s="63">
        <f t="shared" si="61"/>
        <v>-1.0523838782633712</v>
      </c>
      <c r="Q180" s="64">
        <f t="shared" si="70"/>
        <v>1.0686337311910894</v>
      </c>
      <c r="R180" s="48">
        <f t="shared" si="71"/>
        <v>267</v>
      </c>
      <c r="S180" s="63">
        <f>SUMIF('RECAP PDV'!$E:$E,$G180,'RECAP PDV'!S:S)</f>
        <v>2</v>
      </c>
      <c r="T180" s="63">
        <f t="shared" si="62"/>
        <v>0.30068110807524889</v>
      </c>
      <c r="U180" s="64">
        <f t="shared" si="72"/>
        <v>0.87246682391728347</v>
      </c>
      <c r="V180" s="48">
        <f t="shared" si="73"/>
        <v>136</v>
      </c>
      <c r="W180" s="63">
        <f>SUMIF('RECAP PDV'!$E:$E,$G180,'RECAP PDV'!W:W)</f>
        <v>19.600000000000001</v>
      </c>
      <c r="X180" s="63">
        <f t="shared" si="63"/>
        <v>2.9466748591374397</v>
      </c>
      <c r="Y180" s="64">
        <f t="shared" si="74"/>
        <v>0.95643201851008441</v>
      </c>
      <c r="Z180" s="48">
        <f t="shared" si="75"/>
        <v>180</v>
      </c>
      <c r="AA180" s="63">
        <f>SUMIF('RECAP PDV'!$E:$E,$G180,'RECAP PDV'!AA:AA)</f>
        <v>4</v>
      </c>
      <c r="AB180" s="63">
        <f t="shared" si="64"/>
        <v>0.60136221615049779</v>
      </c>
      <c r="AC180" s="64">
        <f t="shared" si="76"/>
        <v>0.77958091433267918</v>
      </c>
      <c r="AD180" s="48">
        <f t="shared" si="77"/>
        <v>97</v>
      </c>
      <c r="AE180" s="63">
        <f>SUMIF('RECAP PDV'!$E:$E,$G180,'RECAP PDV'!AE:AE)</f>
        <v>17.352310117170795</v>
      </c>
      <c r="AF180" s="63">
        <f t="shared" si="65"/>
        <v>2.6087559168481333</v>
      </c>
      <c r="AG180" s="64">
        <f t="shared" si="78"/>
        <v>0.89873735309000813</v>
      </c>
      <c r="AH180" s="48">
        <f t="shared" si="79"/>
        <v>177</v>
      </c>
      <c r="AI180" s="63">
        <f>SUMIF('RECAP PDV'!$E:$E,$G180,'RECAP PDV'!AI:AI)</f>
        <v>2</v>
      </c>
      <c r="AJ180" s="63">
        <f t="shared" si="88"/>
        <v>0.30068110807524889</v>
      </c>
      <c r="AK180" s="64">
        <f t="shared" si="80"/>
        <v>0.82747920289002463</v>
      </c>
      <c r="AL180" s="48">
        <f t="shared" si="81"/>
        <v>156</v>
      </c>
      <c r="AM180" s="133">
        <f>SUMIF('RECAP PDV'!$E:$E,$G180,'RECAP PDV'!AM:AM)</f>
        <v>9</v>
      </c>
      <c r="AN180" s="133">
        <f t="shared" si="89"/>
        <v>1.3530649863386202</v>
      </c>
      <c r="AO180" s="64">
        <f t="shared" si="82"/>
        <v>0.76375009012479345</v>
      </c>
      <c r="AP180" s="48">
        <f t="shared" si="83"/>
        <v>27</v>
      </c>
      <c r="AQ180" s="133">
        <f>SUMIF('RECAP PDV'!$E:$E,$G180,'RECAP PDV'!AQ:AQ)</f>
        <v>0</v>
      </c>
      <c r="AR180" s="133">
        <f t="shared" si="66"/>
        <v>0</v>
      </c>
      <c r="AS180" s="64">
        <f t="shared" si="84"/>
        <v>1</v>
      </c>
      <c r="AT180" s="48">
        <f t="shared" si="85"/>
        <v>85</v>
      </c>
      <c r="AU180" s="63">
        <f>SUMIF('RECAP PDV'!$E:$E,$G180,'RECAP PDV'!AU:AU)</f>
        <v>263378.5</v>
      </c>
      <c r="AV180" s="63">
        <f t="shared" si="67"/>
        <v>39596.46961159847</v>
      </c>
      <c r="AW180" s="64">
        <f t="shared" si="86"/>
        <v>0.7787853337488454</v>
      </c>
      <c r="AX180" s="48">
        <f t="shared" si="87"/>
        <v>15</v>
      </c>
    </row>
    <row r="181" spans="1:50" ht="15.75" thickBot="1" x14ac:dyDescent="0.3">
      <c r="A181">
        <v>55151</v>
      </c>
      <c r="C181" s="41">
        <v>110</v>
      </c>
      <c r="D181" s="42" t="s">
        <v>180</v>
      </c>
      <c r="E181" s="41">
        <v>31</v>
      </c>
      <c r="F181" s="45" t="s">
        <v>516</v>
      </c>
      <c r="G181" s="41">
        <v>455151</v>
      </c>
      <c r="H181" s="43" t="s">
        <v>181</v>
      </c>
      <c r="I181" s="62">
        <f>VLOOKUP(G181,ETP!$J$11:$M$324,4,FALSE)</f>
        <v>9.8049391304347804</v>
      </c>
      <c r="K181" s="63">
        <f>SUMIF('RECAP PDV'!$E:$E,$G181,'RECAP PDV'!K:K)</f>
        <v>0</v>
      </c>
      <c r="L181" s="63">
        <f t="shared" si="60"/>
        <v>0</v>
      </c>
      <c r="M181" s="64" t="e">
        <f t="shared" si="68"/>
        <v>#DIV/0!</v>
      </c>
      <c r="N181" s="48" t="e">
        <f t="shared" si="69"/>
        <v>#DIV/0!</v>
      </c>
      <c r="O181" s="63">
        <f>SUMIF('RECAP PDV'!$E:$E,$G181,'RECAP PDV'!O:O)</f>
        <v>59</v>
      </c>
      <c r="P181" s="63">
        <f t="shared" si="61"/>
        <v>6.017375448753425</v>
      </c>
      <c r="Q181" s="64">
        <f t="shared" si="70"/>
        <v>0.60756247073347225</v>
      </c>
      <c r="R181" s="48">
        <f t="shared" si="71"/>
        <v>54</v>
      </c>
      <c r="S181" s="63">
        <f>SUMIF('RECAP PDV'!$E:$E,$G181,'RECAP PDV'!S:S)</f>
        <v>2</v>
      </c>
      <c r="T181" s="63">
        <f t="shared" si="62"/>
        <v>0.20397882877130252</v>
      </c>
      <c r="U181" s="64">
        <f t="shared" si="72"/>
        <v>0.91348286544053015</v>
      </c>
      <c r="V181" s="48">
        <f t="shared" si="73"/>
        <v>164</v>
      </c>
      <c r="W181" s="63">
        <f>SUMIF('RECAP PDV'!$E:$E,$G181,'RECAP PDV'!W:W)</f>
        <v>87.199999999999989</v>
      </c>
      <c r="X181" s="63">
        <f t="shared" si="63"/>
        <v>8.8934769344287901</v>
      </c>
      <c r="Y181" s="64">
        <f t="shared" si="74"/>
        <v>0.86850573715024459</v>
      </c>
      <c r="Z181" s="48">
        <f t="shared" si="75"/>
        <v>84</v>
      </c>
      <c r="AA181" s="63">
        <f>SUMIF('RECAP PDV'!$E:$E,$G181,'RECAP PDV'!AA:AA)</f>
        <v>3</v>
      </c>
      <c r="AB181" s="63">
        <f t="shared" si="64"/>
        <v>0.30596824315695381</v>
      </c>
      <c r="AC181" s="64">
        <f t="shared" si="76"/>
        <v>0.887852547784588</v>
      </c>
      <c r="AD181" s="48">
        <f t="shared" si="77"/>
        <v>183</v>
      </c>
      <c r="AE181" s="63">
        <f>SUMIF('RECAP PDV'!$E:$E,$G181,'RECAP PDV'!AE:AE)</f>
        <v>28.170530159460288</v>
      </c>
      <c r="AF181" s="63">
        <f t="shared" si="65"/>
        <v>2.8730958738966819</v>
      </c>
      <c r="AG181" s="64">
        <f t="shared" si="78"/>
        <v>0.88847661402970146</v>
      </c>
      <c r="AH181" s="48">
        <f t="shared" si="79"/>
        <v>166</v>
      </c>
      <c r="AI181" s="63">
        <f>SUMIF('RECAP PDV'!$E:$E,$G181,'RECAP PDV'!AI:AI)</f>
        <v>3</v>
      </c>
      <c r="AJ181" s="63">
        <f t="shared" si="88"/>
        <v>0.30596824315695381</v>
      </c>
      <c r="AK181" s="64">
        <f t="shared" si="80"/>
        <v>0.82444562101797858</v>
      </c>
      <c r="AL181" s="48">
        <f t="shared" si="81"/>
        <v>154</v>
      </c>
      <c r="AM181" s="133">
        <f>SUMIF('RECAP PDV'!$E:$E,$G181,'RECAP PDV'!AM:AM)</f>
        <v>-1</v>
      </c>
      <c r="AN181" s="133">
        <f t="shared" si="89"/>
        <v>-0.10198941438565126</v>
      </c>
      <c r="AO181" s="64">
        <f t="shared" si="82"/>
        <v>0.9643921780944249</v>
      </c>
      <c r="AP181" s="48">
        <f t="shared" si="83"/>
        <v>165</v>
      </c>
      <c r="AQ181" s="133">
        <f>SUMIF('RECAP PDV'!$E:$E,$G181,'RECAP PDV'!AQ:AQ)</f>
        <v>0</v>
      </c>
      <c r="AR181" s="133">
        <f t="shared" si="66"/>
        <v>0</v>
      </c>
      <c r="AS181" s="64">
        <f t="shared" si="84"/>
        <v>1</v>
      </c>
      <c r="AT181" s="48">
        <f t="shared" si="85"/>
        <v>85</v>
      </c>
      <c r="AU181" s="63">
        <f>SUMIF('RECAP PDV'!$E:$E,$G181,'RECAP PDV'!AU:AU)</f>
        <v>62661.7</v>
      </c>
      <c r="AV181" s="63">
        <f t="shared" si="67"/>
        <v>6390.8300874093638</v>
      </c>
      <c r="AW181" s="64">
        <f t="shared" si="86"/>
        <v>0.96429617693896663</v>
      </c>
      <c r="AX181" s="48">
        <f t="shared" si="87"/>
        <v>171</v>
      </c>
    </row>
    <row r="182" spans="1:50" ht="15.75" thickBot="1" x14ac:dyDescent="0.3">
      <c r="A182">
        <v>55231</v>
      </c>
      <c r="C182" s="41">
        <v>110</v>
      </c>
      <c r="D182" s="42" t="s">
        <v>180</v>
      </c>
      <c r="E182" s="41">
        <v>31</v>
      </c>
      <c r="F182" s="43" t="s">
        <v>516</v>
      </c>
      <c r="G182" s="41">
        <v>455231</v>
      </c>
      <c r="H182" s="43" t="s">
        <v>184</v>
      </c>
      <c r="I182" s="62">
        <f>VLOOKUP(G182,ETP!$J$11:$M$324,4,FALSE)</f>
        <v>4</v>
      </c>
      <c r="K182" s="63">
        <f>SUMIF('RECAP PDV'!$E:$E,$G182,'RECAP PDV'!K:K)</f>
        <v>0</v>
      </c>
      <c r="L182" s="63">
        <f t="shared" si="60"/>
        <v>0</v>
      </c>
      <c r="M182" s="64" t="e">
        <f t="shared" si="68"/>
        <v>#DIV/0!</v>
      </c>
      <c r="N182" s="48" t="e">
        <f t="shared" si="69"/>
        <v>#DIV/0!</v>
      </c>
      <c r="O182" s="63">
        <f>SUMIF('RECAP PDV'!$E:$E,$G182,'RECAP PDV'!O:O)</f>
        <v>19</v>
      </c>
      <c r="P182" s="63">
        <f t="shared" si="61"/>
        <v>4.75</v>
      </c>
      <c r="Q182" s="64">
        <f t="shared" si="70"/>
        <v>0.69021739130434778</v>
      </c>
      <c r="R182" s="48">
        <f t="shared" si="71"/>
        <v>89</v>
      </c>
      <c r="S182" s="63">
        <f>SUMIF('RECAP PDV'!$E:$E,$G182,'RECAP PDV'!S:S)</f>
        <v>2</v>
      </c>
      <c r="T182" s="63">
        <f t="shared" si="62"/>
        <v>0.5</v>
      </c>
      <c r="U182" s="64">
        <f t="shared" si="72"/>
        <v>0.78792619047619061</v>
      </c>
      <c r="V182" s="48">
        <f t="shared" si="73"/>
        <v>75</v>
      </c>
      <c r="W182" s="63">
        <f>SUMIF('RECAP PDV'!$E:$E,$G182,'RECAP PDV'!W:W)</f>
        <v>41.599999999999994</v>
      </c>
      <c r="X182" s="63">
        <f t="shared" si="63"/>
        <v>10.399999999999999</v>
      </c>
      <c r="Y182" s="64">
        <f t="shared" si="74"/>
        <v>0.84623108108108114</v>
      </c>
      <c r="Z182" s="48">
        <f t="shared" si="75"/>
        <v>67</v>
      </c>
      <c r="AA182" s="63">
        <f>SUMIF('RECAP PDV'!$E:$E,$G182,'RECAP PDV'!AA:AA)</f>
        <v>2</v>
      </c>
      <c r="AB182" s="63">
        <f t="shared" si="64"/>
        <v>0.5</v>
      </c>
      <c r="AC182" s="64">
        <f t="shared" si="76"/>
        <v>0.81673350956575697</v>
      </c>
      <c r="AD182" s="48">
        <f t="shared" si="77"/>
        <v>117</v>
      </c>
      <c r="AE182" s="63">
        <f>SUMIF('RECAP PDV'!$E:$E,$G182,'RECAP PDV'!AE:AE)</f>
        <v>38.274118344264622</v>
      </c>
      <c r="AF182" s="63">
        <f t="shared" si="65"/>
        <v>9.5685295860661554</v>
      </c>
      <c r="AG182" s="64">
        <f t="shared" si="78"/>
        <v>0.62858363763970548</v>
      </c>
      <c r="AH182" s="48">
        <f t="shared" si="79"/>
        <v>29</v>
      </c>
      <c r="AI182" s="63">
        <f>SUMIF('RECAP PDV'!$E:$E,$G182,'RECAP PDV'!AI:AI)</f>
        <v>1</v>
      </c>
      <c r="AJ182" s="63">
        <f t="shared" si="88"/>
        <v>0.25</v>
      </c>
      <c r="AK182" s="64">
        <f t="shared" si="80"/>
        <v>0.85655833333333331</v>
      </c>
      <c r="AL182" s="48">
        <f t="shared" si="81"/>
        <v>177</v>
      </c>
      <c r="AM182" s="133">
        <f>SUMIF('RECAP PDV'!$E:$E,$G182,'RECAP PDV'!AM:AM)</f>
        <v>2</v>
      </c>
      <c r="AN182" s="133">
        <f t="shared" si="89"/>
        <v>0.5</v>
      </c>
      <c r="AO182" s="64">
        <f t="shared" si="82"/>
        <v>0.88138193945466625</v>
      </c>
      <c r="AP182" s="48">
        <f t="shared" si="83"/>
        <v>88</v>
      </c>
      <c r="AQ182" s="133">
        <f>SUMIF('RECAP PDV'!$E:$E,$G182,'RECAP PDV'!AQ:AQ)</f>
        <v>1</v>
      </c>
      <c r="AR182" s="133">
        <f t="shared" si="66"/>
        <v>0.25</v>
      </c>
      <c r="AS182" s="64">
        <f t="shared" si="84"/>
        <v>0.78117499999999995</v>
      </c>
      <c r="AT182" s="48">
        <f t="shared" si="85"/>
        <v>44</v>
      </c>
      <c r="AU182" s="63">
        <f>SUMIF('RECAP PDV'!$E:$E,$G182,'RECAP PDV'!AU:AU)</f>
        <v>134913.1</v>
      </c>
      <c r="AV182" s="63">
        <f t="shared" si="67"/>
        <v>33728.275000000001</v>
      </c>
      <c r="AW182" s="64">
        <f t="shared" si="86"/>
        <v>0.81156933508115947</v>
      </c>
      <c r="AX182" s="48">
        <f t="shared" si="87"/>
        <v>25</v>
      </c>
    </row>
    <row r="183" spans="1:50" ht="15.75" thickBot="1" x14ac:dyDescent="0.3">
      <c r="A183">
        <v>55298</v>
      </c>
      <c r="C183" s="41">
        <v>110</v>
      </c>
      <c r="D183" s="42" t="s">
        <v>180</v>
      </c>
      <c r="E183" s="41">
        <v>31</v>
      </c>
      <c r="F183" s="43" t="s">
        <v>516</v>
      </c>
      <c r="G183" s="41">
        <v>455298</v>
      </c>
      <c r="H183" s="43" t="s">
        <v>225</v>
      </c>
      <c r="I183" s="62">
        <f>VLOOKUP(G183,ETP!$J$11:$M$324,4,FALSE)</f>
        <v>1.7385217391304399</v>
      </c>
      <c r="K183" s="63">
        <f>SUMIF('RECAP PDV'!$E:$E,$G183,'RECAP PDV'!K:K)</f>
        <v>0</v>
      </c>
      <c r="L183" s="63">
        <f t="shared" si="60"/>
        <v>0</v>
      </c>
      <c r="M183" s="64" t="e">
        <f t="shared" si="68"/>
        <v>#DIV/0!</v>
      </c>
      <c r="N183" s="48" t="e">
        <f t="shared" si="69"/>
        <v>#DIV/0!</v>
      </c>
      <c r="O183" s="63">
        <f>SUMIF('RECAP PDV'!$E:$E,$G183,'RECAP PDV'!O:O)</f>
        <v>-7</v>
      </c>
      <c r="P183" s="63">
        <f t="shared" si="61"/>
        <v>-4.0264092432351202</v>
      </c>
      <c r="Q183" s="64">
        <f t="shared" si="70"/>
        <v>1.2625919071675078</v>
      </c>
      <c r="R183" s="48">
        <f t="shared" si="71"/>
        <v>273</v>
      </c>
      <c r="S183" s="63">
        <f>SUMIF('RECAP PDV'!$E:$E,$G183,'RECAP PDV'!S:S)</f>
        <v>0</v>
      </c>
      <c r="T183" s="63">
        <f t="shared" si="62"/>
        <v>0</v>
      </c>
      <c r="U183" s="64">
        <f t="shared" si="72"/>
        <v>1</v>
      </c>
      <c r="V183" s="48">
        <f t="shared" si="73"/>
        <v>181</v>
      </c>
      <c r="W183" s="63">
        <f>SUMIF('RECAP PDV'!$E:$E,$G183,'RECAP PDV'!W:W)</f>
        <v>8</v>
      </c>
      <c r="X183" s="63">
        <f t="shared" si="63"/>
        <v>4.6016105636972799</v>
      </c>
      <c r="Y183" s="64">
        <f t="shared" si="74"/>
        <v>0.93196301137830695</v>
      </c>
      <c r="Z183" s="48">
        <f t="shared" si="75"/>
        <v>142</v>
      </c>
      <c r="AA183" s="63">
        <f>SUMIF('RECAP PDV'!$E:$E,$G183,'RECAP PDV'!AA:AA)</f>
        <v>0</v>
      </c>
      <c r="AB183" s="63">
        <f t="shared" si="64"/>
        <v>0</v>
      </c>
      <c r="AC183" s="64">
        <f t="shared" si="76"/>
        <v>1</v>
      </c>
      <c r="AD183" s="48">
        <f t="shared" si="77"/>
        <v>219</v>
      </c>
      <c r="AE183" s="63">
        <f>SUMIF('RECAP PDV'!$E:$E,$G183,'RECAP PDV'!AE:AE)</f>
        <v>1.9845302400000008E-2</v>
      </c>
      <c r="AF183" s="63">
        <f t="shared" si="65"/>
        <v>1.1415044145450878E-2</v>
      </c>
      <c r="AG183" s="64">
        <f t="shared" si="78"/>
        <v>0.99955690849523426</v>
      </c>
      <c r="AH183" s="48">
        <f t="shared" si="79"/>
        <v>262</v>
      </c>
      <c r="AI183" s="63">
        <f>SUMIF('RECAP PDV'!$E:$E,$G183,'RECAP PDV'!AI:AI)</f>
        <v>0</v>
      </c>
      <c r="AJ183" s="63">
        <f t="shared" si="88"/>
        <v>0</v>
      </c>
      <c r="AK183" s="64">
        <f t="shared" si="80"/>
        <v>1</v>
      </c>
      <c r="AL183" s="48">
        <f t="shared" si="81"/>
        <v>204</v>
      </c>
      <c r="AM183" s="133">
        <f>SUMIF('RECAP PDV'!$E:$E,$G183,'RECAP PDV'!AM:AM)</f>
        <v>3</v>
      </c>
      <c r="AN183" s="133">
        <f t="shared" si="89"/>
        <v>1.7256039613864802</v>
      </c>
      <c r="AO183" s="64">
        <f t="shared" si="82"/>
        <v>0.71237950372853032</v>
      </c>
      <c r="AP183" s="48">
        <f t="shared" si="83"/>
        <v>17</v>
      </c>
      <c r="AQ183" s="133">
        <f>SUMIF('RECAP PDV'!$E:$E,$G183,'RECAP PDV'!AQ:AQ)</f>
        <v>0</v>
      </c>
      <c r="AR183" s="133">
        <f t="shared" si="66"/>
        <v>0</v>
      </c>
      <c r="AS183" s="64">
        <f t="shared" si="84"/>
        <v>1</v>
      </c>
      <c r="AT183" s="48">
        <f t="shared" si="85"/>
        <v>85</v>
      </c>
      <c r="AU183" s="63">
        <f>SUMIF('RECAP PDV'!$E:$E,$G183,'RECAP PDV'!AU:AU)</f>
        <v>3311.5</v>
      </c>
      <c r="AV183" s="63">
        <f t="shared" si="67"/>
        <v>1904.7791727104429</v>
      </c>
      <c r="AW183" s="64">
        <f t="shared" si="86"/>
        <v>0.98935851874910929</v>
      </c>
      <c r="AX183" s="48">
        <f t="shared" si="87"/>
        <v>219</v>
      </c>
    </row>
    <row r="184" spans="1:50" ht="15.75" thickBot="1" x14ac:dyDescent="0.3">
      <c r="A184">
        <v>55406</v>
      </c>
      <c r="C184" s="41">
        <v>110</v>
      </c>
      <c r="D184" s="42" t="s">
        <v>180</v>
      </c>
      <c r="E184" s="41">
        <v>31</v>
      </c>
      <c r="F184" s="43" t="s">
        <v>516</v>
      </c>
      <c r="G184" s="41">
        <v>555406</v>
      </c>
      <c r="H184" s="43" t="s">
        <v>182</v>
      </c>
      <c r="I184" s="62">
        <f>VLOOKUP(G184,ETP!$J$11:$M$324,4,FALSE)</f>
        <v>2.8695652173913002</v>
      </c>
      <c r="K184" s="63">
        <f>SUMIF('RECAP PDV'!$E:$E,$G184,'RECAP PDV'!K:K)</f>
        <v>0</v>
      </c>
      <c r="L184" s="63">
        <f t="shared" si="60"/>
        <v>0</v>
      </c>
      <c r="M184" s="64" t="e">
        <f t="shared" si="68"/>
        <v>#DIV/0!</v>
      </c>
      <c r="N184" s="48" t="e">
        <f t="shared" si="69"/>
        <v>#DIV/0!</v>
      </c>
      <c r="O184" s="63">
        <f>SUMIF('RECAP PDV'!$E:$E,$G184,'RECAP PDV'!O:O)</f>
        <v>9</v>
      </c>
      <c r="P184" s="63">
        <f t="shared" si="61"/>
        <v>3.1363636363636407</v>
      </c>
      <c r="Q184" s="64">
        <f t="shared" si="70"/>
        <v>0.79545454545454519</v>
      </c>
      <c r="R184" s="48">
        <f t="shared" si="71"/>
        <v>152</v>
      </c>
      <c r="S184" s="63">
        <f>SUMIF('RECAP PDV'!$E:$E,$G184,'RECAP PDV'!S:S)</f>
        <v>1</v>
      </c>
      <c r="T184" s="63">
        <f t="shared" si="62"/>
        <v>0.34848484848484901</v>
      </c>
      <c r="U184" s="64">
        <f t="shared" si="72"/>
        <v>0.85219098124098103</v>
      </c>
      <c r="V184" s="48">
        <f t="shared" si="73"/>
        <v>107</v>
      </c>
      <c r="W184" s="63">
        <f>SUMIF('RECAP PDV'!$E:$E,$G184,'RECAP PDV'!W:W)</f>
        <v>-6.8</v>
      </c>
      <c r="X184" s="63">
        <f t="shared" si="63"/>
        <v>-2.3696969696969732</v>
      </c>
      <c r="Y184" s="64">
        <f t="shared" si="74"/>
        <v>1.0350370904995905</v>
      </c>
      <c r="Z184" s="48">
        <f t="shared" si="75"/>
        <v>252</v>
      </c>
      <c r="AA184" s="63">
        <f>SUMIF('RECAP PDV'!$E:$E,$G184,'RECAP PDV'!AA:AA)</f>
        <v>1</v>
      </c>
      <c r="AB184" s="63">
        <f t="shared" si="64"/>
        <v>0.34848484848484901</v>
      </c>
      <c r="AC184" s="64">
        <f t="shared" si="76"/>
        <v>0.87226880969734555</v>
      </c>
      <c r="AD184" s="48">
        <f t="shared" si="77"/>
        <v>158</v>
      </c>
      <c r="AE184" s="63">
        <f>SUMIF('RECAP PDV'!$E:$E,$G184,'RECAP PDV'!AE:AE)</f>
        <v>16.537713774195623</v>
      </c>
      <c r="AF184" s="63">
        <f t="shared" si="65"/>
        <v>5.7631426788863616</v>
      </c>
      <c r="AG184" s="64">
        <f t="shared" si="78"/>
        <v>0.77629525306872627</v>
      </c>
      <c r="AH184" s="48">
        <f t="shared" si="79"/>
        <v>87</v>
      </c>
      <c r="AI184" s="63">
        <f>SUMIF('RECAP PDV'!$E:$E,$G184,'RECAP PDV'!AI:AI)</f>
        <v>1</v>
      </c>
      <c r="AJ184" s="63">
        <f t="shared" si="88"/>
        <v>0.34848484848484901</v>
      </c>
      <c r="AK184" s="64">
        <f t="shared" si="80"/>
        <v>0.80005101010100976</v>
      </c>
      <c r="AL184" s="48">
        <f t="shared" si="81"/>
        <v>127</v>
      </c>
      <c r="AM184" s="133">
        <f>SUMIF('RECAP PDV'!$E:$E,$G184,'RECAP PDV'!AM:AM)</f>
        <v>-2</v>
      </c>
      <c r="AN184" s="133">
        <f t="shared" si="89"/>
        <v>-0.69696969696969802</v>
      </c>
      <c r="AO184" s="64">
        <f t="shared" si="82"/>
        <v>1.0464359052148697</v>
      </c>
      <c r="AP184" s="48">
        <f t="shared" si="83"/>
        <v>203</v>
      </c>
      <c r="AQ184" s="133">
        <f>SUMIF('RECAP PDV'!$E:$E,$G184,'RECAP PDV'!AQ:AQ)</f>
        <v>0</v>
      </c>
      <c r="AR184" s="133">
        <f t="shared" si="66"/>
        <v>0</v>
      </c>
      <c r="AS184" s="64">
        <f t="shared" si="84"/>
        <v>1</v>
      </c>
      <c r="AT184" s="48">
        <f t="shared" si="85"/>
        <v>85</v>
      </c>
      <c r="AU184" s="63">
        <f>SUMIF('RECAP PDV'!$E:$E,$G184,'RECAP PDV'!AU:AU)</f>
        <v>54955.1</v>
      </c>
      <c r="AV184" s="63">
        <f t="shared" si="67"/>
        <v>19151.019696969724</v>
      </c>
      <c r="AW184" s="64">
        <f t="shared" si="86"/>
        <v>0.89300848100373309</v>
      </c>
      <c r="AX184" s="48">
        <f t="shared" si="87"/>
        <v>63</v>
      </c>
    </row>
    <row r="185" spans="1:50" ht="15.75" thickBot="1" x14ac:dyDescent="0.3">
      <c r="A185">
        <v>54412</v>
      </c>
      <c r="C185" s="41">
        <v>110</v>
      </c>
      <c r="D185" s="42" t="s">
        <v>180</v>
      </c>
      <c r="E185" s="41">
        <v>31</v>
      </c>
      <c r="F185" s="43" t="s">
        <v>516</v>
      </c>
      <c r="G185" s="41">
        <v>554412</v>
      </c>
      <c r="H185" s="43" t="s">
        <v>191</v>
      </c>
      <c r="I185" s="62">
        <f>VLOOKUP(G185,ETP!$J$11:$M$324,4,FALSE)</f>
        <v>2.7826086956521698</v>
      </c>
      <c r="K185" s="63">
        <f>SUMIF('RECAP PDV'!$E:$E,$G185,'RECAP PDV'!K:K)</f>
        <v>0</v>
      </c>
      <c r="L185" s="63">
        <f t="shared" si="60"/>
        <v>0</v>
      </c>
      <c r="M185" s="64" t="e">
        <f t="shared" si="68"/>
        <v>#DIV/0!</v>
      </c>
      <c r="N185" s="48" t="e">
        <f t="shared" si="69"/>
        <v>#DIV/0!</v>
      </c>
      <c r="O185" s="63">
        <f>SUMIF('RECAP PDV'!$E:$E,$G185,'RECAP PDV'!O:O)</f>
        <v>12</v>
      </c>
      <c r="P185" s="63">
        <f t="shared" si="61"/>
        <v>4.3125000000000062</v>
      </c>
      <c r="Q185" s="64">
        <f t="shared" si="70"/>
        <v>0.71874999999999967</v>
      </c>
      <c r="R185" s="48">
        <f t="shared" si="71"/>
        <v>105</v>
      </c>
      <c r="S185" s="63">
        <f>SUMIF('RECAP PDV'!$E:$E,$G185,'RECAP PDV'!S:S)</f>
        <v>0</v>
      </c>
      <c r="T185" s="63">
        <f t="shared" si="62"/>
        <v>0</v>
      </c>
      <c r="U185" s="64">
        <f t="shared" si="72"/>
        <v>1</v>
      </c>
      <c r="V185" s="48">
        <f t="shared" si="73"/>
        <v>181</v>
      </c>
      <c r="W185" s="63">
        <f>SUMIF('RECAP PDV'!$E:$E,$G185,'RECAP PDV'!W:W)</f>
        <v>30.8</v>
      </c>
      <c r="X185" s="63">
        <f t="shared" si="63"/>
        <v>11.068750000000016</v>
      </c>
      <c r="Y185" s="64">
        <f t="shared" si="74"/>
        <v>0.83634329603040514</v>
      </c>
      <c r="Z185" s="48">
        <f t="shared" si="75"/>
        <v>56</v>
      </c>
      <c r="AA185" s="63">
        <f>SUMIF('RECAP PDV'!$E:$E,$G185,'RECAP PDV'!AA:AA)</f>
        <v>2</v>
      </c>
      <c r="AB185" s="63">
        <f t="shared" si="64"/>
        <v>0.718750000000001</v>
      </c>
      <c r="AC185" s="64">
        <f t="shared" si="76"/>
        <v>0.73655442000077531</v>
      </c>
      <c r="AD185" s="48">
        <f t="shared" si="77"/>
        <v>77</v>
      </c>
      <c r="AE185" s="63">
        <f>SUMIF('RECAP PDV'!$E:$E,$G185,'RECAP PDV'!AE:AE)</f>
        <v>4.0089592069925599</v>
      </c>
      <c r="AF185" s="63">
        <f t="shared" si="65"/>
        <v>1.4407197150129534</v>
      </c>
      <c r="AG185" s="64">
        <f t="shared" si="78"/>
        <v>0.94407637339491512</v>
      </c>
      <c r="AH185" s="48">
        <f t="shared" si="79"/>
        <v>216</v>
      </c>
      <c r="AI185" s="63">
        <f>SUMIF('RECAP PDV'!$E:$E,$G185,'RECAP PDV'!AI:AI)</f>
        <v>0</v>
      </c>
      <c r="AJ185" s="63">
        <f t="shared" si="88"/>
        <v>0</v>
      </c>
      <c r="AK185" s="64">
        <f t="shared" si="80"/>
        <v>1</v>
      </c>
      <c r="AL185" s="48">
        <f t="shared" si="81"/>
        <v>204</v>
      </c>
      <c r="AM185" s="133">
        <f>SUMIF('RECAP PDV'!$E:$E,$G185,'RECAP PDV'!AM:AM)</f>
        <v>-10</v>
      </c>
      <c r="AN185" s="133">
        <f t="shared" si="89"/>
        <v>-3.5937500000000053</v>
      </c>
      <c r="AO185" s="64">
        <f t="shared" si="82"/>
        <v>1.445882172034856</v>
      </c>
      <c r="AP185" s="48">
        <f t="shared" si="83"/>
        <v>269</v>
      </c>
      <c r="AQ185" s="133">
        <f>SUMIF('RECAP PDV'!$E:$E,$G185,'RECAP PDV'!AQ:AQ)</f>
        <v>0</v>
      </c>
      <c r="AR185" s="133">
        <f t="shared" si="66"/>
        <v>0</v>
      </c>
      <c r="AS185" s="64">
        <f t="shared" si="84"/>
        <v>1</v>
      </c>
      <c r="AT185" s="48">
        <f t="shared" si="85"/>
        <v>85</v>
      </c>
      <c r="AU185" s="63">
        <f>SUMIF('RECAP PDV'!$E:$E,$G185,'RECAP PDV'!AU:AU)</f>
        <v>5003.7000000000007</v>
      </c>
      <c r="AV185" s="63">
        <f t="shared" si="67"/>
        <v>1798.2046875000028</v>
      </c>
      <c r="AW185" s="64">
        <f t="shared" si="86"/>
        <v>0.98995392130413429</v>
      </c>
      <c r="AX185" s="48">
        <f t="shared" si="87"/>
        <v>221</v>
      </c>
    </row>
    <row r="186" spans="1:50" ht="15.75" thickBot="1" x14ac:dyDescent="0.3">
      <c r="A186">
        <v>54413</v>
      </c>
      <c r="C186" s="41">
        <v>110</v>
      </c>
      <c r="D186" s="42" t="s">
        <v>180</v>
      </c>
      <c r="E186" s="41">
        <v>31</v>
      </c>
      <c r="F186" s="43" t="s">
        <v>516</v>
      </c>
      <c r="G186" s="41">
        <v>554413</v>
      </c>
      <c r="H186" s="43" t="s">
        <v>192</v>
      </c>
      <c r="I186" s="62">
        <f>VLOOKUP(G186,ETP!$J$11:$M$324,4,FALSE)</f>
        <v>3.9130434782608701</v>
      </c>
      <c r="K186" s="63">
        <f>SUMIF('RECAP PDV'!$E:$E,$G186,'RECAP PDV'!K:K)</f>
        <v>0</v>
      </c>
      <c r="L186" s="63">
        <f t="shared" si="60"/>
        <v>0</v>
      </c>
      <c r="M186" s="64" t="e">
        <f t="shared" si="68"/>
        <v>#DIV/0!</v>
      </c>
      <c r="N186" s="48" t="e">
        <f t="shared" si="69"/>
        <v>#DIV/0!</v>
      </c>
      <c r="O186" s="63">
        <f>SUMIF('RECAP PDV'!$E:$E,$G186,'RECAP PDV'!O:O)</f>
        <v>12</v>
      </c>
      <c r="P186" s="63">
        <f t="shared" si="61"/>
        <v>3.0666666666666664</v>
      </c>
      <c r="Q186" s="64">
        <f t="shared" si="70"/>
        <v>0.8</v>
      </c>
      <c r="R186" s="48">
        <f t="shared" si="71"/>
        <v>160</v>
      </c>
      <c r="S186" s="63">
        <f>SUMIF('RECAP PDV'!$E:$E,$G186,'RECAP PDV'!S:S)</f>
        <v>1</v>
      </c>
      <c r="T186" s="63">
        <f t="shared" si="62"/>
        <v>0.25555555555555554</v>
      </c>
      <c r="U186" s="64">
        <f t="shared" si="72"/>
        <v>0.89160671957671966</v>
      </c>
      <c r="V186" s="48">
        <f t="shared" si="73"/>
        <v>147</v>
      </c>
      <c r="W186" s="63">
        <f>SUMIF('RECAP PDV'!$E:$E,$G186,'RECAP PDV'!W:W)</f>
        <v>-8</v>
      </c>
      <c r="X186" s="63">
        <f t="shared" si="63"/>
        <v>-2.0444444444444443</v>
      </c>
      <c r="Y186" s="64">
        <f t="shared" si="74"/>
        <v>1.0302280780780779</v>
      </c>
      <c r="Z186" s="48">
        <f t="shared" si="75"/>
        <v>248</v>
      </c>
      <c r="AA186" s="63">
        <f>SUMIF('RECAP PDV'!$E:$E,$G186,'RECAP PDV'!AA:AA)</f>
        <v>1</v>
      </c>
      <c r="AB186" s="63">
        <f t="shared" si="64"/>
        <v>0.25555555555555554</v>
      </c>
      <c r="AC186" s="64">
        <f t="shared" si="76"/>
        <v>0.90633046044472021</v>
      </c>
      <c r="AD186" s="48">
        <f t="shared" si="77"/>
        <v>193</v>
      </c>
      <c r="AE186" s="63">
        <f>SUMIF('RECAP PDV'!$E:$E,$G186,'RECAP PDV'!AE:AE)</f>
        <v>21.477679013793892</v>
      </c>
      <c r="AF186" s="63">
        <f t="shared" si="65"/>
        <v>5.488740192413994</v>
      </c>
      <c r="AG186" s="64">
        <f t="shared" si="78"/>
        <v>0.78694658381202032</v>
      </c>
      <c r="AH186" s="48">
        <f t="shared" si="79"/>
        <v>91</v>
      </c>
      <c r="AI186" s="63">
        <f>SUMIF('RECAP PDV'!$E:$E,$G186,'RECAP PDV'!AI:AI)</f>
        <v>1</v>
      </c>
      <c r="AJ186" s="63">
        <f t="shared" si="88"/>
        <v>0.25555555555555554</v>
      </c>
      <c r="AK186" s="64">
        <f t="shared" si="80"/>
        <v>0.85337074074074071</v>
      </c>
      <c r="AL186" s="48">
        <f t="shared" si="81"/>
        <v>172</v>
      </c>
      <c r="AM186" s="133">
        <f>SUMIF('RECAP PDV'!$E:$E,$G186,'RECAP PDV'!AM:AM)</f>
        <v>0</v>
      </c>
      <c r="AN186" s="133">
        <f t="shared" si="89"/>
        <v>0</v>
      </c>
      <c r="AO186" s="64">
        <f t="shared" si="82"/>
        <v>0.9503285327469031</v>
      </c>
      <c r="AP186" s="48">
        <f t="shared" si="83"/>
        <v>133</v>
      </c>
      <c r="AQ186" s="133">
        <f>SUMIF('RECAP PDV'!$E:$E,$G186,'RECAP PDV'!AQ:AQ)</f>
        <v>1</v>
      </c>
      <c r="AR186" s="133">
        <f t="shared" si="66"/>
        <v>0.25555555555555554</v>
      </c>
      <c r="AS186" s="64">
        <f t="shared" si="84"/>
        <v>0.77631222222222229</v>
      </c>
      <c r="AT186" s="48">
        <f t="shared" si="85"/>
        <v>40</v>
      </c>
      <c r="AU186" s="63">
        <f>SUMIF('RECAP PDV'!$E:$E,$G186,'RECAP PDV'!AU:AU)</f>
        <v>39328.400000000001</v>
      </c>
      <c r="AV186" s="63">
        <f t="shared" si="67"/>
        <v>10050.591111111111</v>
      </c>
      <c r="AW186" s="64">
        <f t="shared" si="86"/>
        <v>0.94385009118035079</v>
      </c>
      <c r="AX186" s="48">
        <f t="shared" si="87"/>
        <v>132</v>
      </c>
    </row>
    <row r="187" spans="1:50" ht="15.75" thickBot="1" x14ac:dyDescent="0.3">
      <c r="A187">
        <v>54414</v>
      </c>
      <c r="C187" s="41">
        <v>110</v>
      </c>
      <c r="D187" s="42" t="s">
        <v>180</v>
      </c>
      <c r="E187" s="41">
        <v>31</v>
      </c>
      <c r="F187" s="43" t="s">
        <v>516</v>
      </c>
      <c r="G187" s="41">
        <v>454414</v>
      </c>
      <c r="H187" s="43" t="s">
        <v>193</v>
      </c>
      <c r="I187" s="62">
        <f>VLOOKUP(G187,ETP!$J$11:$M$324,4,FALSE)</f>
        <v>4</v>
      </c>
      <c r="K187" s="63">
        <f>SUMIF('RECAP PDV'!$E:$E,$G187,'RECAP PDV'!K:K)</f>
        <v>0</v>
      </c>
      <c r="L187" s="63">
        <f t="shared" si="60"/>
        <v>0</v>
      </c>
      <c r="M187" s="64" t="e">
        <f t="shared" si="68"/>
        <v>#DIV/0!</v>
      </c>
      <c r="N187" s="48" t="e">
        <f t="shared" si="69"/>
        <v>#DIV/0!</v>
      </c>
      <c r="O187" s="63">
        <f>SUMIF('RECAP PDV'!$E:$E,$G187,'RECAP PDV'!O:O)</f>
        <v>14</v>
      </c>
      <c r="P187" s="63">
        <f t="shared" si="61"/>
        <v>3.5</v>
      </c>
      <c r="Q187" s="64">
        <f t="shared" si="70"/>
        <v>0.77173913043478259</v>
      </c>
      <c r="R187" s="48">
        <f t="shared" si="71"/>
        <v>135</v>
      </c>
      <c r="S187" s="63">
        <f>SUMIF('RECAP PDV'!$E:$E,$G187,'RECAP PDV'!S:S)</f>
        <v>2</v>
      </c>
      <c r="T187" s="63">
        <f t="shared" si="62"/>
        <v>0.5</v>
      </c>
      <c r="U187" s="64">
        <f t="shared" si="72"/>
        <v>0.78792619047619061</v>
      </c>
      <c r="V187" s="48">
        <f t="shared" si="73"/>
        <v>75</v>
      </c>
      <c r="W187" s="63">
        <f>SUMIF('RECAP PDV'!$E:$E,$G187,'RECAP PDV'!W:W)</f>
        <v>38.4</v>
      </c>
      <c r="X187" s="63">
        <f t="shared" si="63"/>
        <v>9.6</v>
      </c>
      <c r="Y187" s="64">
        <f t="shared" si="74"/>
        <v>0.85805945945945949</v>
      </c>
      <c r="Z187" s="48">
        <f t="shared" si="75"/>
        <v>77</v>
      </c>
      <c r="AA187" s="63">
        <f>SUMIF('RECAP PDV'!$E:$E,$G187,'RECAP PDV'!AA:AA)</f>
        <v>2</v>
      </c>
      <c r="AB187" s="63">
        <f t="shared" si="64"/>
        <v>0.5</v>
      </c>
      <c r="AC187" s="64">
        <f t="shared" si="76"/>
        <v>0.81673350956575697</v>
      </c>
      <c r="AD187" s="48">
        <f t="shared" si="77"/>
        <v>117</v>
      </c>
      <c r="AE187" s="63">
        <f>SUMIF('RECAP PDV'!$E:$E,$G187,'RECAP PDV'!AE:AE)</f>
        <v>6.613393802485124</v>
      </c>
      <c r="AF187" s="63">
        <f t="shared" si="65"/>
        <v>1.653348450621281</v>
      </c>
      <c r="AG187" s="64">
        <f t="shared" si="78"/>
        <v>0.93582288044152373</v>
      </c>
      <c r="AH187" s="48">
        <f t="shared" si="79"/>
        <v>206</v>
      </c>
      <c r="AI187" s="63">
        <f>SUMIF('RECAP PDV'!$E:$E,$G187,'RECAP PDV'!AI:AI)</f>
        <v>2</v>
      </c>
      <c r="AJ187" s="63">
        <f t="shared" si="88"/>
        <v>0.5</v>
      </c>
      <c r="AK187" s="64">
        <f t="shared" si="80"/>
        <v>0.71311666666666662</v>
      </c>
      <c r="AL187" s="48">
        <f t="shared" si="81"/>
        <v>70</v>
      </c>
      <c r="AM187" s="133">
        <f>SUMIF('RECAP PDV'!$E:$E,$G187,'RECAP PDV'!AM:AM)</f>
        <v>-1</v>
      </c>
      <c r="AN187" s="133">
        <f t="shared" si="89"/>
        <v>-0.25</v>
      </c>
      <c r="AO187" s="64">
        <f t="shared" si="82"/>
        <v>0.98480182939302152</v>
      </c>
      <c r="AP187" s="48">
        <f t="shared" si="83"/>
        <v>176</v>
      </c>
      <c r="AQ187" s="133">
        <f>SUMIF('RECAP PDV'!$E:$E,$G187,'RECAP PDV'!AQ:AQ)</f>
        <v>0</v>
      </c>
      <c r="AR187" s="133">
        <f t="shared" si="66"/>
        <v>0</v>
      </c>
      <c r="AS187" s="64">
        <f t="shared" si="84"/>
        <v>1</v>
      </c>
      <c r="AT187" s="48">
        <f t="shared" si="85"/>
        <v>85</v>
      </c>
      <c r="AU187" s="63">
        <f>SUMIF('RECAP PDV'!$E:$E,$G187,'RECAP PDV'!AU:AU)</f>
        <v>70855.199999999997</v>
      </c>
      <c r="AV187" s="63">
        <f t="shared" si="67"/>
        <v>17713.8</v>
      </c>
      <c r="AW187" s="64">
        <f t="shared" si="86"/>
        <v>0.90103783510305957</v>
      </c>
      <c r="AX187" s="48">
        <f t="shared" si="87"/>
        <v>73</v>
      </c>
    </row>
    <row r="188" spans="1:50" ht="15.75" thickBot="1" x14ac:dyDescent="0.3">
      <c r="A188">
        <v>55456</v>
      </c>
      <c r="C188" s="41">
        <v>110</v>
      </c>
      <c r="D188" s="42" t="s">
        <v>180</v>
      </c>
      <c r="E188" s="41">
        <v>31</v>
      </c>
      <c r="F188" s="43" t="s">
        <v>516</v>
      </c>
      <c r="G188" s="41">
        <v>455456</v>
      </c>
      <c r="H188" s="43" t="s">
        <v>201</v>
      </c>
      <c r="I188" s="62">
        <f>VLOOKUP(G188,ETP!$J$11:$M$324,4,FALSE)</f>
        <v>2.782</v>
      </c>
      <c r="K188" s="63">
        <f>SUMIF('RECAP PDV'!$E:$E,$G188,'RECAP PDV'!K:K)</f>
        <v>0</v>
      </c>
      <c r="L188" s="63">
        <f t="shared" si="60"/>
        <v>0</v>
      </c>
      <c r="M188" s="64" t="e">
        <f t="shared" si="68"/>
        <v>#DIV/0!</v>
      </c>
      <c r="N188" s="48" t="e">
        <f t="shared" si="69"/>
        <v>#DIV/0!</v>
      </c>
      <c r="O188" s="63">
        <f>SUMIF('RECAP PDV'!$E:$E,$G188,'RECAP PDV'!O:O)</f>
        <v>12</v>
      </c>
      <c r="P188" s="63">
        <f t="shared" si="61"/>
        <v>4.3134435657800143</v>
      </c>
      <c r="Q188" s="64">
        <f t="shared" si="70"/>
        <v>0.71868846310130341</v>
      </c>
      <c r="R188" s="48">
        <f t="shared" si="71"/>
        <v>104</v>
      </c>
      <c r="S188" s="63">
        <f>SUMIF('RECAP PDV'!$E:$E,$G188,'RECAP PDV'!S:S)</f>
        <v>3</v>
      </c>
      <c r="T188" s="63">
        <f t="shared" si="62"/>
        <v>1.0783608914450036</v>
      </c>
      <c r="U188" s="64">
        <f t="shared" si="72"/>
        <v>0.54261579541953397</v>
      </c>
      <c r="V188" s="48">
        <f t="shared" si="73"/>
        <v>11</v>
      </c>
      <c r="W188" s="63">
        <f>SUMIF('RECAP PDV'!$E:$E,$G188,'RECAP PDV'!W:W)</f>
        <v>45.2</v>
      </c>
      <c r="X188" s="63">
        <f t="shared" si="63"/>
        <v>16.247304097771387</v>
      </c>
      <c r="Y188" s="64">
        <f t="shared" si="74"/>
        <v>0.7597759243787281</v>
      </c>
      <c r="Z188" s="48">
        <f t="shared" si="75"/>
        <v>16</v>
      </c>
      <c r="AA188" s="63">
        <f>SUMIF('RECAP PDV'!$E:$E,$G188,'RECAP PDV'!AA:AA)</f>
        <v>3</v>
      </c>
      <c r="AB188" s="63">
        <f t="shared" si="64"/>
        <v>1.0783608914450036</v>
      </c>
      <c r="AC188" s="64">
        <f t="shared" si="76"/>
        <v>0.60474516800666489</v>
      </c>
      <c r="AD188" s="48">
        <f t="shared" si="77"/>
        <v>29</v>
      </c>
      <c r="AE188" s="63">
        <f>SUMIF('RECAP PDV'!$E:$E,$G188,'RECAP PDV'!AE:AE)</f>
        <v>10.087884515567401</v>
      </c>
      <c r="AF188" s="63">
        <f t="shared" si="65"/>
        <v>3.6261267130005037</v>
      </c>
      <c r="AG188" s="64">
        <f t="shared" si="78"/>
        <v>0.85924662916218875</v>
      </c>
      <c r="AH188" s="48">
        <f t="shared" si="79"/>
        <v>141</v>
      </c>
      <c r="AI188" s="63">
        <f>SUMIF('RECAP PDV'!$E:$E,$G188,'RECAP PDV'!AI:AI)</f>
        <v>1</v>
      </c>
      <c r="AJ188" s="63">
        <f t="shared" si="88"/>
        <v>0.35945363048166784</v>
      </c>
      <c r="AK188" s="64">
        <f t="shared" si="80"/>
        <v>0.79375748861730178</v>
      </c>
      <c r="AL188" s="48">
        <f t="shared" si="81"/>
        <v>118</v>
      </c>
      <c r="AM188" s="133">
        <f>SUMIF('RECAP PDV'!$E:$E,$G188,'RECAP PDV'!AM:AM)</f>
        <v>-9</v>
      </c>
      <c r="AN188" s="133">
        <f t="shared" si="89"/>
        <v>-3.2350826743350107</v>
      </c>
      <c r="AO188" s="64">
        <f t="shared" si="82"/>
        <v>1.3964243915751788</v>
      </c>
      <c r="AP188" s="48">
        <f t="shared" si="83"/>
        <v>267</v>
      </c>
      <c r="AQ188" s="133">
        <f>SUMIF('RECAP PDV'!$E:$E,$G188,'RECAP PDV'!AQ:AQ)</f>
        <v>1</v>
      </c>
      <c r="AR188" s="133">
        <f t="shared" si="66"/>
        <v>0.35945363048166784</v>
      </c>
      <c r="AS188" s="64">
        <f t="shared" si="84"/>
        <v>0.68537023723939616</v>
      </c>
      <c r="AT188" s="48">
        <f t="shared" si="85"/>
        <v>17</v>
      </c>
      <c r="AU188" s="63">
        <f>SUMIF('RECAP PDV'!$E:$E,$G188,'RECAP PDV'!AU:AU)</f>
        <v>75098.600000000006</v>
      </c>
      <c r="AV188" s="63">
        <f t="shared" si="67"/>
        <v>26994.464414090584</v>
      </c>
      <c r="AW188" s="64">
        <f t="shared" si="86"/>
        <v>0.84918929655681863</v>
      </c>
      <c r="AX188" s="48">
        <f t="shared" si="87"/>
        <v>39</v>
      </c>
    </row>
    <row r="189" spans="1:50" ht="15.75" thickBot="1" x14ac:dyDescent="0.3">
      <c r="A189">
        <v>55566</v>
      </c>
      <c r="C189" s="41">
        <v>110</v>
      </c>
      <c r="D189" s="42" t="s">
        <v>180</v>
      </c>
      <c r="E189" s="41">
        <v>31</v>
      </c>
      <c r="F189" s="43" t="s">
        <v>516</v>
      </c>
      <c r="G189" s="41">
        <v>455566</v>
      </c>
      <c r="H189" s="43" t="s">
        <v>183</v>
      </c>
      <c r="I189" s="62">
        <f>VLOOKUP(G189,ETP!$J$11:$M$324,4,FALSE)</f>
        <v>3.7826086956521698</v>
      </c>
      <c r="K189" s="63">
        <f>SUMIF('RECAP PDV'!$E:$E,$G189,'RECAP PDV'!K:K)</f>
        <v>0</v>
      </c>
      <c r="L189" s="63">
        <f t="shared" si="60"/>
        <v>0</v>
      </c>
      <c r="M189" s="64" t="e">
        <f t="shared" si="68"/>
        <v>#DIV/0!</v>
      </c>
      <c r="N189" s="48" t="e">
        <f t="shared" si="69"/>
        <v>#DIV/0!</v>
      </c>
      <c r="O189" s="63">
        <f>SUMIF('RECAP PDV'!$E:$E,$G189,'RECAP PDV'!O:O)</f>
        <v>13</v>
      </c>
      <c r="P189" s="63">
        <f t="shared" si="61"/>
        <v>3.436781609195406</v>
      </c>
      <c r="Q189" s="64">
        <f t="shared" si="70"/>
        <v>0.77586206896551702</v>
      </c>
      <c r="R189" s="48">
        <f t="shared" si="71"/>
        <v>140</v>
      </c>
      <c r="S189" s="63">
        <f>SUMIF('RECAP PDV'!$E:$E,$G189,'RECAP PDV'!S:S)</f>
        <v>0</v>
      </c>
      <c r="T189" s="63">
        <f t="shared" si="62"/>
        <v>0</v>
      </c>
      <c r="U189" s="64">
        <f t="shared" si="72"/>
        <v>1</v>
      </c>
      <c r="V189" s="48">
        <f t="shared" si="73"/>
        <v>181</v>
      </c>
      <c r="W189" s="63">
        <f>SUMIF('RECAP PDV'!$E:$E,$G189,'RECAP PDV'!W:W)</f>
        <v>6.8</v>
      </c>
      <c r="X189" s="63">
        <f t="shared" si="63"/>
        <v>1.7977011494252892</v>
      </c>
      <c r="Y189" s="64">
        <f t="shared" si="74"/>
        <v>0.97342013824168983</v>
      </c>
      <c r="Z189" s="48">
        <f t="shared" si="75"/>
        <v>199</v>
      </c>
      <c r="AA189" s="63">
        <f>SUMIF('RECAP PDV'!$E:$E,$G189,'RECAP PDV'!AA:AA)</f>
        <v>1</v>
      </c>
      <c r="AB189" s="63">
        <f t="shared" si="64"/>
        <v>0.26436781609195431</v>
      </c>
      <c r="AC189" s="64">
        <f t="shared" si="76"/>
        <v>0.9031004763221242</v>
      </c>
      <c r="AD189" s="48">
        <f t="shared" si="77"/>
        <v>190</v>
      </c>
      <c r="AE189" s="63">
        <f>SUMIF('RECAP PDV'!$E:$E,$G189,'RECAP PDV'!AE:AE)</f>
        <v>2.31086115876652</v>
      </c>
      <c r="AF189" s="63">
        <f t="shared" si="65"/>
        <v>0.61091731783482783</v>
      </c>
      <c r="AG189" s="64">
        <f t="shared" si="78"/>
        <v>0.97628635770499761</v>
      </c>
      <c r="AH189" s="48">
        <f t="shared" si="79"/>
        <v>245</v>
      </c>
      <c r="AI189" s="63">
        <f>SUMIF('RECAP PDV'!$E:$E,$G189,'RECAP PDV'!AI:AI)</f>
        <v>0</v>
      </c>
      <c r="AJ189" s="63">
        <f t="shared" si="88"/>
        <v>0</v>
      </c>
      <c r="AK189" s="64">
        <f t="shared" si="80"/>
        <v>1</v>
      </c>
      <c r="AL189" s="48">
        <f t="shared" si="81"/>
        <v>204</v>
      </c>
      <c r="AM189" s="133">
        <f>SUMIF('RECAP PDV'!$E:$E,$G189,'RECAP PDV'!AM:AM)</f>
        <v>4</v>
      </c>
      <c r="AN189" s="133">
        <f t="shared" si="89"/>
        <v>1.0574712643678172</v>
      </c>
      <c r="AO189" s="64">
        <f t="shared" si="82"/>
        <v>0.80451045038171243</v>
      </c>
      <c r="AP189" s="48">
        <f t="shared" si="83"/>
        <v>43</v>
      </c>
      <c r="AQ189" s="133">
        <f>SUMIF('RECAP PDV'!$E:$E,$G189,'RECAP PDV'!AQ:AQ)</f>
        <v>3</v>
      </c>
      <c r="AR189" s="133">
        <f t="shared" si="66"/>
        <v>0.79310344827586288</v>
      </c>
      <c r="AS189" s="64">
        <f t="shared" si="84"/>
        <v>0.30579655172413722</v>
      </c>
      <c r="AT189" s="48">
        <f t="shared" si="85"/>
        <v>3</v>
      </c>
      <c r="AU189" s="63">
        <f>SUMIF('RECAP PDV'!$E:$E,$G189,'RECAP PDV'!AU:AU)</f>
        <v>23036.5</v>
      </c>
      <c r="AV189" s="63">
        <f t="shared" si="67"/>
        <v>6090.109195402305</v>
      </c>
      <c r="AW189" s="64">
        <f t="shared" si="86"/>
        <v>0.96597622246859649</v>
      </c>
      <c r="AX189" s="48">
        <f t="shared" si="87"/>
        <v>172</v>
      </c>
    </row>
    <row r="190" spans="1:50" ht="15.75" thickBot="1" x14ac:dyDescent="0.3">
      <c r="A190">
        <v>55624</v>
      </c>
      <c r="C190" s="41">
        <v>110</v>
      </c>
      <c r="D190" s="42" t="s">
        <v>180</v>
      </c>
      <c r="E190" s="41">
        <v>31</v>
      </c>
      <c r="F190" s="43" t="s">
        <v>516</v>
      </c>
      <c r="G190" s="41">
        <v>555624</v>
      </c>
      <c r="H190" s="43" t="s">
        <v>202</v>
      </c>
      <c r="I190" s="62">
        <f>VLOOKUP(G190,ETP!$J$11:$M$324,4,FALSE)</f>
        <v>3</v>
      </c>
      <c r="K190" s="63">
        <f>SUMIF('RECAP PDV'!$E:$E,$G190,'RECAP PDV'!K:K)</f>
        <v>0</v>
      </c>
      <c r="L190" s="63">
        <f t="shared" si="60"/>
        <v>0</v>
      </c>
      <c r="M190" s="64" t="e">
        <f t="shared" si="68"/>
        <v>#DIV/0!</v>
      </c>
      <c r="N190" s="48" t="e">
        <f t="shared" si="69"/>
        <v>#DIV/0!</v>
      </c>
      <c r="O190" s="63">
        <f>SUMIF('RECAP PDV'!$E:$E,$G190,'RECAP PDV'!O:O)</f>
        <v>22</v>
      </c>
      <c r="P190" s="63">
        <f t="shared" si="61"/>
        <v>7.333333333333333</v>
      </c>
      <c r="Q190" s="64">
        <f t="shared" si="70"/>
        <v>0.52173913043478259</v>
      </c>
      <c r="R190" s="48">
        <f t="shared" si="71"/>
        <v>32</v>
      </c>
      <c r="S190" s="63">
        <f>SUMIF('RECAP PDV'!$E:$E,$G190,'RECAP PDV'!S:S)</f>
        <v>2</v>
      </c>
      <c r="T190" s="63">
        <f t="shared" si="62"/>
        <v>0.66666666666666663</v>
      </c>
      <c r="U190" s="64">
        <f t="shared" si="72"/>
        <v>0.71723492063492089</v>
      </c>
      <c r="V190" s="48">
        <f t="shared" si="73"/>
        <v>40</v>
      </c>
      <c r="W190" s="63">
        <f>SUMIF('RECAP PDV'!$E:$E,$G190,'RECAP PDV'!W:W)</f>
        <v>8.8000000000000007</v>
      </c>
      <c r="X190" s="63">
        <f t="shared" si="63"/>
        <v>2.9333333333333336</v>
      </c>
      <c r="Y190" s="64">
        <f t="shared" si="74"/>
        <v>0.95662927927927921</v>
      </c>
      <c r="Z190" s="48">
        <f t="shared" si="75"/>
        <v>181</v>
      </c>
      <c r="AA190" s="63">
        <f>SUMIF('RECAP PDV'!$E:$E,$G190,'RECAP PDV'!AA:AA)</f>
        <v>1</v>
      </c>
      <c r="AB190" s="63">
        <f t="shared" si="64"/>
        <v>0.33333333333333331</v>
      </c>
      <c r="AC190" s="64">
        <f t="shared" si="76"/>
        <v>0.87782233971050461</v>
      </c>
      <c r="AD190" s="48">
        <f t="shared" si="77"/>
        <v>168</v>
      </c>
      <c r="AE190" s="63">
        <f>SUMIF('RECAP PDV'!$E:$E,$G190,'RECAP PDV'!AE:AE)</f>
        <v>12.398368521214659</v>
      </c>
      <c r="AF190" s="63">
        <f t="shared" si="65"/>
        <v>4.1327895070715526</v>
      </c>
      <c r="AG190" s="64">
        <f t="shared" si="78"/>
        <v>0.83957977750807378</v>
      </c>
      <c r="AH190" s="48">
        <f t="shared" si="79"/>
        <v>127</v>
      </c>
      <c r="AI190" s="63">
        <f>SUMIF('RECAP PDV'!$E:$E,$G190,'RECAP PDV'!AI:AI)</f>
        <v>1</v>
      </c>
      <c r="AJ190" s="63">
        <f t="shared" si="88"/>
        <v>0.33333333333333331</v>
      </c>
      <c r="AK190" s="64">
        <f t="shared" si="80"/>
        <v>0.80874444444444449</v>
      </c>
      <c r="AL190" s="48">
        <f t="shared" si="81"/>
        <v>135</v>
      </c>
      <c r="AM190" s="133">
        <f>SUMIF('RECAP PDV'!$E:$E,$G190,'RECAP PDV'!AM:AM)</f>
        <v>-2</v>
      </c>
      <c r="AN190" s="133">
        <f t="shared" si="89"/>
        <v>-0.66666666666666663</v>
      </c>
      <c r="AO190" s="64">
        <f t="shared" si="82"/>
        <v>1.0422573238032191</v>
      </c>
      <c r="AP190" s="48">
        <f t="shared" si="83"/>
        <v>198</v>
      </c>
      <c r="AQ190" s="133">
        <f>SUMIF('RECAP PDV'!$E:$E,$G190,'RECAP PDV'!AQ:AQ)</f>
        <v>1</v>
      </c>
      <c r="AR190" s="133">
        <f t="shared" si="66"/>
        <v>0.33333333333333331</v>
      </c>
      <c r="AS190" s="64">
        <f t="shared" si="84"/>
        <v>0.70823333333333338</v>
      </c>
      <c r="AT190" s="48">
        <f t="shared" si="85"/>
        <v>24</v>
      </c>
      <c r="AU190" s="63">
        <f>SUMIF('RECAP PDV'!$E:$E,$G190,'RECAP PDV'!AU:AU)</f>
        <v>16920.8</v>
      </c>
      <c r="AV190" s="63">
        <f t="shared" si="67"/>
        <v>5640.2666666666664</v>
      </c>
      <c r="AW190" s="64">
        <f t="shared" si="86"/>
        <v>0.96848936987380552</v>
      </c>
      <c r="AX190" s="48">
        <f t="shared" si="87"/>
        <v>181</v>
      </c>
    </row>
    <row r="191" spans="1:50" ht="15.75" thickBot="1" x14ac:dyDescent="0.3">
      <c r="A191">
        <v>55676</v>
      </c>
      <c r="C191" s="41">
        <v>110</v>
      </c>
      <c r="D191" s="42" t="s">
        <v>180</v>
      </c>
      <c r="E191" s="41">
        <v>31</v>
      </c>
      <c r="F191" s="43" t="s">
        <v>516</v>
      </c>
      <c r="G191" s="41">
        <v>455676</v>
      </c>
      <c r="H191" s="43" t="s">
        <v>186</v>
      </c>
      <c r="I191" s="62">
        <f>VLOOKUP(G191,ETP!$J$11:$M$324,4,FALSE)</f>
        <v>3</v>
      </c>
      <c r="K191" s="63">
        <f>SUMIF('RECAP PDV'!$E:$E,$G191,'RECAP PDV'!K:K)</f>
        <v>0</v>
      </c>
      <c r="L191" s="63">
        <f t="shared" si="60"/>
        <v>0</v>
      </c>
      <c r="M191" s="64" t="e">
        <f t="shared" si="68"/>
        <v>#DIV/0!</v>
      </c>
      <c r="N191" s="48" t="e">
        <f t="shared" si="69"/>
        <v>#DIV/0!</v>
      </c>
      <c r="O191" s="63">
        <f>SUMIF('RECAP PDV'!$E:$E,$G191,'RECAP PDV'!O:O)</f>
        <v>15</v>
      </c>
      <c r="P191" s="63">
        <f t="shared" si="61"/>
        <v>5</v>
      </c>
      <c r="Q191" s="64">
        <f t="shared" si="70"/>
        <v>0.67391304347826086</v>
      </c>
      <c r="R191" s="48">
        <f t="shared" si="71"/>
        <v>81</v>
      </c>
      <c r="S191" s="63">
        <f>SUMIF('RECAP PDV'!$E:$E,$G191,'RECAP PDV'!S:S)</f>
        <v>0</v>
      </c>
      <c r="T191" s="63">
        <f t="shared" si="62"/>
        <v>0</v>
      </c>
      <c r="U191" s="64">
        <f t="shared" si="72"/>
        <v>1</v>
      </c>
      <c r="V191" s="48">
        <f t="shared" si="73"/>
        <v>181</v>
      </c>
      <c r="W191" s="63">
        <f>SUMIF('RECAP PDV'!$E:$E,$G191,'RECAP PDV'!W:W)</f>
        <v>18.8</v>
      </c>
      <c r="X191" s="63">
        <f t="shared" si="63"/>
        <v>6.2666666666666666</v>
      </c>
      <c r="Y191" s="64">
        <f t="shared" si="74"/>
        <v>0.90734436936936935</v>
      </c>
      <c r="Z191" s="48">
        <f t="shared" si="75"/>
        <v>117</v>
      </c>
      <c r="AA191" s="63">
        <f>SUMIF('RECAP PDV'!$E:$E,$G191,'RECAP PDV'!AA:AA)</f>
        <v>0</v>
      </c>
      <c r="AB191" s="63">
        <f t="shared" si="64"/>
        <v>0</v>
      </c>
      <c r="AC191" s="64">
        <f t="shared" si="76"/>
        <v>1</v>
      </c>
      <c r="AD191" s="48">
        <f t="shared" si="77"/>
        <v>219</v>
      </c>
      <c r="AE191" s="63">
        <f>SUMIF('RECAP PDV'!$E:$E,$G191,'RECAP PDV'!AE:AE)</f>
        <v>0.2122299849199363</v>
      </c>
      <c r="AF191" s="63">
        <f t="shared" si="65"/>
        <v>7.0743328306645439E-2</v>
      </c>
      <c r="AG191" s="64">
        <f t="shared" si="78"/>
        <v>0.99725399504442391</v>
      </c>
      <c r="AH191" s="48">
        <f t="shared" si="79"/>
        <v>258</v>
      </c>
      <c r="AI191" s="63">
        <f>SUMIF('RECAP PDV'!$E:$E,$G191,'RECAP PDV'!AI:AI)</f>
        <v>1</v>
      </c>
      <c r="AJ191" s="63">
        <f t="shared" si="88"/>
        <v>0.33333333333333331</v>
      </c>
      <c r="AK191" s="64">
        <f t="shared" si="80"/>
        <v>0.80874444444444449</v>
      </c>
      <c r="AL191" s="48">
        <f t="shared" si="81"/>
        <v>135</v>
      </c>
      <c r="AM191" s="133">
        <f>SUMIF('RECAP PDV'!$E:$E,$G191,'RECAP PDV'!AM:AM)</f>
        <v>0</v>
      </c>
      <c r="AN191" s="133">
        <f t="shared" si="89"/>
        <v>0</v>
      </c>
      <c r="AO191" s="64">
        <f t="shared" si="82"/>
        <v>0.9503285327469031</v>
      </c>
      <c r="AP191" s="48">
        <f t="shared" si="83"/>
        <v>133</v>
      </c>
      <c r="AQ191" s="133">
        <f>SUMIF('RECAP PDV'!$E:$E,$G191,'RECAP PDV'!AQ:AQ)</f>
        <v>0</v>
      </c>
      <c r="AR191" s="133">
        <f t="shared" si="66"/>
        <v>0</v>
      </c>
      <c r="AS191" s="64">
        <f t="shared" si="84"/>
        <v>1</v>
      </c>
      <c r="AT191" s="48">
        <f t="shared" si="85"/>
        <v>85</v>
      </c>
      <c r="AU191" s="63">
        <f>SUMIF('RECAP PDV'!$E:$E,$G191,'RECAP PDV'!AU:AU)</f>
        <v>31.2</v>
      </c>
      <c r="AV191" s="63">
        <f t="shared" si="67"/>
        <v>10.4</v>
      </c>
      <c r="AW191" s="64">
        <f t="shared" si="86"/>
        <v>0.99994189803910349</v>
      </c>
      <c r="AX191" s="48">
        <f t="shared" si="87"/>
        <v>272</v>
      </c>
    </row>
    <row r="192" spans="1:50" ht="15.75" thickBot="1" x14ac:dyDescent="0.3">
      <c r="A192">
        <v>55678</v>
      </c>
      <c r="C192" s="41">
        <v>110</v>
      </c>
      <c r="D192" s="42" t="s">
        <v>180</v>
      </c>
      <c r="E192" s="41">
        <v>31</v>
      </c>
      <c r="F192" s="43" t="s">
        <v>516</v>
      </c>
      <c r="G192" s="41">
        <v>455678</v>
      </c>
      <c r="H192" s="43" t="s">
        <v>226</v>
      </c>
      <c r="I192" s="62">
        <f>VLOOKUP(G192,ETP!$J$11:$M$324,4,FALSE)</f>
        <v>11.2928531490015</v>
      </c>
      <c r="K192" s="63">
        <f>SUMIF('RECAP PDV'!$E:$E,$G192,'RECAP PDV'!K:K)</f>
        <v>0</v>
      </c>
      <c r="L192" s="63">
        <f t="shared" si="60"/>
        <v>0</v>
      </c>
      <c r="M192" s="64" t="e">
        <f t="shared" si="68"/>
        <v>#DIV/0!</v>
      </c>
      <c r="N192" s="48" t="e">
        <f t="shared" si="69"/>
        <v>#DIV/0!</v>
      </c>
      <c r="O192" s="63">
        <f>SUMIF('RECAP PDV'!$E:$E,$G192,'RECAP PDV'!O:O)</f>
        <v>43</v>
      </c>
      <c r="P192" s="63">
        <f t="shared" si="61"/>
        <v>3.8077179816866749</v>
      </c>
      <c r="Q192" s="64">
        <f t="shared" si="70"/>
        <v>0.75167056641173857</v>
      </c>
      <c r="R192" s="48">
        <f t="shared" si="71"/>
        <v>121</v>
      </c>
      <c r="S192" s="63">
        <f>SUMIF('RECAP PDV'!$E:$E,$G192,'RECAP PDV'!S:S)</f>
        <v>1</v>
      </c>
      <c r="T192" s="63">
        <f t="shared" si="62"/>
        <v>8.8551580969457547E-2</v>
      </c>
      <c r="U192" s="64">
        <f t="shared" si="72"/>
        <v>0.9624410577689021</v>
      </c>
      <c r="V192" s="48">
        <f t="shared" si="73"/>
        <v>180</v>
      </c>
      <c r="W192" s="63">
        <f>SUMIF('RECAP PDV'!$E:$E,$G192,'RECAP PDV'!W:W)</f>
        <v>-25.200000000000003</v>
      </c>
      <c r="X192" s="63">
        <f t="shared" si="63"/>
        <v>-2.2314998404303306</v>
      </c>
      <c r="Y192" s="64">
        <f t="shared" si="74"/>
        <v>1.0329937805798761</v>
      </c>
      <c r="Z192" s="48">
        <f t="shared" si="75"/>
        <v>250</v>
      </c>
      <c r="AA192" s="63">
        <f>SUMIF('RECAP PDV'!$E:$E,$G192,'RECAP PDV'!AA:AA)</f>
        <v>4</v>
      </c>
      <c r="AB192" s="63">
        <f t="shared" si="64"/>
        <v>0.35420632387783019</v>
      </c>
      <c r="AC192" s="64">
        <f t="shared" si="76"/>
        <v>0.87017170026659041</v>
      </c>
      <c r="AD192" s="48">
        <f t="shared" si="77"/>
        <v>155</v>
      </c>
      <c r="AE192" s="63">
        <f>SUMIF('RECAP PDV'!$E:$E,$G192,'RECAP PDV'!AE:AE)</f>
        <v>76.242162157121101</v>
      </c>
      <c r="AF192" s="63">
        <f t="shared" si="65"/>
        <v>6.7513639955428211</v>
      </c>
      <c r="AG192" s="64">
        <f t="shared" si="78"/>
        <v>0.73793600849117535</v>
      </c>
      <c r="AH192" s="48">
        <f t="shared" si="79"/>
        <v>69</v>
      </c>
      <c r="AI192" s="63">
        <f>SUMIF('RECAP PDV'!$E:$E,$G192,'RECAP PDV'!AI:AI)</f>
        <v>4</v>
      </c>
      <c r="AJ192" s="63">
        <f t="shared" si="88"/>
        <v>0.35420632387783019</v>
      </c>
      <c r="AK192" s="64">
        <f t="shared" si="80"/>
        <v>0.79676821823636368</v>
      </c>
      <c r="AL192" s="48">
        <f t="shared" si="81"/>
        <v>123</v>
      </c>
      <c r="AM192" s="133">
        <f>SUMIF('RECAP PDV'!$E:$E,$G192,'RECAP PDV'!AM:AM)</f>
        <v>-12</v>
      </c>
      <c r="AN192" s="133">
        <f t="shared" si="89"/>
        <v>-1.0626189716334906</v>
      </c>
      <c r="AO192" s="64">
        <f t="shared" si="82"/>
        <v>1.0968564488705614</v>
      </c>
      <c r="AP192" s="48">
        <f t="shared" si="83"/>
        <v>233</v>
      </c>
      <c r="AQ192" s="133">
        <f>SUMIF('RECAP PDV'!$E:$E,$G192,'RECAP PDV'!AQ:AQ)</f>
        <v>2</v>
      </c>
      <c r="AR192" s="133">
        <f t="shared" si="66"/>
        <v>0.17710316193891509</v>
      </c>
      <c r="AS192" s="64">
        <f t="shared" si="84"/>
        <v>0.84498160235486763</v>
      </c>
      <c r="AT192" s="48">
        <f t="shared" si="85"/>
        <v>66</v>
      </c>
      <c r="AU192" s="63">
        <f>SUMIF('RECAP PDV'!$E:$E,$G192,'RECAP PDV'!AU:AU)</f>
        <v>109534.5</v>
      </c>
      <c r="AV192" s="63">
        <f t="shared" si="67"/>
        <v>9699.453145699048</v>
      </c>
      <c r="AW192" s="64">
        <f t="shared" si="86"/>
        <v>0.94581180313570112</v>
      </c>
      <c r="AX192" s="48">
        <f t="shared" si="87"/>
        <v>138</v>
      </c>
    </row>
    <row r="193" spans="1:50" ht="15.75" thickBot="1" x14ac:dyDescent="0.3">
      <c r="A193">
        <v>55679</v>
      </c>
      <c r="C193" s="41">
        <v>110</v>
      </c>
      <c r="D193" s="42" t="s">
        <v>180</v>
      </c>
      <c r="E193" s="41">
        <v>31</v>
      </c>
      <c r="F193" s="43" t="s">
        <v>516</v>
      </c>
      <c r="G193" s="41">
        <v>555679</v>
      </c>
      <c r="H193" s="43" t="s">
        <v>227</v>
      </c>
      <c r="I193" s="62">
        <f>VLOOKUP(G193,ETP!$J$11:$M$324,4,FALSE)</f>
        <v>4</v>
      </c>
      <c r="K193" s="63">
        <f>SUMIF('RECAP PDV'!$E:$E,$G193,'RECAP PDV'!K:K)</f>
        <v>0</v>
      </c>
      <c r="L193" s="63">
        <f t="shared" ref="L193:L253" si="90">K193/$I193</f>
        <v>0</v>
      </c>
      <c r="M193" s="64" t="e">
        <f t="shared" si="68"/>
        <v>#DIV/0!</v>
      </c>
      <c r="N193" s="48" t="e">
        <f t="shared" si="69"/>
        <v>#DIV/0!</v>
      </c>
      <c r="O193" s="63">
        <f>SUMIF('RECAP PDV'!$E:$E,$G193,'RECAP PDV'!O:O)</f>
        <v>4</v>
      </c>
      <c r="P193" s="63">
        <f t="shared" ref="P193:P253" si="91">O193/$I193</f>
        <v>1</v>
      </c>
      <c r="Q193" s="64">
        <f t="shared" si="70"/>
        <v>0.93478260869565222</v>
      </c>
      <c r="R193" s="48">
        <f t="shared" si="71"/>
        <v>224</v>
      </c>
      <c r="S193" s="63">
        <f>SUMIF('RECAP PDV'!$E:$E,$G193,'RECAP PDV'!S:S)</f>
        <v>1</v>
      </c>
      <c r="T193" s="63">
        <f t="shared" ref="T193:T253" si="92">S193/$I193</f>
        <v>0.25</v>
      </c>
      <c r="U193" s="64">
        <f t="shared" si="72"/>
        <v>0.89396309523809525</v>
      </c>
      <c r="V193" s="48">
        <f t="shared" si="73"/>
        <v>151</v>
      </c>
      <c r="W193" s="63">
        <f>SUMIF('RECAP PDV'!$E:$E,$G193,'RECAP PDV'!W:W)</f>
        <v>30.8</v>
      </c>
      <c r="X193" s="63">
        <f t="shared" ref="X193:X253" si="93">W193/$I193</f>
        <v>7.7</v>
      </c>
      <c r="Y193" s="64">
        <f t="shared" si="74"/>
        <v>0.88615185810810804</v>
      </c>
      <c r="Z193" s="48">
        <f t="shared" si="75"/>
        <v>99</v>
      </c>
      <c r="AA193" s="63">
        <f>SUMIF('RECAP PDV'!$E:$E,$G193,'RECAP PDV'!AA:AA)</f>
        <v>2</v>
      </c>
      <c r="AB193" s="63">
        <f t="shared" ref="AB193:AB253" si="94">AA193/$I193</f>
        <v>0.5</v>
      </c>
      <c r="AC193" s="64">
        <f t="shared" si="76"/>
        <v>0.81673350956575697</v>
      </c>
      <c r="AD193" s="48">
        <f t="shared" si="77"/>
        <v>117</v>
      </c>
      <c r="AE193" s="63">
        <f>SUMIF('RECAP PDV'!$E:$E,$G193,'RECAP PDV'!AE:AE)</f>
        <v>42.713207666120617</v>
      </c>
      <c r="AF193" s="63">
        <f t="shared" ref="AF193:AF253" si="95">AE193/$I193</f>
        <v>10.678301916530154</v>
      </c>
      <c r="AG193" s="64">
        <f t="shared" si="78"/>
        <v>0.58550621405841885</v>
      </c>
      <c r="AH193" s="48">
        <f t="shared" si="79"/>
        <v>22</v>
      </c>
      <c r="AI193" s="63">
        <f>SUMIF('RECAP PDV'!$E:$E,$G193,'RECAP PDV'!AI:AI)</f>
        <v>2</v>
      </c>
      <c r="AJ193" s="63">
        <f t="shared" si="88"/>
        <v>0.5</v>
      </c>
      <c r="AK193" s="64">
        <f t="shared" si="80"/>
        <v>0.71311666666666662</v>
      </c>
      <c r="AL193" s="48">
        <f t="shared" si="81"/>
        <v>70</v>
      </c>
      <c r="AM193" s="133">
        <f>SUMIF('RECAP PDV'!$E:$E,$G193,'RECAP PDV'!AM:AM)</f>
        <v>-2</v>
      </c>
      <c r="AN193" s="133">
        <f t="shared" si="89"/>
        <v>-0.5</v>
      </c>
      <c r="AO193" s="64">
        <f t="shared" si="82"/>
        <v>1.0192751260391399</v>
      </c>
      <c r="AP193" s="48">
        <f t="shared" si="83"/>
        <v>192</v>
      </c>
      <c r="AQ193" s="133">
        <f>SUMIF('RECAP PDV'!$E:$E,$G193,'RECAP PDV'!AQ:AQ)</f>
        <v>0</v>
      </c>
      <c r="AR193" s="133">
        <f t="shared" ref="AR193:AR253" si="96">AQ193/$I193</f>
        <v>0</v>
      </c>
      <c r="AS193" s="64">
        <f t="shared" si="84"/>
        <v>1</v>
      </c>
      <c r="AT193" s="48">
        <f t="shared" si="85"/>
        <v>85</v>
      </c>
      <c r="AU193" s="63">
        <f>SUMIF('RECAP PDV'!$E:$E,$G193,'RECAP PDV'!AU:AU)</f>
        <v>61251.1</v>
      </c>
      <c r="AV193" s="63">
        <f t="shared" ref="AV193:AV253" si="97">AU193/$I193</f>
        <v>15312.775</v>
      </c>
      <c r="AW193" s="64">
        <f t="shared" si="86"/>
        <v>0.91445170632051009</v>
      </c>
      <c r="AX193" s="48">
        <f t="shared" si="87"/>
        <v>92</v>
      </c>
    </row>
    <row r="194" spans="1:50" ht="15.75" thickBot="1" x14ac:dyDescent="0.3">
      <c r="A194">
        <v>54700</v>
      </c>
      <c r="C194" s="41">
        <v>110</v>
      </c>
      <c r="D194" s="42" t="s">
        <v>180</v>
      </c>
      <c r="E194" s="41">
        <v>31</v>
      </c>
      <c r="F194" s="43" t="s">
        <v>516</v>
      </c>
      <c r="G194" s="41">
        <v>554700</v>
      </c>
      <c r="H194" s="43" t="s">
        <v>194</v>
      </c>
      <c r="I194" s="62">
        <f>VLOOKUP(G194,ETP!$J$11:$M$324,4,FALSE)</f>
        <v>2.9565217391304399</v>
      </c>
      <c r="K194" s="63">
        <f>SUMIF('RECAP PDV'!$E:$E,$G194,'RECAP PDV'!K:K)</f>
        <v>0</v>
      </c>
      <c r="L194" s="63">
        <f t="shared" si="90"/>
        <v>0</v>
      </c>
      <c r="M194" s="64" t="e">
        <f t="shared" si="68"/>
        <v>#DIV/0!</v>
      </c>
      <c r="N194" s="48" t="e">
        <f t="shared" si="69"/>
        <v>#DIV/0!</v>
      </c>
      <c r="O194" s="63">
        <f>SUMIF('RECAP PDV'!$E:$E,$G194,'RECAP PDV'!O:O)</f>
        <v>22</v>
      </c>
      <c r="P194" s="63">
        <f t="shared" si="91"/>
        <v>7.4411764705882222</v>
      </c>
      <c r="Q194" s="64">
        <f t="shared" si="70"/>
        <v>0.51470588235294201</v>
      </c>
      <c r="R194" s="48">
        <f t="shared" si="71"/>
        <v>29</v>
      </c>
      <c r="S194" s="63">
        <f>SUMIF('RECAP PDV'!$E:$E,$G194,'RECAP PDV'!S:S)</f>
        <v>1</v>
      </c>
      <c r="T194" s="63">
        <f t="shared" si="92"/>
        <v>0.33823529411764647</v>
      </c>
      <c r="U194" s="64">
        <f t="shared" si="72"/>
        <v>0.85653830532212927</v>
      </c>
      <c r="V194" s="48">
        <f t="shared" si="73"/>
        <v>114</v>
      </c>
      <c r="W194" s="63">
        <f>SUMIF('RECAP PDV'!$E:$E,$G194,'RECAP PDV'!W:W)</f>
        <v>-17.600000000000001</v>
      </c>
      <c r="X194" s="63">
        <f t="shared" si="93"/>
        <v>-5.9529411764705786</v>
      </c>
      <c r="Y194" s="64">
        <f t="shared" si="74"/>
        <v>1.0880170508744036</v>
      </c>
      <c r="Z194" s="48">
        <f t="shared" si="75"/>
        <v>268</v>
      </c>
      <c r="AA194" s="63">
        <f>SUMIF('RECAP PDV'!$E:$E,$G194,'RECAP PDV'!AA:AA)</f>
        <v>1</v>
      </c>
      <c r="AB194" s="63">
        <f t="shared" si="94"/>
        <v>0.33823529411764647</v>
      </c>
      <c r="AC194" s="64">
        <f t="shared" si="76"/>
        <v>0.87602560941212992</v>
      </c>
      <c r="AD194" s="48">
        <f t="shared" si="77"/>
        <v>164</v>
      </c>
      <c r="AE194" s="63">
        <f>SUMIF('RECAP PDV'!$E:$E,$G194,'RECAP PDV'!AE:AE)</f>
        <v>0.96539071188689718</v>
      </c>
      <c r="AF194" s="63">
        <f t="shared" si="95"/>
        <v>0.32652921137350877</v>
      </c>
      <c r="AG194" s="64">
        <f t="shared" si="78"/>
        <v>0.98732529477994913</v>
      </c>
      <c r="AH194" s="48">
        <f t="shared" si="79"/>
        <v>251</v>
      </c>
      <c r="AI194" s="63">
        <f>SUMIF('RECAP PDV'!$E:$E,$G194,'RECAP PDV'!AI:AI)</f>
        <v>0</v>
      </c>
      <c r="AJ194" s="63">
        <f t="shared" si="88"/>
        <v>0</v>
      </c>
      <c r="AK194" s="64">
        <f t="shared" si="80"/>
        <v>1</v>
      </c>
      <c r="AL194" s="48">
        <f t="shared" si="81"/>
        <v>204</v>
      </c>
      <c r="AM194" s="133">
        <f>SUMIF('RECAP PDV'!$E:$E,$G194,'RECAP PDV'!AM:AM)</f>
        <v>-4</v>
      </c>
      <c r="AN194" s="133">
        <f t="shared" si="89"/>
        <v>-1.3529411764705859</v>
      </c>
      <c r="AO194" s="64">
        <f t="shared" si="82"/>
        <v>1.1368899028317787</v>
      </c>
      <c r="AP194" s="48">
        <f t="shared" si="83"/>
        <v>243</v>
      </c>
      <c r="AQ194" s="133">
        <f>SUMIF('RECAP PDV'!$E:$E,$G194,'RECAP PDV'!AQ:AQ)</f>
        <v>0</v>
      </c>
      <c r="AR194" s="133">
        <f t="shared" si="96"/>
        <v>0</v>
      </c>
      <c r="AS194" s="64">
        <f t="shared" si="84"/>
        <v>1</v>
      </c>
      <c r="AT194" s="48">
        <f t="shared" si="85"/>
        <v>85</v>
      </c>
      <c r="AU194" s="63">
        <f>SUMIF('RECAP PDV'!$E:$E,$G194,'RECAP PDV'!AU:AU)</f>
        <v>69064.5</v>
      </c>
      <c r="AV194" s="63">
        <f t="shared" si="97"/>
        <v>23360.051470588194</v>
      </c>
      <c r="AW194" s="64">
        <f t="shared" si="86"/>
        <v>0.86949376951115132</v>
      </c>
      <c r="AX194" s="48">
        <f t="shared" si="87"/>
        <v>48</v>
      </c>
    </row>
    <row r="195" spans="1:50" ht="15.75" thickBot="1" x14ac:dyDescent="0.3">
      <c r="A195">
        <v>57105</v>
      </c>
      <c r="C195" s="41">
        <v>160</v>
      </c>
      <c r="D195" s="42" t="s">
        <v>234</v>
      </c>
      <c r="E195" s="41">
        <v>45</v>
      </c>
      <c r="F195" s="43" t="s">
        <v>517</v>
      </c>
      <c r="G195" s="41">
        <v>557105</v>
      </c>
      <c r="H195" s="43" t="s">
        <v>274</v>
      </c>
      <c r="I195" s="62">
        <f>VLOOKUP(G195,ETP!$J$11:$M$324,4,FALSE)</f>
        <v>3.9627844795238101</v>
      </c>
      <c r="K195" s="63">
        <f>SUMIF('RECAP PDV'!$E:$E,$G195,'RECAP PDV'!K:K)</f>
        <v>0</v>
      </c>
      <c r="L195" s="63">
        <f t="shared" si="90"/>
        <v>0</v>
      </c>
      <c r="M195" s="64" t="e">
        <f t="shared" si="68"/>
        <v>#DIV/0!</v>
      </c>
      <c r="N195" s="48" t="e">
        <f t="shared" si="69"/>
        <v>#DIV/0!</v>
      </c>
      <c r="O195" s="63">
        <f>SUMIF('RECAP PDV'!$E:$E,$G195,'RECAP PDV'!O:O)</f>
        <v>19</v>
      </c>
      <c r="P195" s="63">
        <f t="shared" si="91"/>
        <v>4.7946084623514889</v>
      </c>
      <c r="Q195" s="64">
        <f t="shared" si="70"/>
        <v>0.68730814375968552</v>
      </c>
      <c r="R195" s="48">
        <f t="shared" si="71"/>
        <v>88</v>
      </c>
      <c r="S195" s="63">
        <f>SUMIF('RECAP PDV'!$E:$E,$G195,'RECAP PDV'!S:S)</f>
        <v>1</v>
      </c>
      <c r="T195" s="63">
        <f t="shared" si="92"/>
        <v>0.25234781380797311</v>
      </c>
      <c r="U195" s="64">
        <f t="shared" si="72"/>
        <v>0.89296727560147648</v>
      </c>
      <c r="V195" s="48">
        <f t="shared" si="73"/>
        <v>150</v>
      </c>
      <c r="W195" s="63">
        <f>SUMIF('RECAP PDV'!$E:$E,$G195,'RECAP PDV'!W:W)</f>
        <v>33.200000000000003</v>
      </c>
      <c r="X195" s="63">
        <f t="shared" si="93"/>
        <v>8.3779474184247071</v>
      </c>
      <c r="Y195" s="64">
        <f t="shared" si="74"/>
        <v>0.87612808487589278</v>
      </c>
      <c r="Z195" s="48">
        <f t="shared" si="75"/>
        <v>91</v>
      </c>
      <c r="AA195" s="63">
        <f>SUMIF('RECAP PDV'!$E:$E,$G195,'RECAP PDV'!AA:AA)</f>
        <v>2</v>
      </c>
      <c r="AB195" s="63">
        <f t="shared" si="94"/>
        <v>0.50469562761594622</v>
      </c>
      <c r="AC195" s="64">
        <f t="shared" si="76"/>
        <v>0.81501240717863577</v>
      </c>
      <c r="AD195" s="48">
        <f t="shared" si="77"/>
        <v>115</v>
      </c>
      <c r="AE195" s="63">
        <f>SUMIF('RECAP PDV'!$E:$E,$G195,'RECAP PDV'!AE:AE)</f>
        <v>15.564194914005167</v>
      </c>
      <c r="AF195" s="63">
        <f t="shared" si="95"/>
        <v>3.9275905602303776</v>
      </c>
      <c r="AG195" s="64">
        <f t="shared" si="78"/>
        <v>0.84754487242787191</v>
      </c>
      <c r="AH195" s="48">
        <f t="shared" si="79"/>
        <v>131</v>
      </c>
      <c r="AI195" s="63">
        <f>SUMIF('RECAP PDV'!$E:$E,$G195,'RECAP PDV'!AI:AI)</f>
        <v>2</v>
      </c>
      <c r="AJ195" s="63">
        <f t="shared" si="88"/>
        <v>0.50469562761594622</v>
      </c>
      <c r="AK195" s="64">
        <f t="shared" si="80"/>
        <v>0.71042247206155729</v>
      </c>
      <c r="AL195" s="48">
        <f t="shared" si="81"/>
        <v>68</v>
      </c>
      <c r="AM195" s="133">
        <f>SUMIF('RECAP PDV'!$E:$E,$G195,'RECAP PDV'!AM:AM)</f>
        <v>1</v>
      </c>
      <c r="AN195" s="133">
        <f t="shared" si="89"/>
        <v>0.25234781380797311</v>
      </c>
      <c r="AO195" s="64">
        <f t="shared" si="82"/>
        <v>0.91553148857329625</v>
      </c>
      <c r="AP195" s="48">
        <f t="shared" si="83"/>
        <v>125</v>
      </c>
      <c r="AQ195" s="133">
        <f>SUMIF('RECAP PDV'!$E:$E,$G195,'RECAP PDV'!AQ:AQ)</f>
        <v>1</v>
      </c>
      <c r="AR195" s="133">
        <f t="shared" si="96"/>
        <v>0.25234781380797311</v>
      </c>
      <c r="AS195" s="64">
        <f t="shared" si="84"/>
        <v>0.77911995857388117</v>
      </c>
      <c r="AT195" s="48">
        <f t="shared" si="85"/>
        <v>43</v>
      </c>
      <c r="AU195" s="63">
        <f>SUMIF('RECAP PDV'!$E:$E,$G195,'RECAP PDV'!AU:AU)</f>
        <v>53146.6</v>
      </c>
      <c r="AV195" s="63">
        <f t="shared" si="97"/>
        <v>13411.428321326823</v>
      </c>
      <c r="AW195" s="64">
        <f t="shared" si="86"/>
        <v>0.9250740111642537</v>
      </c>
      <c r="AX195" s="48">
        <f t="shared" si="87"/>
        <v>102</v>
      </c>
    </row>
    <row r="196" spans="1:50" ht="15.75" thickBot="1" x14ac:dyDescent="0.3">
      <c r="A196">
        <v>57178</v>
      </c>
      <c r="C196" s="41">
        <v>160</v>
      </c>
      <c r="D196" s="42" t="s">
        <v>234</v>
      </c>
      <c r="E196" s="41">
        <v>45</v>
      </c>
      <c r="F196" s="43" t="s">
        <v>517</v>
      </c>
      <c r="G196" s="41">
        <v>557178</v>
      </c>
      <c r="H196" s="43" t="s">
        <v>268</v>
      </c>
      <c r="I196" s="62">
        <f>VLOOKUP(G196,ETP!$J$11:$M$324,4,FALSE)</f>
        <v>2.8119662976651298</v>
      </c>
      <c r="K196" s="63">
        <f>SUMIF('RECAP PDV'!$E:$E,$G196,'RECAP PDV'!K:K)</f>
        <v>0</v>
      </c>
      <c r="L196" s="63">
        <f t="shared" si="90"/>
        <v>0</v>
      </c>
      <c r="M196" s="64" t="e">
        <f t="shared" si="68"/>
        <v>#DIV/0!</v>
      </c>
      <c r="N196" s="48" t="e">
        <f t="shared" si="69"/>
        <v>#DIV/0!</v>
      </c>
      <c r="O196" s="63">
        <f>SUMIF('RECAP PDV'!$E:$E,$G196,'RECAP PDV'!O:O)</f>
        <v>-1</v>
      </c>
      <c r="P196" s="63">
        <f t="shared" si="91"/>
        <v>-0.35562303887864288</v>
      </c>
      <c r="Q196" s="64">
        <f t="shared" si="70"/>
        <v>1.0231928068833898</v>
      </c>
      <c r="R196" s="48">
        <f t="shared" si="71"/>
        <v>260</v>
      </c>
      <c r="S196" s="63">
        <f>SUMIF('RECAP PDV'!$E:$E,$G196,'RECAP PDV'!S:S)</f>
        <v>0</v>
      </c>
      <c r="T196" s="63">
        <f t="shared" si="92"/>
        <v>0</v>
      </c>
      <c r="U196" s="64">
        <f t="shared" si="72"/>
        <v>1</v>
      </c>
      <c r="V196" s="48">
        <f t="shared" si="73"/>
        <v>181</v>
      </c>
      <c r="W196" s="63">
        <f>SUMIF('RECAP PDV'!$E:$E,$G196,'RECAP PDV'!W:W)</f>
        <v>26.8</v>
      </c>
      <c r="X196" s="63">
        <f t="shared" si="93"/>
        <v>9.5306974419476305</v>
      </c>
      <c r="Y196" s="64">
        <f t="shared" si="74"/>
        <v>0.85908413055850064</v>
      </c>
      <c r="Z196" s="48">
        <f t="shared" si="75"/>
        <v>80</v>
      </c>
      <c r="AA196" s="63">
        <f>SUMIF('RECAP PDV'!$E:$E,$G196,'RECAP PDV'!AA:AA)</f>
        <v>2</v>
      </c>
      <c r="AB196" s="63">
        <f t="shared" si="94"/>
        <v>0.71124607775728577</v>
      </c>
      <c r="AC196" s="64">
        <f t="shared" si="76"/>
        <v>0.73930485498860288</v>
      </c>
      <c r="AD196" s="48">
        <f t="shared" si="77"/>
        <v>80</v>
      </c>
      <c r="AE196" s="63">
        <f>SUMIF('RECAP PDV'!$E:$E,$G196,'RECAP PDV'!AE:AE)</f>
        <v>9.1258319248180619</v>
      </c>
      <c r="AF196" s="63">
        <f t="shared" si="95"/>
        <v>3.2453560813995344</v>
      </c>
      <c r="AG196" s="64">
        <f t="shared" si="78"/>
        <v>0.87402679382707182</v>
      </c>
      <c r="AH196" s="48">
        <f t="shared" si="79"/>
        <v>157</v>
      </c>
      <c r="AI196" s="63">
        <f>SUMIF('RECAP PDV'!$E:$E,$G196,'RECAP PDV'!AI:AI)</f>
        <v>1</v>
      </c>
      <c r="AJ196" s="63">
        <f t="shared" si="88"/>
        <v>0.35562303887864288</v>
      </c>
      <c r="AK196" s="64">
        <f t="shared" si="80"/>
        <v>0.79595535439273057</v>
      </c>
      <c r="AL196" s="48">
        <f t="shared" si="81"/>
        <v>122</v>
      </c>
      <c r="AM196" s="133">
        <f>SUMIF('RECAP PDV'!$E:$E,$G196,'RECAP PDV'!AM:AM)</f>
        <v>-4</v>
      </c>
      <c r="AN196" s="133">
        <f t="shared" si="89"/>
        <v>-1.4224921555145715</v>
      </c>
      <c r="AO196" s="64">
        <f t="shared" si="82"/>
        <v>1.1464805089622243</v>
      </c>
      <c r="AP196" s="48">
        <f t="shared" si="83"/>
        <v>246</v>
      </c>
      <c r="AQ196" s="133">
        <f>SUMIF('RECAP PDV'!$E:$E,$G196,'RECAP PDV'!AQ:AQ)</f>
        <v>0</v>
      </c>
      <c r="AR196" s="133">
        <f t="shared" si="96"/>
        <v>0</v>
      </c>
      <c r="AS196" s="64">
        <f t="shared" si="84"/>
        <v>1</v>
      </c>
      <c r="AT196" s="48">
        <f t="shared" si="85"/>
        <v>85</v>
      </c>
      <c r="AU196" s="63">
        <f>SUMIF('RECAP PDV'!$E:$E,$G196,'RECAP PDV'!AU:AU)</f>
        <v>7838.8</v>
      </c>
      <c r="AV196" s="63">
        <f t="shared" si="97"/>
        <v>2787.6578771619061</v>
      </c>
      <c r="AW196" s="64">
        <f t="shared" si="86"/>
        <v>0.9844261164450343</v>
      </c>
      <c r="AX196" s="48">
        <f t="shared" si="87"/>
        <v>208</v>
      </c>
    </row>
    <row r="197" spans="1:50" ht="15.75" thickBot="1" x14ac:dyDescent="0.3">
      <c r="A197">
        <v>57224</v>
      </c>
      <c r="C197" s="41">
        <v>160</v>
      </c>
      <c r="D197" s="42" t="s">
        <v>234</v>
      </c>
      <c r="E197" s="41">
        <v>45</v>
      </c>
      <c r="F197" s="43" t="s">
        <v>517</v>
      </c>
      <c r="G197" s="41">
        <v>557224</v>
      </c>
      <c r="H197" s="43" t="s">
        <v>278</v>
      </c>
      <c r="I197" s="62">
        <f>VLOOKUP(G197,ETP!$J$11:$M$324,4,FALSE)</f>
        <v>2.97208835714286</v>
      </c>
      <c r="K197" s="63">
        <f>SUMIF('RECAP PDV'!$E:$E,$G197,'RECAP PDV'!K:K)</f>
        <v>0</v>
      </c>
      <c r="L197" s="63">
        <f t="shared" si="90"/>
        <v>0</v>
      </c>
      <c r="M197" s="64" t="e">
        <f t="shared" si="68"/>
        <v>#DIV/0!</v>
      </c>
      <c r="N197" s="48" t="e">
        <f t="shared" si="69"/>
        <v>#DIV/0!</v>
      </c>
      <c r="O197" s="63">
        <f>SUMIF('RECAP PDV'!$E:$E,$G197,'RECAP PDV'!O:O)</f>
        <v>7</v>
      </c>
      <c r="P197" s="63">
        <f t="shared" si="91"/>
        <v>2.3552462641888843</v>
      </c>
      <c r="Q197" s="64">
        <f t="shared" si="70"/>
        <v>0.84639698277029018</v>
      </c>
      <c r="R197" s="48">
        <f t="shared" si="71"/>
        <v>183</v>
      </c>
      <c r="S197" s="63">
        <f>SUMIF('RECAP PDV'!$E:$E,$G197,'RECAP PDV'!S:S)</f>
        <v>1</v>
      </c>
      <c r="T197" s="63">
        <f t="shared" si="92"/>
        <v>0.33646375202698348</v>
      </c>
      <c r="U197" s="64">
        <f t="shared" si="72"/>
        <v>0.85728970068192656</v>
      </c>
      <c r="V197" s="48">
        <f t="shared" si="73"/>
        <v>116</v>
      </c>
      <c r="W197" s="63">
        <f>SUMIF('RECAP PDV'!$E:$E,$G197,'RECAP PDV'!W:W)</f>
        <v>18.399999999999999</v>
      </c>
      <c r="X197" s="63">
        <f t="shared" si="93"/>
        <v>6.1909330372964959</v>
      </c>
      <c r="Y197" s="64">
        <f t="shared" si="74"/>
        <v>0.90846412689956724</v>
      </c>
      <c r="Z197" s="48">
        <f t="shared" si="75"/>
        <v>122</v>
      </c>
      <c r="AA197" s="63">
        <f>SUMIF('RECAP PDV'!$E:$E,$G197,'RECAP PDV'!AA:AA)</f>
        <v>2</v>
      </c>
      <c r="AB197" s="63">
        <f t="shared" si="94"/>
        <v>0.67292750405396695</v>
      </c>
      <c r="AC197" s="64">
        <f t="shared" si="76"/>
        <v>0.75334987603070913</v>
      </c>
      <c r="AD197" s="48">
        <f t="shared" si="77"/>
        <v>82</v>
      </c>
      <c r="AE197" s="63">
        <f>SUMIF('RECAP PDV'!$E:$E,$G197,'RECAP PDV'!AE:AE)</f>
        <v>12.836449654584683</v>
      </c>
      <c r="AF197" s="63">
        <f t="shared" si="95"/>
        <v>4.319000013487039</v>
      </c>
      <c r="AG197" s="64">
        <f t="shared" si="78"/>
        <v>0.83235174646066801</v>
      </c>
      <c r="AH197" s="48">
        <f t="shared" si="79"/>
        <v>122</v>
      </c>
      <c r="AI197" s="63">
        <f>SUMIF('RECAP PDV'!$E:$E,$G197,'RECAP PDV'!AI:AI)</f>
        <v>1</v>
      </c>
      <c r="AJ197" s="63">
        <f t="shared" si="88"/>
        <v>0.33646375202698348</v>
      </c>
      <c r="AK197" s="64">
        <f t="shared" si="80"/>
        <v>0.80694831454531779</v>
      </c>
      <c r="AL197" s="48">
        <f t="shared" si="81"/>
        <v>133</v>
      </c>
      <c r="AM197" s="133">
        <f>SUMIF('RECAP PDV'!$E:$E,$G197,'RECAP PDV'!AM:AM)</f>
        <v>-7</v>
      </c>
      <c r="AN197" s="133">
        <f t="shared" si="89"/>
        <v>-2.3552462641888843</v>
      </c>
      <c r="AO197" s="64">
        <f t="shared" si="82"/>
        <v>1.2751009453070856</v>
      </c>
      <c r="AP197" s="48">
        <f t="shared" si="83"/>
        <v>264</v>
      </c>
      <c r="AQ197" s="133">
        <f>SUMIF('RECAP PDV'!$E:$E,$G197,'RECAP PDV'!AQ:AQ)</f>
        <v>1</v>
      </c>
      <c r="AR197" s="133">
        <f t="shared" si="96"/>
        <v>0.33646375202698348</v>
      </c>
      <c r="AS197" s="64">
        <f t="shared" si="84"/>
        <v>0.70549327785078131</v>
      </c>
      <c r="AT197" s="48">
        <f t="shared" si="85"/>
        <v>22</v>
      </c>
      <c r="AU197" s="63">
        <f>SUMIF('RECAP PDV'!$E:$E,$G197,'RECAP PDV'!AU:AU)</f>
        <v>40466.6</v>
      </c>
      <c r="AV197" s="63">
        <f t="shared" si="97"/>
        <v>13615.54406777513</v>
      </c>
      <c r="AW197" s="64">
        <f t="shared" si="86"/>
        <v>0.923933672210552</v>
      </c>
      <c r="AX197" s="48">
        <f t="shared" si="87"/>
        <v>100</v>
      </c>
    </row>
    <row r="198" spans="1:50" ht="15.75" thickBot="1" x14ac:dyDescent="0.3">
      <c r="A198">
        <v>57432</v>
      </c>
      <c r="C198" s="41">
        <v>160</v>
      </c>
      <c r="D198" s="42" t="s">
        <v>234</v>
      </c>
      <c r="E198" s="41">
        <v>45</v>
      </c>
      <c r="F198" s="43" t="s">
        <v>517</v>
      </c>
      <c r="G198" s="41">
        <v>557432</v>
      </c>
      <c r="H198" s="43" t="s">
        <v>279</v>
      </c>
      <c r="I198" s="62">
        <f>VLOOKUP(G198,ETP!$J$11:$M$324,4,FALSE)</f>
        <v>3.9341533599999998</v>
      </c>
      <c r="K198" s="63">
        <f>SUMIF('RECAP PDV'!$E:$E,$G198,'RECAP PDV'!K:K)</f>
        <v>0</v>
      </c>
      <c r="L198" s="63">
        <f t="shared" si="90"/>
        <v>0</v>
      </c>
      <c r="M198" s="64" t="e">
        <f t="shared" ref="M198:M261" si="98">IF(M$288="NON",(M$284-L198)/M$284,(M$284-L198)/M$286*M$282)</f>
        <v>#DIV/0!</v>
      </c>
      <c r="N198" s="48" t="e">
        <f t="shared" ref="N198:N261" si="99">RANK(M198,M$6:M$278,1)</f>
        <v>#DIV/0!</v>
      </c>
      <c r="O198" s="63">
        <f>SUMIF('RECAP PDV'!$E:$E,$G198,'RECAP PDV'!O:O)</f>
        <v>20</v>
      </c>
      <c r="P198" s="63">
        <f t="shared" si="91"/>
        <v>5.0836859089804269</v>
      </c>
      <c r="Q198" s="64">
        <f t="shared" ref="Q198:Q261" si="100">IF(Q$288="NON",(Q$284-P198)/Q$284,(Q$284-P198)/Q$286*Q$282)</f>
        <v>0.66845526680562439</v>
      </c>
      <c r="R198" s="48">
        <f t="shared" ref="R198:R261" si="101">RANK(Q198,Q$6:Q$278,1)</f>
        <v>78</v>
      </c>
      <c r="S198" s="63">
        <f>SUMIF('RECAP PDV'!$E:$E,$G198,'RECAP PDV'!S:S)</f>
        <v>1</v>
      </c>
      <c r="T198" s="63">
        <f t="shared" si="92"/>
        <v>0.25418429544902132</v>
      </c>
      <c r="U198" s="64">
        <f t="shared" ref="U198:U261" si="102">IF(U$288="NON",(U$284-T198)/U$284,(U$284-T198)/U$286*U$282)</f>
        <v>0.89218833628600114</v>
      </c>
      <c r="V198" s="48">
        <f t="shared" ref="V198:V261" si="103">RANK(U198,U$6:U$278,1)</f>
        <v>149</v>
      </c>
      <c r="W198" s="63">
        <f>SUMIF('RECAP PDV'!$E:$E,$G198,'RECAP PDV'!W:W)</f>
        <v>-0.79999999999999982</v>
      </c>
      <c r="X198" s="63">
        <f t="shared" si="93"/>
        <v>-0.20334743635921704</v>
      </c>
      <c r="Y198" s="64">
        <f t="shared" ref="Y198:Y261" si="104">IF(Y$288="NON",(Y$284-X198)/Y$284,(Y$284-X198)/Y$286*Y$282)</f>
        <v>1.0030065880244126</v>
      </c>
      <c r="Z198" s="48">
        <f t="shared" ref="Z198:Z261" si="105">RANK(Y198,Y$6:Y$278,1)</f>
        <v>232</v>
      </c>
      <c r="AA198" s="63">
        <f>SUMIF('RECAP PDV'!$E:$E,$G198,'RECAP PDV'!AA:AA)</f>
        <v>1</v>
      </c>
      <c r="AB198" s="63">
        <f t="shared" si="94"/>
        <v>0.25418429544902132</v>
      </c>
      <c r="AC198" s="64">
        <f t="shared" ref="AC198:AC261" si="106">IF(AC$288="NON",(AC$284-AB198)/AC$284,(AC$284-AB198)/AC$286*AC$282)</f>
        <v>0.90683307249911427</v>
      </c>
      <c r="AD198" s="48">
        <f t="shared" ref="AD198:AD261" si="107">RANK(AC198,AC$6:AC$278,1)</f>
        <v>197</v>
      </c>
      <c r="AE198" s="63">
        <f>SUMIF('RECAP PDV'!$E:$E,$G198,'RECAP PDV'!AE:AE)</f>
        <v>11.761187727814326</v>
      </c>
      <c r="AF198" s="63">
        <f t="shared" si="95"/>
        <v>2.9895092162381607</v>
      </c>
      <c r="AG198" s="64">
        <f t="shared" ref="AG198:AG261" si="108">IF(AG$288="NON",(AG$284-AF198)/AG$284,(AG$284-AF198)/AG$286*AG$282)</f>
        <v>0.88395786120004627</v>
      </c>
      <c r="AH198" s="48">
        <f t="shared" ref="AH198:AH261" si="109">RANK(AG198,AG$6:AG$278,1)</f>
        <v>163</v>
      </c>
      <c r="AI198" s="63">
        <f>SUMIF('RECAP PDV'!$E:$E,$G198,'RECAP PDV'!AI:AI)</f>
        <v>3</v>
      </c>
      <c r="AJ198" s="63">
        <f t="shared" si="88"/>
        <v>0.76255288634706409</v>
      </c>
      <c r="AK198" s="64">
        <f t="shared" ref="AK198:AK261" si="110">IF(AK$288="NON",(AK$284-AJ198)/AK$284,(AK$284-AJ198)/AK$286*AK$282)</f>
        <v>0.56247257224359948</v>
      </c>
      <c r="AL198" s="48">
        <f t="shared" ref="AL198:AL261" si="111">RANK(AK198,AK$6:AK$278,1)</f>
        <v>31</v>
      </c>
      <c r="AM198" s="133">
        <f>SUMIF('RECAP PDV'!$E:$E,$G198,'RECAP PDV'!AM:AM)</f>
        <v>-3</v>
      </c>
      <c r="AN198" s="133">
        <f t="shared" si="89"/>
        <v>-0.76255288634706409</v>
      </c>
      <c r="AO198" s="64">
        <f t="shared" ref="AO198:AO261" si="112">IF(AO$288="NON",(AO$284-AN198)/AO$284,(AO$284-AN198)/AO$286*AO$282)</f>
        <v>1.0554793801844877</v>
      </c>
      <c r="AP198" s="48">
        <f t="shared" ref="AP198:AP261" si="113">RANK(AO198,AO$6:AO$278,1)</f>
        <v>207</v>
      </c>
      <c r="AQ198" s="133">
        <f>SUMIF('RECAP PDV'!$E:$E,$G198,'RECAP PDV'!AQ:AQ)</f>
        <v>1</v>
      </c>
      <c r="AR198" s="133">
        <f t="shared" si="96"/>
        <v>0.25418429544902132</v>
      </c>
      <c r="AS198" s="64">
        <f t="shared" ref="AS198:AS261" si="114">IF(AS$288="NON",(AS$284-AR198)/AS$284,(AS$284-AR198)/AS$286*AS$282)</f>
        <v>0.77751248619347169</v>
      </c>
      <c r="AT198" s="48">
        <f t="shared" ref="AT198:AT261" si="115">RANK(AS198,AS$6:AS$278,1)</f>
        <v>42</v>
      </c>
      <c r="AU198" s="63">
        <f>SUMIF('RECAP PDV'!$E:$E,$G198,'RECAP PDV'!AU:AU)</f>
        <v>51183.5</v>
      </c>
      <c r="AV198" s="63">
        <f t="shared" si="97"/>
        <v>13010.041886114985</v>
      </c>
      <c r="AW198" s="64">
        <f t="shared" ref="AW198:AW261" si="116">IF(AW$288="NON",(AW$284-AV198)/AW$284,(AW$284-AV198)/AW$286*AW$282)</f>
        <v>0.92731644760300924</v>
      </c>
      <c r="AX198" s="48">
        <f t="shared" ref="AX198:AX261" si="117">RANK(AW198,AW$6:AW$278,1)</f>
        <v>104</v>
      </c>
    </row>
    <row r="199" spans="1:50" ht="15.75" thickBot="1" x14ac:dyDescent="0.3">
      <c r="A199">
        <v>57433</v>
      </c>
      <c r="C199" s="41">
        <v>160</v>
      </c>
      <c r="D199" s="42" t="s">
        <v>234</v>
      </c>
      <c r="E199" s="41">
        <v>45</v>
      </c>
      <c r="F199" s="43" t="s">
        <v>517</v>
      </c>
      <c r="G199" s="41">
        <v>557433</v>
      </c>
      <c r="H199" s="43" t="s">
        <v>280</v>
      </c>
      <c r="I199" s="62">
        <f>VLOOKUP(G199,ETP!$J$11:$M$324,4,FALSE)</f>
        <v>2.77394913666667</v>
      </c>
      <c r="K199" s="63">
        <f>SUMIF('RECAP PDV'!$E:$E,$G199,'RECAP PDV'!K:K)</f>
        <v>0</v>
      </c>
      <c r="L199" s="63">
        <f t="shared" si="90"/>
        <v>0</v>
      </c>
      <c r="M199" s="64" t="e">
        <f t="shared" si="98"/>
        <v>#DIV/0!</v>
      </c>
      <c r="N199" s="48" t="e">
        <f t="shared" si="99"/>
        <v>#DIV/0!</v>
      </c>
      <c r="O199" s="63">
        <f>SUMIF('RECAP PDV'!$E:$E,$G199,'RECAP PDV'!O:O)</f>
        <v>10</v>
      </c>
      <c r="P199" s="63">
        <f t="shared" si="91"/>
        <v>3.604968767385746</v>
      </c>
      <c r="Q199" s="64">
        <f t="shared" si="100"/>
        <v>0.76489334125745134</v>
      </c>
      <c r="R199" s="48">
        <f t="shared" si="101"/>
        <v>127</v>
      </c>
      <c r="S199" s="63">
        <f>SUMIF('RECAP PDV'!$E:$E,$G199,'RECAP PDV'!S:S)</f>
        <v>1</v>
      </c>
      <c r="T199" s="63">
        <f t="shared" si="92"/>
        <v>0.36049687673857461</v>
      </c>
      <c r="U199" s="64">
        <f t="shared" si="102"/>
        <v>0.84709610805723068</v>
      </c>
      <c r="V199" s="48">
        <f t="shared" si="103"/>
        <v>103</v>
      </c>
      <c r="W199" s="63">
        <f>SUMIF('RECAP PDV'!$E:$E,$G199,'RECAP PDV'!W:W)</f>
        <v>9.5999999999999979</v>
      </c>
      <c r="X199" s="63">
        <f t="shared" si="93"/>
        <v>3.4607700166903155</v>
      </c>
      <c r="Y199" s="64">
        <f t="shared" si="104"/>
        <v>0.9488308784525501</v>
      </c>
      <c r="Z199" s="48">
        <f t="shared" si="105"/>
        <v>169</v>
      </c>
      <c r="AA199" s="63">
        <f>SUMIF('RECAP PDV'!$E:$E,$G199,'RECAP PDV'!AA:AA)</f>
        <v>0</v>
      </c>
      <c r="AB199" s="63">
        <f t="shared" si="94"/>
        <v>0</v>
      </c>
      <c r="AC199" s="64">
        <f t="shared" si="106"/>
        <v>1</v>
      </c>
      <c r="AD199" s="48">
        <f t="shared" si="107"/>
        <v>219</v>
      </c>
      <c r="AE199" s="63">
        <f>SUMIF('RECAP PDV'!$E:$E,$G199,'RECAP PDV'!AE:AE)</f>
        <v>71.232325505358602</v>
      </c>
      <c r="AF199" s="63">
        <f t="shared" si="95"/>
        <v>25.679030867507286</v>
      </c>
      <c r="AG199" s="64">
        <f t="shared" si="108"/>
        <v>3.231149785428252E-3</v>
      </c>
      <c r="AH199" s="48">
        <f t="shared" si="109"/>
        <v>2</v>
      </c>
      <c r="AI199" s="63">
        <f>SUMIF('RECAP PDV'!$E:$E,$G199,'RECAP PDV'!AI:AI)</f>
        <v>1</v>
      </c>
      <c r="AJ199" s="63">
        <f t="shared" ref="AJ199:AJ262" si="118">AI199/$I199</f>
        <v>0.36049687673857461</v>
      </c>
      <c r="AK199" s="64">
        <f t="shared" si="110"/>
        <v>0.79315890868996386</v>
      </c>
      <c r="AL199" s="48">
        <f t="shared" si="111"/>
        <v>116</v>
      </c>
      <c r="AM199" s="133">
        <f>SUMIF('RECAP PDV'!$E:$E,$G199,'RECAP PDV'!AM:AM)</f>
        <v>-4</v>
      </c>
      <c r="AN199" s="133">
        <f t="shared" ref="AN199:AN262" si="119">AM199/$I199</f>
        <v>-1.4419875069542984</v>
      </c>
      <c r="AO199" s="64">
        <f t="shared" si="112"/>
        <v>1.1491687850958323</v>
      </c>
      <c r="AP199" s="48">
        <f t="shared" si="113"/>
        <v>247</v>
      </c>
      <c r="AQ199" s="133">
        <f>SUMIF('RECAP PDV'!$E:$E,$G199,'RECAP PDV'!AQ:AQ)</f>
        <v>0</v>
      </c>
      <c r="AR199" s="133">
        <f t="shared" si="96"/>
        <v>0</v>
      </c>
      <c r="AS199" s="64">
        <f t="shared" si="114"/>
        <v>1</v>
      </c>
      <c r="AT199" s="48">
        <f t="shared" si="115"/>
        <v>85</v>
      </c>
      <c r="AU199" s="63">
        <f>SUMIF('RECAP PDV'!$E:$E,$G199,'RECAP PDV'!AU:AU)</f>
        <v>101.2</v>
      </c>
      <c r="AV199" s="63">
        <f t="shared" si="97"/>
        <v>36.482283925943754</v>
      </c>
      <c r="AW199" s="64">
        <f t="shared" si="116"/>
        <v>0.99979618343903076</v>
      </c>
      <c r="AX199" s="48">
        <f t="shared" si="117"/>
        <v>269</v>
      </c>
    </row>
    <row r="200" spans="1:50" ht="15.75" thickBot="1" x14ac:dyDescent="0.3">
      <c r="A200">
        <v>57434</v>
      </c>
      <c r="C200" s="41">
        <v>160</v>
      </c>
      <c r="D200" s="42" t="s">
        <v>234</v>
      </c>
      <c r="E200" s="41">
        <v>45</v>
      </c>
      <c r="F200" s="43" t="s">
        <v>517</v>
      </c>
      <c r="G200" s="41">
        <v>557434</v>
      </c>
      <c r="H200" s="43" t="s">
        <v>275</v>
      </c>
      <c r="I200" s="62">
        <f>VLOOKUP(G200,ETP!$J$11:$M$324,4,FALSE)</f>
        <v>3.9627844795238101</v>
      </c>
      <c r="K200" s="63">
        <f>SUMIF('RECAP PDV'!$E:$E,$G200,'RECAP PDV'!K:K)</f>
        <v>0</v>
      </c>
      <c r="L200" s="63">
        <f t="shared" si="90"/>
        <v>0</v>
      </c>
      <c r="M200" s="64" t="e">
        <f t="shared" si="98"/>
        <v>#DIV/0!</v>
      </c>
      <c r="N200" s="48" t="e">
        <f t="shared" si="99"/>
        <v>#DIV/0!</v>
      </c>
      <c r="O200" s="63">
        <f>SUMIF('RECAP PDV'!$E:$E,$G200,'RECAP PDV'!O:O)</f>
        <v>12</v>
      </c>
      <c r="P200" s="63">
        <f t="shared" si="91"/>
        <v>3.0281737656956773</v>
      </c>
      <c r="Q200" s="64">
        <f t="shared" si="100"/>
        <v>0.80251040658506445</v>
      </c>
      <c r="R200" s="48">
        <f t="shared" si="101"/>
        <v>161</v>
      </c>
      <c r="S200" s="63">
        <f>SUMIF('RECAP PDV'!$E:$E,$G200,'RECAP PDV'!S:S)</f>
        <v>2</v>
      </c>
      <c r="T200" s="63">
        <f t="shared" si="92"/>
        <v>0.50469562761594622</v>
      </c>
      <c r="U200" s="64">
        <f t="shared" si="102"/>
        <v>0.78593455120295275</v>
      </c>
      <c r="V200" s="48">
        <f t="shared" si="103"/>
        <v>74</v>
      </c>
      <c r="W200" s="63">
        <f>SUMIF('RECAP PDV'!$E:$E,$G200,'RECAP PDV'!W:W)</f>
        <v>12.8</v>
      </c>
      <c r="X200" s="63">
        <f t="shared" si="93"/>
        <v>3.2300520167420559</v>
      </c>
      <c r="Y200" s="64">
        <f t="shared" si="104"/>
        <v>0.95224215320516359</v>
      </c>
      <c r="Z200" s="48">
        <f t="shared" si="105"/>
        <v>176</v>
      </c>
      <c r="AA200" s="63">
        <f>SUMIF('RECAP PDV'!$E:$E,$G200,'RECAP PDV'!AA:AA)</f>
        <v>2</v>
      </c>
      <c r="AB200" s="63">
        <f t="shared" si="94"/>
        <v>0.50469562761594622</v>
      </c>
      <c r="AC200" s="64">
        <f t="shared" si="106"/>
        <v>0.81501240717863577</v>
      </c>
      <c r="AD200" s="48">
        <f t="shared" si="107"/>
        <v>115</v>
      </c>
      <c r="AE200" s="63">
        <f>SUMIF('RECAP PDV'!$E:$E,$G200,'RECAP PDV'!AE:AE)</f>
        <v>0.46370796416420523</v>
      </c>
      <c r="AF200" s="63">
        <f t="shared" si="95"/>
        <v>0.11701569100218312</v>
      </c>
      <c r="AG200" s="64">
        <f t="shared" si="108"/>
        <v>0.99545786613291176</v>
      </c>
      <c r="AH200" s="48">
        <f t="shared" si="109"/>
        <v>257</v>
      </c>
      <c r="AI200" s="63">
        <f>SUMIF('RECAP PDV'!$E:$E,$G200,'RECAP PDV'!AI:AI)</f>
        <v>1</v>
      </c>
      <c r="AJ200" s="63">
        <f t="shared" si="118"/>
        <v>0.25234781380797311</v>
      </c>
      <c r="AK200" s="64">
        <f t="shared" si="110"/>
        <v>0.85521123603077864</v>
      </c>
      <c r="AL200" s="48">
        <f t="shared" si="111"/>
        <v>176</v>
      </c>
      <c r="AM200" s="133">
        <f>SUMIF('RECAP PDV'!$E:$E,$G200,'RECAP PDV'!AM:AM)</f>
        <v>-9</v>
      </c>
      <c r="AN200" s="133">
        <f t="shared" si="119"/>
        <v>-2.2711303242717578</v>
      </c>
      <c r="AO200" s="64">
        <f t="shared" si="112"/>
        <v>1.2635019303093649</v>
      </c>
      <c r="AP200" s="48">
        <f t="shared" si="113"/>
        <v>262</v>
      </c>
      <c r="AQ200" s="133">
        <f>SUMIF('RECAP PDV'!$E:$E,$G200,'RECAP PDV'!AQ:AQ)</f>
        <v>0</v>
      </c>
      <c r="AR200" s="133">
        <f t="shared" si="96"/>
        <v>0</v>
      </c>
      <c r="AS200" s="64">
        <f t="shared" si="114"/>
        <v>1</v>
      </c>
      <c r="AT200" s="48">
        <f t="shared" si="115"/>
        <v>85</v>
      </c>
      <c r="AU200" s="63">
        <f>SUMIF('RECAP PDV'!$E:$E,$G200,'RECAP PDV'!AU:AU)</f>
        <v>19673.5</v>
      </c>
      <c r="AV200" s="63">
        <f t="shared" si="97"/>
        <v>4964.5647149511587</v>
      </c>
      <c r="AW200" s="64">
        <f t="shared" si="116"/>
        <v>0.97226433221767616</v>
      </c>
      <c r="AX200" s="48">
        <f t="shared" si="117"/>
        <v>187</v>
      </c>
    </row>
    <row r="201" spans="1:50" ht="15.75" thickBot="1" x14ac:dyDescent="0.3">
      <c r="A201">
        <v>57436</v>
      </c>
      <c r="C201" s="41">
        <v>160</v>
      </c>
      <c r="D201" s="42" t="s">
        <v>234</v>
      </c>
      <c r="E201" s="41">
        <v>45</v>
      </c>
      <c r="F201" s="43" t="s">
        <v>517</v>
      </c>
      <c r="G201" s="41">
        <v>557436</v>
      </c>
      <c r="H201" s="43" t="s">
        <v>261</v>
      </c>
      <c r="I201" s="62">
        <f>VLOOKUP(G201,ETP!$J$11:$M$324,4,FALSE)</f>
        <v>5.07154185</v>
      </c>
      <c r="K201" s="63">
        <f>SUMIF('RECAP PDV'!$E:$E,$G201,'RECAP PDV'!K:K)</f>
        <v>0</v>
      </c>
      <c r="L201" s="63">
        <f t="shared" si="90"/>
        <v>0</v>
      </c>
      <c r="M201" s="64" t="e">
        <f t="shared" si="98"/>
        <v>#DIV/0!</v>
      </c>
      <c r="N201" s="48" t="e">
        <f t="shared" si="99"/>
        <v>#DIV/0!</v>
      </c>
      <c r="O201" s="63">
        <f>SUMIF('RECAP PDV'!$E:$E,$G201,'RECAP PDV'!O:O)</f>
        <v>9</v>
      </c>
      <c r="P201" s="63">
        <f t="shared" si="91"/>
        <v>1.7746082485743462</v>
      </c>
      <c r="Q201" s="64">
        <f t="shared" si="100"/>
        <v>0.88426467944080356</v>
      </c>
      <c r="R201" s="48">
        <f t="shared" si="101"/>
        <v>203</v>
      </c>
      <c r="S201" s="63">
        <f>SUMIF('RECAP PDV'!$E:$E,$G201,'RECAP PDV'!S:S)</f>
        <v>3</v>
      </c>
      <c r="T201" s="63">
        <f t="shared" si="92"/>
        <v>0.59153608285811543</v>
      </c>
      <c r="U201" s="64">
        <f t="shared" si="102"/>
        <v>0.7491013788749753</v>
      </c>
      <c r="V201" s="48">
        <f t="shared" si="103"/>
        <v>55</v>
      </c>
      <c r="W201" s="63">
        <f>SUMIF('RECAP PDV'!$E:$E,$G201,'RECAP PDV'!W:W)</f>
        <v>21.2</v>
      </c>
      <c r="X201" s="63">
        <f t="shared" si="93"/>
        <v>4.1801883188640154</v>
      </c>
      <c r="Y201" s="64">
        <f t="shared" si="104"/>
        <v>0.93819393858949884</v>
      </c>
      <c r="Z201" s="48">
        <f t="shared" si="105"/>
        <v>151</v>
      </c>
      <c r="AA201" s="63">
        <f>SUMIF('RECAP PDV'!$E:$E,$G201,'RECAP PDV'!AA:AA)</f>
        <v>2</v>
      </c>
      <c r="AB201" s="63">
        <f t="shared" si="94"/>
        <v>0.39435738857207697</v>
      </c>
      <c r="AC201" s="64">
        <f t="shared" si="106"/>
        <v>0.85545501083916475</v>
      </c>
      <c r="AD201" s="48">
        <f t="shared" si="107"/>
        <v>145</v>
      </c>
      <c r="AE201" s="63">
        <f>SUMIF('RECAP PDV'!$E:$E,$G201,'RECAP PDV'!AE:AE)</f>
        <v>27.359324123003017</v>
      </c>
      <c r="AF201" s="63">
        <f t="shared" si="95"/>
        <v>5.3946758071222494</v>
      </c>
      <c r="AG201" s="64">
        <f t="shared" si="108"/>
        <v>0.79059782943951917</v>
      </c>
      <c r="AH201" s="48">
        <f t="shared" si="109"/>
        <v>95</v>
      </c>
      <c r="AI201" s="63">
        <f>SUMIF('RECAP PDV'!$E:$E,$G201,'RECAP PDV'!AI:AI)</f>
        <v>4</v>
      </c>
      <c r="AJ201" s="63">
        <f t="shared" si="118"/>
        <v>0.78871477714415394</v>
      </c>
      <c r="AK201" s="64">
        <f t="shared" si="110"/>
        <v>0.54746175136725594</v>
      </c>
      <c r="AL201" s="48">
        <f t="shared" si="111"/>
        <v>25</v>
      </c>
      <c r="AM201" s="133">
        <f>SUMIF('RECAP PDV'!$E:$E,$G201,'RECAP PDV'!AM:AM)</f>
        <v>2</v>
      </c>
      <c r="AN201" s="133">
        <f t="shared" si="119"/>
        <v>0.39435738857207697</v>
      </c>
      <c r="AO201" s="64">
        <f t="shared" si="112"/>
        <v>0.89594933578356795</v>
      </c>
      <c r="AP201" s="48">
        <f t="shared" si="113"/>
        <v>100</v>
      </c>
      <c r="AQ201" s="133">
        <f>SUMIF('RECAP PDV'!$E:$E,$G201,'RECAP PDV'!AQ:AQ)</f>
        <v>0</v>
      </c>
      <c r="AR201" s="133">
        <f t="shared" si="96"/>
        <v>0</v>
      </c>
      <c r="AS201" s="64">
        <f t="shared" si="114"/>
        <v>1</v>
      </c>
      <c r="AT201" s="48">
        <f t="shared" si="115"/>
        <v>85</v>
      </c>
      <c r="AU201" s="63">
        <f>SUMIF('RECAP PDV'!$E:$E,$G201,'RECAP PDV'!AU:AU)</f>
        <v>16647.400000000001</v>
      </c>
      <c r="AV201" s="63">
        <f t="shared" si="97"/>
        <v>3282.5125952573972</v>
      </c>
      <c r="AW201" s="64">
        <f t="shared" si="116"/>
        <v>0.98166149822578175</v>
      </c>
      <c r="AX201" s="48">
        <f t="shared" si="117"/>
        <v>200</v>
      </c>
    </row>
    <row r="202" spans="1:50" ht="15.75" thickBot="1" x14ac:dyDescent="0.3">
      <c r="A202">
        <v>57437</v>
      </c>
      <c r="C202" s="41">
        <v>160</v>
      </c>
      <c r="D202" s="42" t="s">
        <v>234</v>
      </c>
      <c r="E202" s="41">
        <v>45</v>
      </c>
      <c r="F202" s="43" t="s">
        <v>517</v>
      </c>
      <c r="G202" s="41">
        <v>557437</v>
      </c>
      <c r="H202" s="43" t="s">
        <v>269</v>
      </c>
      <c r="I202" s="62">
        <f>VLOOKUP(G202,ETP!$J$11:$M$324,4,FALSE)</f>
        <v>3.1206927800000002</v>
      </c>
      <c r="K202" s="63">
        <f>SUMIF('RECAP PDV'!$E:$E,$G202,'RECAP PDV'!K:K)</f>
        <v>0</v>
      </c>
      <c r="L202" s="63">
        <f t="shared" si="90"/>
        <v>0</v>
      </c>
      <c r="M202" s="64" t="e">
        <f t="shared" si="98"/>
        <v>#DIV/0!</v>
      </c>
      <c r="N202" s="48" t="e">
        <f t="shared" si="99"/>
        <v>#DIV/0!</v>
      </c>
      <c r="O202" s="63">
        <f>SUMIF('RECAP PDV'!$E:$E,$G202,'RECAP PDV'!O:O)</f>
        <v>21</v>
      </c>
      <c r="P202" s="63">
        <f t="shared" si="91"/>
        <v>6.7292750297579751</v>
      </c>
      <c r="Q202" s="64">
        <f t="shared" si="100"/>
        <v>0.56113423718969735</v>
      </c>
      <c r="R202" s="48">
        <f t="shared" si="101"/>
        <v>39</v>
      </c>
      <c r="S202" s="63">
        <f>SUMIF('RECAP PDV'!$E:$E,$G202,'RECAP PDV'!S:S)</f>
        <v>3</v>
      </c>
      <c r="T202" s="63">
        <f t="shared" si="92"/>
        <v>0.96132500425113931</v>
      </c>
      <c r="U202" s="64">
        <f t="shared" si="102"/>
        <v>0.59225628831593724</v>
      </c>
      <c r="V202" s="48">
        <f t="shared" si="103"/>
        <v>21</v>
      </c>
      <c r="W202" s="63">
        <f>SUMIF('RECAP PDV'!$E:$E,$G202,'RECAP PDV'!W:W)</f>
        <v>36.4</v>
      </c>
      <c r="X202" s="63">
        <f t="shared" si="93"/>
        <v>11.664076718247157</v>
      </c>
      <c r="Y202" s="64">
        <f t="shared" si="104"/>
        <v>0.8275411089276733</v>
      </c>
      <c r="Z202" s="48">
        <f t="shared" si="105"/>
        <v>49</v>
      </c>
      <c r="AA202" s="63">
        <f>SUMIF('RECAP PDV'!$E:$E,$G202,'RECAP PDV'!AA:AA)</f>
        <v>2</v>
      </c>
      <c r="AB202" s="63">
        <f t="shared" si="94"/>
        <v>0.64088333616742621</v>
      </c>
      <c r="AC202" s="64">
        <f t="shared" si="106"/>
        <v>0.76509512040561334</v>
      </c>
      <c r="AD202" s="48">
        <f t="shared" si="107"/>
        <v>91</v>
      </c>
      <c r="AE202" s="63">
        <f>SUMIF('RECAP PDV'!$E:$E,$G202,'RECAP PDV'!AE:AE)</f>
        <v>3.2871524081519934</v>
      </c>
      <c r="AF202" s="63">
        <f t="shared" si="95"/>
        <v>1.0533406009136193</v>
      </c>
      <c r="AG202" s="64">
        <f t="shared" si="108"/>
        <v>0.95911305589863516</v>
      </c>
      <c r="AH202" s="48">
        <f t="shared" si="109"/>
        <v>234</v>
      </c>
      <c r="AI202" s="63">
        <f>SUMIF('RECAP PDV'!$E:$E,$G202,'RECAP PDV'!AI:AI)</f>
        <v>0</v>
      </c>
      <c r="AJ202" s="63">
        <f t="shared" si="118"/>
        <v>0</v>
      </c>
      <c r="AK202" s="64">
        <f t="shared" si="110"/>
        <v>1</v>
      </c>
      <c r="AL202" s="48">
        <f t="shared" si="111"/>
        <v>204</v>
      </c>
      <c r="AM202" s="133">
        <f>SUMIF('RECAP PDV'!$E:$E,$G202,'RECAP PDV'!AM:AM)</f>
        <v>1</v>
      </c>
      <c r="AN202" s="133">
        <f t="shared" si="119"/>
        <v>0.3204416680837131</v>
      </c>
      <c r="AO202" s="64">
        <f t="shared" si="112"/>
        <v>0.90614181002039562</v>
      </c>
      <c r="AP202" s="48">
        <f t="shared" si="113"/>
        <v>113</v>
      </c>
      <c r="AQ202" s="133">
        <f>SUMIF('RECAP PDV'!$E:$E,$G202,'RECAP PDV'!AQ:AQ)</f>
        <v>0</v>
      </c>
      <c r="AR202" s="133">
        <f t="shared" si="96"/>
        <v>0</v>
      </c>
      <c r="AS202" s="64">
        <f t="shared" si="114"/>
        <v>1</v>
      </c>
      <c r="AT202" s="48">
        <f t="shared" si="115"/>
        <v>85</v>
      </c>
      <c r="AU202" s="63">
        <f>SUMIF('RECAP PDV'!$E:$E,$G202,'RECAP PDV'!AU:AU)</f>
        <v>206.8</v>
      </c>
      <c r="AV202" s="63">
        <f t="shared" si="97"/>
        <v>66.267336959711869</v>
      </c>
      <c r="AW202" s="64">
        <f t="shared" si="116"/>
        <v>0.99962978247877421</v>
      </c>
      <c r="AX202" s="48">
        <f t="shared" si="117"/>
        <v>260</v>
      </c>
    </row>
    <row r="203" spans="1:50" ht="15.75" thickBot="1" x14ac:dyDescent="0.3">
      <c r="A203">
        <v>57440</v>
      </c>
      <c r="C203" s="41">
        <v>160</v>
      </c>
      <c r="D203" s="42" t="s">
        <v>234</v>
      </c>
      <c r="E203" s="41">
        <v>45</v>
      </c>
      <c r="F203" s="43" t="s">
        <v>517</v>
      </c>
      <c r="G203" s="41">
        <v>557440</v>
      </c>
      <c r="H203" s="43" t="s">
        <v>262</v>
      </c>
      <c r="I203" s="62">
        <f>VLOOKUP(G203,ETP!$J$11:$M$324,4,FALSE)</f>
        <v>3.1206927800000002</v>
      </c>
      <c r="K203" s="63">
        <f>SUMIF('RECAP PDV'!$E:$E,$G203,'RECAP PDV'!K:K)</f>
        <v>0</v>
      </c>
      <c r="L203" s="63">
        <f t="shared" si="90"/>
        <v>0</v>
      </c>
      <c r="M203" s="64" t="e">
        <f t="shared" si="98"/>
        <v>#DIV/0!</v>
      </c>
      <c r="N203" s="48" t="e">
        <f t="shared" si="99"/>
        <v>#DIV/0!</v>
      </c>
      <c r="O203" s="63">
        <f>SUMIF('RECAP PDV'!$E:$E,$G203,'RECAP PDV'!O:O)</f>
        <v>11</v>
      </c>
      <c r="P203" s="63">
        <f t="shared" si="91"/>
        <v>3.5248583489208443</v>
      </c>
      <c r="Q203" s="64">
        <f t="shared" si="100"/>
        <v>0.77011793376603188</v>
      </c>
      <c r="R203" s="48">
        <f t="shared" si="101"/>
        <v>132</v>
      </c>
      <c r="S203" s="63">
        <f>SUMIF('RECAP PDV'!$E:$E,$G203,'RECAP PDV'!S:S)</f>
        <v>0</v>
      </c>
      <c r="T203" s="63">
        <f t="shared" si="92"/>
        <v>0</v>
      </c>
      <c r="U203" s="64">
        <f t="shared" si="102"/>
        <v>1</v>
      </c>
      <c r="V203" s="48">
        <f t="shared" si="103"/>
        <v>181</v>
      </c>
      <c r="W203" s="63">
        <f>SUMIF('RECAP PDV'!$E:$E,$G203,'RECAP PDV'!W:W)</f>
        <v>82.8</v>
      </c>
      <c r="X203" s="63">
        <f t="shared" si="93"/>
        <v>26.532570117331446</v>
      </c>
      <c r="Y203" s="64">
        <f t="shared" si="104"/>
        <v>0.60770340162668557</v>
      </c>
      <c r="Z203" s="48">
        <f t="shared" si="105"/>
        <v>5</v>
      </c>
      <c r="AA203" s="63">
        <f>SUMIF('RECAP PDV'!$E:$E,$G203,'RECAP PDV'!AA:AA)</f>
        <v>5</v>
      </c>
      <c r="AB203" s="63">
        <f t="shared" si="94"/>
        <v>1.6022083404185656</v>
      </c>
      <c r="AC203" s="64">
        <f t="shared" si="106"/>
        <v>0.41273780101403296</v>
      </c>
      <c r="AD203" s="48">
        <f t="shared" si="107"/>
        <v>12</v>
      </c>
      <c r="AE203" s="63">
        <f>SUMIF('RECAP PDV'!$E:$E,$G203,'RECAP PDV'!AE:AE)</f>
        <v>34.098686963619905</v>
      </c>
      <c r="AF203" s="63">
        <f t="shared" si="95"/>
        <v>10.926640130086724</v>
      </c>
      <c r="AG203" s="64">
        <f t="shared" si="108"/>
        <v>0.57586660589453209</v>
      </c>
      <c r="AH203" s="48">
        <f t="shared" si="109"/>
        <v>20</v>
      </c>
      <c r="AI203" s="63">
        <f>SUMIF('RECAP PDV'!$E:$E,$G203,'RECAP PDV'!AI:AI)</f>
        <v>1</v>
      </c>
      <c r="AJ203" s="63">
        <f t="shared" si="118"/>
        <v>0.3204416680837131</v>
      </c>
      <c r="AK203" s="64">
        <f t="shared" si="110"/>
        <v>0.81614125224250156</v>
      </c>
      <c r="AL203" s="48">
        <f t="shared" si="111"/>
        <v>150</v>
      </c>
      <c r="AM203" s="133">
        <f>SUMIF('RECAP PDV'!$E:$E,$G203,'RECAP PDV'!AM:AM)</f>
        <v>-2</v>
      </c>
      <c r="AN203" s="133">
        <f t="shared" si="119"/>
        <v>-0.64088333616742621</v>
      </c>
      <c r="AO203" s="64">
        <f t="shared" si="112"/>
        <v>1.0387019781999178</v>
      </c>
      <c r="AP203" s="48">
        <f t="shared" si="113"/>
        <v>197</v>
      </c>
      <c r="AQ203" s="133">
        <f>SUMIF('RECAP PDV'!$E:$E,$G203,'RECAP PDV'!AQ:AQ)</f>
        <v>1</v>
      </c>
      <c r="AR203" s="133">
        <f t="shared" si="96"/>
        <v>0.3204416680837131</v>
      </c>
      <c r="AS203" s="64">
        <f t="shared" si="114"/>
        <v>0.7195174079263259</v>
      </c>
      <c r="AT203" s="48">
        <f t="shared" si="115"/>
        <v>32</v>
      </c>
      <c r="AU203" s="63">
        <f>SUMIF('RECAP PDV'!$E:$E,$G203,'RECAP PDV'!AU:AU)</f>
        <v>62213</v>
      </c>
      <c r="AV203" s="63">
        <f t="shared" si="97"/>
        <v>19935.637496492043</v>
      </c>
      <c r="AW203" s="64">
        <f t="shared" si="116"/>
        <v>0.88862503555118177</v>
      </c>
      <c r="AX203" s="48">
        <f t="shared" si="117"/>
        <v>59</v>
      </c>
    </row>
    <row r="204" spans="1:50" ht="15.75" thickBot="1" x14ac:dyDescent="0.3">
      <c r="A204">
        <v>57441</v>
      </c>
      <c r="C204" s="41">
        <v>160</v>
      </c>
      <c r="D204" s="42" t="s">
        <v>234</v>
      </c>
      <c r="E204" s="41">
        <v>45</v>
      </c>
      <c r="F204" s="43" t="s">
        <v>517</v>
      </c>
      <c r="G204" s="41">
        <v>557441</v>
      </c>
      <c r="H204" s="43" t="s">
        <v>263</v>
      </c>
      <c r="I204" s="62">
        <f>VLOOKUP(G204,ETP!$J$11:$M$324,4,FALSE)</f>
        <v>4.1113888923809503</v>
      </c>
      <c r="K204" s="63">
        <f>SUMIF('RECAP PDV'!$E:$E,$G204,'RECAP PDV'!K:K)</f>
        <v>0</v>
      </c>
      <c r="L204" s="63">
        <f t="shared" si="90"/>
        <v>0</v>
      </c>
      <c r="M204" s="64" t="e">
        <f t="shared" si="98"/>
        <v>#DIV/0!</v>
      </c>
      <c r="N204" s="48" t="e">
        <f t="shared" si="99"/>
        <v>#DIV/0!</v>
      </c>
      <c r="O204" s="63">
        <f>SUMIF('RECAP PDV'!$E:$E,$G204,'RECAP PDV'!O:O)</f>
        <v>20</v>
      </c>
      <c r="P204" s="63">
        <f t="shared" si="91"/>
        <v>4.8645361758560819</v>
      </c>
      <c r="Q204" s="64">
        <f t="shared" si="100"/>
        <v>0.68274764070503813</v>
      </c>
      <c r="R204" s="48">
        <f t="shared" si="101"/>
        <v>86</v>
      </c>
      <c r="S204" s="63">
        <f>SUMIF('RECAP PDV'!$E:$E,$G204,'RECAP PDV'!S:S)</f>
        <v>3</v>
      </c>
      <c r="T204" s="63">
        <f t="shared" si="92"/>
        <v>0.72968042637841224</v>
      </c>
      <c r="U204" s="64">
        <f t="shared" si="102"/>
        <v>0.69050778448594519</v>
      </c>
      <c r="V204" s="48">
        <f t="shared" si="103"/>
        <v>35</v>
      </c>
      <c r="W204" s="63">
        <f>SUMIF('RECAP PDV'!$E:$E,$G204,'RECAP PDV'!W:W)</f>
        <v>25.6</v>
      </c>
      <c r="X204" s="63">
        <f t="shared" si="93"/>
        <v>6.2266063050957854</v>
      </c>
      <c r="Y204" s="64">
        <f t="shared" si="104"/>
        <v>0.90793668076266321</v>
      </c>
      <c r="Z204" s="48">
        <f t="shared" si="105"/>
        <v>120</v>
      </c>
      <c r="AA204" s="63">
        <f>SUMIF('RECAP PDV'!$E:$E,$G204,'RECAP PDV'!AA:AA)</f>
        <v>1</v>
      </c>
      <c r="AB204" s="63">
        <f t="shared" si="94"/>
        <v>0.24322680879280409</v>
      </c>
      <c r="AC204" s="64">
        <f t="shared" si="106"/>
        <v>0.91084935274604417</v>
      </c>
      <c r="AD204" s="48">
        <f t="shared" si="107"/>
        <v>200</v>
      </c>
      <c r="AE204" s="63">
        <f>SUMIF('RECAP PDV'!$E:$E,$G204,'RECAP PDV'!AE:AE)</f>
        <v>6.380779293857592</v>
      </c>
      <c r="AF204" s="63">
        <f t="shared" si="95"/>
        <v>1.551976585256184</v>
      </c>
      <c r="AG204" s="64">
        <f t="shared" si="108"/>
        <v>0.93975777651316361</v>
      </c>
      <c r="AH204" s="48">
        <f t="shared" si="109"/>
        <v>214</v>
      </c>
      <c r="AI204" s="63">
        <f>SUMIF('RECAP PDV'!$E:$E,$G204,'RECAP PDV'!AI:AI)</f>
        <v>1</v>
      </c>
      <c r="AJ204" s="63">
        <f t="shared" si="118"/>
        <v>0.24322680879280409</v>
      </c>
      <c r="AK204" s="64">
        <f t="shared" si="110"/>
        <v>0.8604445646749822</v>
      </c>
      <c r="AL204" s="48">
        <f t="shared" si="111"/>
        <v>180</v>
      </c>
      <c r="AM204" s="133">
        <f>SUMIF('RECAP PDV'!$E:$E,$G204,'RECAP PDV'!AM:AM)</f>
        <v>5</v>
      </c>
      <c r="AN204" s="133">
        <f t="shared" si="119"/>
        <v>1.2161340439640205</v>
      </c>
      <c r="AO204" s="64">
        <f t="shared" si="112"/>
        <v>0.78263193411084209</v>
      </c>
      <c r="AP204" s="48">
        <f t="shared" si="113"/>
        <v>39</v>
      </c>
      <c r="AQ204" s="133">
        <f>SUMIF('RECAP PDV'!$E:$E,$G204,'RECAP PDV'!AQ:AQ)</f>
        <v>0</v>
      </c>
      <c r="AR204" s="133">
        <f t="shared" si="96"/>
        <v>0</v>
      </c>
      <c r="AS204" s="64">
        <f t="shared" si="114"/>
        <v>1</v>
      </c>
      <c r="AT204" s="48">
        <f t="shared" si="115"/>
        <v>85</v>
      </c>
      <c r="AU204" s="63">
        <f>SUMIF('RECAP PDV'!$E:$E,$G204,'RECAP PDV'!AU:AU)</f>
        <v>75400.100000000006</v>
      </c>
      <c r="AV204" s="63">
        <f t="shared" si="97"/>
        <v>18339.32570565831</v>
      </c>
      <c r="AW204" s="64">
        <f t="shared" si="116"/>
        <v>0.89754319374826086</v>
      </c>
      <c r="AX204" s="48">
        <f t="shared" si="117"/>
        <v>69</v>
      </c>
    </row>
    <row r="205" spans="1:50" ht="15.75" thickBot="1" x14ac:dyDescent="0.3">
      <c r="A205">
        <v>57439</v>
      </c>
      <c r="C205" s="41">
        <v>160</v>
      </c>
      <c r="D205" s="42" t="s">
        <v>234</v>
      </c>
      <c r="E205" s="41">
        <v>45</v>
      </c>
      <c r="F205" s="43" t="s">
        <v>517</v>
      </c>
      <c r="G205" s="41">
        <v>557439</v>
      </c>
      <c r="H205" s="43" t="s">
        <v>264</v>
      </c>
      <c r="I205" s="62">
        <f>VLOOKUP(G205,ETP!$J$11:$M$324,4,FALSE)</f>
        <v>3.5647539367741898</v>
      </c>
      <c r="K205" s="63">
        <f>SUMIF('RECAP PDV'!$E:$E,$G205,'RECAP PDV'!K:K)</f>
        <v>0</v>
      </c>
      <c r="L205" s="63">
        <f t="shared" si="90"/>
        <v>0</v>
      </c>
      <c r="M205" s="64" t="e">
        <f t="shared" si="98"/>
        <v>#DIV/0!</v>
      </c>
      <c r="N205" s="48" t="e">
        <f t="shared" si="99"/>
        <v>#DIV/0!</v>
      </c>
      <c r="O205" s="63">
        <f>SUMIF('RECAP PDV'!$E:$E,$G205,'RECAP PDV'!O:O)</f>
        <v>8</v>
      </c>
      <c r="P205" s="63">
        <f t="shared" si="91"/>
        <v>2.2441941693286536</v>
      </c>
      <c r="Q205" s="64">
        <f t="shared" si="100"/>
        <v>0.85363951069595745</v>
      </c>
      <c r="R205" s="48">
        <f t="shared" si="101"/>
        <v>189</v>
      </c>
      <c r="S205" s="63">
        <f>SUMIF('RECAP PDV'!$E:$E,$G205,'RECAP PDV'!S:S)</f>
        <v>1</v>
      </c>
      <c r="T205" s="63">
        <f t="shared" si="92"/>
        <v>0.2805242711660817</v>
      </c>
      <c r="U205" s="64">
        <f t="shared" si="102"/>
        <v>0.88101629829983785</v>
      </c>
      <c r="V205" s="48">
        <f t="shared" si="103"/>
        <v>139</v>
      </c>
      <c r="W205" s="63">
        <f>SUMIF('RECAP PDV'!$E:$E,$G205,'RECAP PDV'!W:W)</f>
        <v>2</v>
      </c>
      <c r="X205" s="63">
        <f t="shared" si="93"/>
        <v>0.56104854233216339</v>
      </c>
      <c r="Y205" s="64">
        <f t="shared" si="104"/>
        <v>0.99170463194082192</v>
      </c>
      <c r="Z205" s="48">
        <f t="shared" si="105"/>
        <v>219</v>
      </c>
      <c r="AA205" s="63">
        <f>SUMIF('RECAP PDV'!$E:$E,$G205,'RECAP PDV'!AA:AA)</f>
        <v>0</v>
      </c>
      <c r="AB205" s="63">
        <f t="shared" si="94"/>
        <v>0</v>
      </c>
      <c r="AC205" s="64">
        <f t="shared" si="106"/>
        <v>1</v>
      </c>
      <c r="AD205" s="48">
        <f t="shared" si="107"/>
        <v>219</v>
      </c>
      <c r="AE205" s="63">
        <f>SUMIF('RECAP PDV'!$E:$E,$G205,'RECAP PDV'!AE:AE)</f>
        <v>9.3962017620534741</v>
      </c>
      <c r="AF205" s="63">
        <f t="shared" si="95"/>
        <v>2.6358626510295031</v>
      </c>
      <c r="AG205" s="64">
        <f t="shared" si="108"/>
        <v>0.89768516586368929</v>
      </c>
      <c r="AH205" s="48">
        <f t="shared" si="109"/>
        <v>175</v>
      </c>
      <c r="AI205" s="63">
        <f>SUMIF('RECAP PDV'!$E:$E,$G205,'RECAP PDV'!AI:AI)</f>
        <v>2</v>
      </c>
      <c r="AJ205" s="63">
        <f t="shared" si="118"/>
        <v>0.56104854233216339</v>
      </c>
      <c r="AK205" s="64">
        <f t="shared" si="110"/>
        <v>0.67808904802788239</v>
      </c>
      <c r="AL205" s="48">
        <f t="shared" si="111"/>
        <v>58</v>
      </c>
      <c r="AM205" s="133">
        <f>SUMIF('RECAP PDV'!$E:$E,$G205,'RECAP PDV'!AM:AM)</f>
        <v>1</v>
      </c>
      <c r="AN205" s="133">
        <f t="shared" si="119"/>
        <v>0.2805242711660817</v>
      </c>
      <c r="AO205" s="64">
        <f t="shared" si="112"/>
        <v>0.91164614708152525</v>
      </c>
      <c r="AP205" s="48">
        <f t="shared" si="113"/>
        <v>118</v>
      </c>
      <c r="AQ205" s="133">
        <f>SUMIF('RECAP PDV'!$E:$E,$G205,'RECAP PDV'!AQ:AQ)</f>
        <v>0</v>
      </c>
      <c r="AR205" s="133">
        <f t="shared" si="96"/>
        <v>0</v>
      </c>
      <c r="AS205" s="64">
        <f t="shared" si="114"/>
        <v>1</v>
      </c>
      <c r="AT205" s="48">
        <f t="shared" si="115"/>
        <v>85</v>
      </c>
      <c r="AU205" s="63">
        <f>SUMIF('RECAP PDV'!$E:$E,$G205,'RECAP PDV'!AU:AU)</f>
        <v>360327.7</v>
      </c>
      <c r="AV205" s="63">
        <f t="shared" si="97"/>
        <v>101080.66542345053</v>
      </c>
      <c r="AW205" s="64">
        <f t="shared" si="116"/>
        <v>0.43528991636306236</v>
      </c>
      <c r="AX205" s="48">
        <f t="shared" si="117"/>
        <v>4</v>
      </c>
    </row>
    <row r="206" spans="1:50" ht="15.75" thickBot="1" x14ac:dyDescent="0.3">
      <c r="A206">
        <v>57443</v>
      </c>
      <c r="C206" s="41">
        <v>160</v>
      </c>
      <c r="D206" s="42" t="s">
        <v>234</v>
      </c>
      <c r="E206" s="41">
        <v>45</v>
      </c>
      <c r="F206" s="43" t="s">
        <v>517</v>
      </c>
      <c r="G206" s="41">
        <v>457443</v>
      </c>
      <c r="H206" s="43" t="s">
        <v>265</v>
      </c>
      <c r="I206" s="62">
        <f>VLOOKUP(G206,ETP!$J$11:$M$324,4,FALSE)</f>
        <v>3.6911419967741899</v>
      </c>
      <c r="K206" s="63">
        <f>SUMIF('RECAP PDV'!$E:$E,$G206,'RECAP PDV'!K:K)</f>
        <v>0</v>
      </c>
      <c r="L206" s="63">
        <f t="shared" si="90"/>
        <v>0</v>
      </c>
      <c r="M206" s="64" t="e">
        <f t="shared" si="98"/>
        <v>#DIV/0!</v>
      </c>
      <c r="N206" s="48" t="e">
        <f t="shared" si="99"/>
        <v>#DIV/0!</v>
      </c>
      <c r="O206" s="63">
        <f>SUMIF('RECAP PDV'!$E:$E,$G206,'RECAP PDV'!O:O)</f>
        <v>24</v>
      </c>
      <c r="P206" s="63">
        <f t="shared" si="91"/>
        <v>6.502052757920012</v>
      </c>
      <c r="Q206" s="64">
        <f t="shared" si="100"/>
        <v>0.57595308100521658</v>
      </c>
      <c r="R206" s="48">
        <f t="shared" si="101"/>
        <v>43</v>
      </c>
      <c r="S206" s="63">
        <f>SUMIF('RECAP PDV'!$E:$E,$G206,'RECAP PDV'!S:S)</f>
        <v>1</v>
      </c>
      <c r="T206" s="63">
        <f t="shared" si="92"/>
        <v>0.27091886491333383</v>
      </c>
      <c r="U206" s="64">
        <f t="shared" si="102"/>
        <v>0.885090408491926</v>
      </c>
      <c r="V206" s="48">
        <f t="shared" si="103"/>
        <v>143</v>
      </c>
      <c r="W206" s="63">
        <f>SUMIF('RECAP PDV'!$E:$E,$G206,'RECAP PDV'!W:W)</f>
        <v>6.8</v>
      </c>
      <c r="X206" s="63">
        <f t="shared" si="93"/>
        <v>1.84224828141067</v>
      </c>
      <c r="Y206" s="64">
        <f t="shared" si="104"/>
        <v>0.97276148782569649</v>
      </c>
      <c r="Z206" s="48">
        <f t="shared" si="105"/>
        <v>197</v>
      </c>
      <c r="AA206" s="63">
        <f>SUMIF('RECAP PDV'!$E:$E,$G206,'RECAP PDV'!AA:AA)</f>
        <v>1</v>
      </c>
      <c r="AB206" s="63">
        <f t="shared" si="94"/>
        <v>0.27091886491333383</v>
      </c>
      <c r="AC206" s="64">
        <f t="shared" si="106"/>
        <v>0.90069930086980898</v>
      </c>
      <c r="AD206" s="48">
        <f t="shared" si="107"/>
        <v>187</v>
      </c>
      <c r="AE206" s="63">
        <f>SUMIF('RECAP PDV'!$E:$E,$G206,'RECAP PDV'!AE:AE)</f>
        <v>19.470807032008949</v>
      </c>
      <c r="AF206" s="63">
        <f t="shared" si="95"/>
        <v>5.2750089400584228</v>
      </c>
      <c r="AG206" s="64">
        <f t="shared" si="108"/>
        <v>0.79524287255300052</v>
      </c>
      <c r="AH206" s="48">
        <f t="shared" si="109"/>
        <v>99</v>
      </c>
      <c r="AI206" s="63">
        <f>SUMIF('RECAP PDV'!$E:$E,$G206,'RECAP PDV'!AI:AI)</f>
        <v>5</v>
      </c>
      <c r="AJ206" s="63">
        <f t="shared" si="118"/>
        <v>1.3545943245666692</v>
      </c>
      <c r="AK206" s="64">
        <f t="shared" si="110"/>
        <v>0.22277892970779745</v>
      </c>
      <c r="AL206" s="48">
        <f t="shared" si="111"/>
        <v>3</v>
      </c>
      <c r="AM206" s="133">
        <f>SUMIF('RECAP PDV'!$E:$E,$G206,'RECAP PDV'!AM:AM)</f>
        <v>1</v>
      </c>
      <c r="AN206" s="133">
        <f t="shared" si="119"/>
        <v>0.27091886491333383</v>
      </c>
      <c r="AO206" s="64">
        <f t="shared" si="112"/>
        <v>0.912970667158155</v>
      </c>
      <c r="AP206" s="48">
        <f t="shared" si="113"/>
        <v>119</v>
      </c>
      <c r="AQ206" s="133">
        <f>SUMIF('RECAP PDV'!$E:$E,$G206,'RECAP PDV'!AQ:AQ)</f>
        <v>1</v>
      </c>
      <c r="AR206" s="133">
        <f t="shared" si="96"/>
        <v>0.27091886491333383</v>
      </c>
      <c r="AS206" s="64">
        <f t="shared" si="114"/>
        <v>0.76286471754135887</v>
      </c>
      <c r="AT206" s="48">
        <f t="shared" si="115"/>
        <v>37</v>
      </c>
      <c r="AU206" s="63">
        <f>SUMIF('RECAP PDV'!$E:$E,$G206,'RECAP PDV'!AU:AU)</f>
        <v>21550.6</v>
      </c>
      <c r="AV206" s="63">
        <f t="shared" si="97"/>
        <v>5838.4640902012916</v>
      </c>
      <c r="AW206" s="64">
        <f t="shared" si="116"/>
        <v>0.96738209497457528</v>
      </c>
      <c r="AX206" s="48">
        <f t="shared" si="117"/>
        <v>176</v>
      </c>
    </row>
    <row r="207" spans="1:50" ht="15.75" thickBot="1" x14ac:dyDescent="0.3">
      <c r="A207">
        <v>57444</v>
      </c>
      <c r="C207" s="41">
        <v>160</v>
      </c>
      <c r="D207" s="42" t="s">
        <v>234</v>
      </c>
      <c r="E207" s="41">
        <v>45</v>
      </c>
      <c r="F207" s="43" t="s">
        <v>517</v>
      </c>
      <c r="G207" s="41">
        <v>557444</v>
      </c>
      <c r="H207" s="43" t="s">
        <v>270</v>
      </c>
      <c r="I207" s="62">
        <f>VLOOKUP(G207,ETP!$J$11:$M$324,4,FALSE)</f>
        <v>5.9758789947619002</v>
      </c>
      <c r="K207" s="63">
        <f>SUMIF('RECAP PDV'!$E:$E,$G207,'RECAP PDV'!K:K)</f>
        <v>0</v>
      </c>
      <c r="L207" s="63">
        <f t="shared" si="90"/>
        <v>0</v>
      </c>
      <c r="M207" s="64" t="e">
        <f t="shared" si="98"/>
        <v>#DIV/0!</v>
      </c>
      <c r="N207" s="48" t="e">
        <f t="shared" si="99"/>
        <v>#DIV/0!</v>
      </c>
      <c r="O207" s="63">
        <f>SUMIF('RECAP PDV'!$E:$E,$G207,'RECAP PDV'!O:O)</f>
        <v>46</v>
      </c>
      <c r="P207" s="63">
        <f t="shared" si="91"/>
        <v>7.6976123580013684</v>
      </c>
      <c r="Q207" s="64">
        <f t="shared" si="100"/>
        <v>0.49798180273904119</v>
      </c>
      <c r="R207" s="48">
        <f t="shared" si="101"/>
        <v>25</v>
      </c>
      <c r="S207" s="63">
        <f>SUMIF('RECAP PDV'!$E:$E,$G207,'RECAP PDV'!S:S)</f>
        <v>1</v>
      </c>
      <c r="T207" s="63">
        <f t="shared" si="92"/>
        <v>0.16733939908698628</v>
      </c>
      <c r="U207" s="64">
        <f t="shared" si="102"/>
        <v>0.92902339230439546</v>
      </c>
      <c r="V207" s="48">
        <f t="shared" si="103"/>
        <v>172</v>
      </c>
      <c r="W207" s="63">
        <f>SUMIF('RECAP PDV'!$E:$E,$G207,'RECAP PDV'!W:W)</f>
        <v>39.6</v>
      </c>
      <c r="X207" s="63">
        <f t="shared" si="93"/>
        <v>6.6266402038446568</v>
      </c>
      <c r="Y207" s="64">
        <f t="shared" si="104"/>
        <v>0.90202199036443864</v>
      </c>
      <c r="Z207" s="48">
        <f t="shared" si="105"/>
        <v>112</v>
      </c>
      <c r="AA207" s="63">
        <f>SUMIF('RECAP PDV'!$E:$E,$G207,'RECAP PDV'!AA:AA)</f>
        <v>2</v>
      </c>
      <c r="AB207" s="63">
        <f t="shared" si="94"/>
        <v>0.33467879817397256</v>
      </c>
      <c r="AC207" s="64">
        <f t="shared" si="106"/>
        <v>0.87732918247181135</v>
      </c>
      <c r="AD207" s="48">
        <f t="shared" si="107"/>
        <v>166</v>
      </c>
      <c r="AE207" s="63">
        <f>SUMIF('RECAP PDV'!$E:$E,$G207,'RECAP PDV'!AE:AE)</f>
        <v>12.169716856558612</v>
      </c>
      <c r="AF207" s="63">
        <f t="shared" si="95"/>
        <v>2.0364731058352858</v>
      </c>
      <c r="AG207" s="64">
        <f t="shared" si="108"/>
        <v>0.92095134093378739</v>
      </c>
      <c r="AH207" s="48">
        <f t="shared" si="109"/>
        <v>193</v>
      </c>
      <c r="AI207" s="63">
        <f>SUMIF('RECAP PDV'!$E:$E,$G207,'RECAP PDV'!AI:AI)</f>
        <v>3</v>
      </c>
      <c r="AJ207" s="63">
        <f t="shared" si="118"/>
        <v>0.50201819726095886</v>
      </c>
      <c r="AK207" s="64">
        <f t="shared" si="110"/>
        <v>0.71195869235157061</v>
      </c>
      <c r="AL207" s="48">
        <f t="shared" si="111"/>
        <v>69</v>
      </c>
      <c r="AM207" s="133">
        <f>SUMIF('RECAP PDV'!$E:$E,$G207,'RECAP PDV'!AM:AM)</f>
        <v>6</v>
      </c>
      <c r="AN207" s="133">
        <f t="shared" si="119"/>
        <v>1.0040363945219177</v>
      </c>
      <c r="AO207" s="64">
        <f t="shared" si="112"/>
        <v>0.81187875485949013</v>
      </c>
      <c r="AP207" s="48">
        <f t="shared" si="113"/>
        <v>47</v>
      </c>
      <c r="AQ207" s="133">
        <f>SUMIF('RECAP PDV'!$E:$E,$G207,'RECAP PDV'!AQ:AQ)</f>
        <v>0</v>
      </c>
      <c r="AR207" s="133">
        <f t="shared" si="96"/>
        <v>0</v>
      </c>
      <c r="AS207" s="64">
        <f t="shared" si="114"/>
        <v>1</v>
      </c>
      <c r="AT207" s="48">
        <f t="shared" si="115"/>
        <v>85</v>
      </c>
      <c r="AU207" s="63">
        <f>SUMIF('RECAP PDV'!$E:$E,$G207,'RECAP PDV'!AU:AU)</f>
        <v>22678.5</v>
      </c>
      <c r="AV207" s="63">
        <f t="shared" si="97"/>
        <v>3795.0065621942181</v>
      </c>
      <c r="AW207" s="64">
        <f t="shared" si="116"/>
        <v>0.97879833433860408</v>
      </c>
      <c r="AX207" s="48">
        <f t="shared" si="117"/>
        <v>197</v>
      </c>
    </row>
    <row r="208" spans="1:50" ht="15.75" thickBot="1" x14ac:dyDescent="0.3">
      <c r="A208">
        <v>57445</v>
      </c>
      <c r="C208" s="41">
        <v>160</v>
      </c>
      <c r="D208" s="42" t="s">
        <v>234</v>
      </c>
      <c r="E208" s="41">
        <v>45</v>
      </c>
      <c r="F208" s="43" t="s">
        <v>517</v>
      </c>
      <c r="G208" s="41">
        <v>557445</v>
      </c>
      <c r="H208" s="43" t="s">
        <v>266</v>
      </c>
      <c r="I208" s="62">
        <f>VLOOKUP(G208,ETP!$J$11:$M$324,4,FALSE)</f>
        <v>3.0557823700000002</v>
      </c>
      <c r="K208" s="63">
        <f>SUMIF('RECAP PDV'!$E:$E,$G208,'RECAP PDV'!K:K)</f>
        <v>0</v>
      </c>
      <c r="L208" s="63">
        <f t="shared" si="90"/>
        <v>0</v>
      </c>
      <c r="M208" s="64" t="e">
        <f t="shared" si="98"/>
        <v>#DIV/0!</v>
      </c>
      <c r="N208" s="48" t="e">
        <f t="shared" si="99"/>
        <v>#DIV/0!</v>
      </c>
      <c r="O208" s="63">
        <f>SUMIF('RECAP PDV'!$E:$E,$G208,'RECAP PDV'!O:O)</f>
        <v>10</v>
      </c>
      <c r="P208" s="63">
        <f t="shared" si="91"/>
        <v>3.2724843556185577</v>
      </c>
      <c r="Q208" s="64">
        <f t="shared" si="100"/>
        <v>0.78657710724226804</v>
      </c>
      <c r="R208" s="48">
        <f t="shared" si="101"/>
        <v>147</v>
      </c>
      <c r="S208" s="63">
        <f>SUMIF('RECAP PDV'!$E:$E,$G208,'RECAP PDV'!S:S)</f>
        <v>0</v>
      </c>
      <c r="T208" s="63">
        <f t="shared" si="92"/>
        <v>0</v>
      </c>
      <c r="U208" s="64">
        <f t="shared" si="102"/>
        <v>1</v>
      </c>
      <c r="V208" s="48">
        <f t="shared" si="103"/>
        <v>181</v>
      </c>
      <c r="W208" s="63">
        <f>SUMIF('RECAP PDV'!$E:$E,$G208,'RECAP PDV'!W:W)</f>
        <v>26.6</v>
      </c>
      <c r="X208" s="63">
        <f t="shared" si="93"/>
        <v>8.7048083859453644</v>
      </c>
      <c r="Y208" s="64">
        <f t="shared" si="104"/>
        <v>0.87129529087469637</v>
      </c>
      <c r="Z208" s="48">
        <f t="shared" si="105"/>
        <v>86</v>
      </c>
      <c r="AA208" s="63">
        <f>SUMIF('RECAP PDV'!$E:$E,$G208,'RECAP PDV'!AA:AA)</f>
        <v>0</v>
      </c>
      <c r="AB208" s="63">
        <f t="shared" si="94"/>
        <v>0</v>
      </c>
      <c r="AC208" s="64">
        <f t="shared" si="106"/>
        <v>1</v>
      </c>
      <c r="AD208" s="48">
        <f t="shared" si="107"/>
        <v>219</v>
      </c>
      <c r="AE208" s="63">
        <f>SUMIF('RECAP PDV'!$E:$E,$G208,'RECAP PDV'!AE:AE)</f>
        <v>22.314631943572891</v>
      </c>
      <c r="AF208" s="63">
        <f t="shared" si="95"/>
        <v>7.3024283936728418</v>
      </c>
      <c r="AG208" s="64">
        <f t="shared" si="108"/>
        <v>0.71654564413699429</v>
      </c>
      <c r="AH208" s="48">
        <f t="shared" si="109"/>
        <v>57</v>
      </c>
      <c r="AI208" s="63">
        <f>SUMIF('RECAP PDV'!$E:$E,$G208,'RECAP PDV'!AI:AI)</f>
        <v>2</v>
      </c>
      <c r="AJ208" s="63">
        <f t="shared" si="118"/>
        <v>0.65449687112371158</v>
      </c>
      <c r="AK208" s="64">
        <f t="shared" si="110"/>
        <v>0.62447151191158512</v>
      </c>
      <c r="AL208" s="48">
        <f t="shared" si="111"/>
        <v>47</v>
      </c>
      <c r="AM208" s="133">
        <f>SUMIF('RECAP PDV'!$E:$E,$G208,'RECAP PDV'!AM:AM)</f>
        <v>-1</v>
      </c>
      <c r="AN208" s="133">
        <f t="shared" si="119"/>
        <v>-0.32724843556185579</v>
      </c>
      <c r="AO208" s="64">
        <f t="shared" si="112"/>
        <v>0.99545386233131117</v>
      </c>
      <c r="AP208" s="48">
        <f t="shared" si="113"/>
        <v>182</v>
      </c>
      <c r="AQ208" s="133">
        <f>SUMIF('RECAP PDV'!$E:$E,$G208,'RECAP PDV'!AQ:AQ)</f>
        <v>0</v>
      </c>
      <c r="AR208" s="133">
        <f t="shared" si="96"/>
        <v>0</v>
      </c>
      <c r="AS208" s="64">
        <f t="shared" si="114"/>
        <v>1</v>
      </c>
      <c r="AT208" s="48">
        <f t="shared" si="115"/>
        <v>85</v>
      </c>
      <c r="AU208" s="63">
        <f>SUMIF('RECAP PDV'!$E:$E,$G208,'RECAP PDV'!AU:AU)</f>
        <v>455.4</v>
      </c>
      <c r="AV208" s="63">
        <f t="shared" si="97"/>
        <v>149.02893755486912</v>
      </c>
      <c r="AW208" s="64">
        <f t="shared" si="116"/>
        <v>0.99916741600939829</v>
      </c>
      <c r="AX208" s="48">
        <f t="shared" si="117"/>
        <v>248</v>
      </c>
    </row>
    <row r="209" spans="1:50" ht="15.75" thickBot="1" x14ac:dyDescent="0.3">
      <c r="A209">
        <v>57446</v>
      </c>
      <c r="C209" s="41">
        <v>160</v>
      </c>
      <c r="D209" s="42" t="s">
        <v>234</v>
      </c>
      <c r="E209" s="41">
        <v>45</v>
      </c>
      <c r="F209" s="43" t="s">
        <v>517</v>
      </c>
      <c r="G209" s="41">
        <v>457446</v>
      </c>
      <c r="H209" s="43" t="s">
        <v>271</v>
      </c>
      <c r="I209" s="62">
        <f>VLOOKUP(G209,ETP!$J$11:$M$324,4,FALSE)</f>
        <v>6.9310091209523801</v>
      </c>
      <c r="K209" s="63">
        <f>SUMIF('RECAP PDV'!$E:$E,$G209,'RECAP PDV'!K:K)</f>
        <v>0</v>
      </c>
      <c r="L209" s="63">
        <f t="shared" si="90"/>
        <v>0</v>
      </c>
      <c r="M209" s="64" t="e">
        <f t="shared" si="98"/>
        <v>#DIV/0!</v>
      </c>
      <c r="N209" s="48" t="e">
        <f t="shared" si="99"/>
        <v>#DIV/0!</v>
      </c>
      <c r="O209" s="63">
        <f>SUMIF('RECAP PDV'!$E:$E,$G209,'RECAP PDV'!O:O)</f>
        <v>14</v>
      </c>
      <c r="P209" s="63">
        <f t="shared" si="91"/>
        <v>2.0199078886908577</v>
      </c>
      <c r="Q209" s="64">
        <f t="shared" si="100"/>
        <v>0.86826687682450931</v>
      </c>
      <c r="R209" s="48">
        <f t="shared" si="101"/>
        <v>194</v>
      </c>
      <c r="S209" s="63">
        <f>SUMIF('RECAP PDV'!$E:$E,$G209,'RECAP PDV'!S:S)</f>
        <v>3</v>
      </c>
      <c r="T209" s="63">
        <f t="shared" si="92"/>
        <v>0.43283740471946952</v>
      </c>
      <c r="U209" s="64">
        <f t="shared" si="102"/>
        <v>0.81641304535348636</v>
      </c>
      <c r="V209" s="48">
        <f t="shared" si="103"/>
        <v>89</v>
      </c>
      <c r="W209" s="63">
        <f>SUMIF('RECAP PDV'!$E:$E,$G209,'RECAP PDV'!W:W)</f>
        <v>76.400000000000006</v>
      </c>
      <c r="X209" s="63">
        <f t="shared" si="93"/>
        <v>11.022925906855825</v>
      </c>
      <c r="Y209" s="64">
        <f t="shared" si="104"/>
        <v>0.83702082692109958</v>
      </c>
      <c r="Z209" s="48">
        <f t="shared" si="105"/>
        <v>58</v>
      </c>
      <c r="AA209" s="63">
        <f>SUMIF('RECAP PDV'!$E:$E,$G209,'RECAP PDV'!AA:AA)</f>
        <v>4</v>
      </c>
      <c r="AB209" s="63">
        <f t="shared" si="94"/>
        <v>0.57711653962595932</v>
      </c>
      <c r="AC209" s="64">
        <f t="shared" si="106"/>
        <v>0.78846775442239136</v>
      </c>
      <c r="AD209" s="48">
        <f t="shared" si="107"/>
        <v>101</v>
      </c>
      <c r="AE209" s="63">
        <f>SUMIF('RECAP PDV'!$E:$E,$G209,'RECAP PDV'!AE:AE)</f>
        <v>69.231220888524504</v>
      </c>
      <c r="AF209" s="63">
        <f t="shared" si="95"/>
        <v>9.9886206583164245</v>
      </c>
      <c r="AG209" s="64">
        <f t="shared" si="108"/>
        <v>0.61227719300661976</v>
      </c>
      <c r="AH209" s="48">
        <f t="shared" si="109"/>
        <v>26</v>
      </c>
      <c r="AI209" s="63">
        <f>SUMIF('RECAP PDV'!$E:$E,$G209,'RECAP PDV'!AI:AI)</f>
        <v>1</v>
      </c>
      <c r="AJ209" s="63">
        <f t="shared" si="118"/>
        <v>0.14427913490648983</v>
      </c>
      <c r="AK209" s="64">
        <f t="shared" si="110"/>
        <v>0.91721744169515307</v>
      </c>
      <c r="AL209" s="48">
        <f t="shared" si="111"/>
        <v>197</v>
      </c>
      <c r="AM209" s="133">
        <f>SUMIF('RECAP PDV'!$E:$E,$G209,'RECAP PDV'!AM:AM)</f>
        <v>8</v>
      </c>
      <c r="AN209" s="133">
        <f t="shared" si="119"/>
        <v>1.1542330792519186</v>
      </c>
      <c r="AO209" s="64">
        <f t="shared" si="112"/>
        <v>0.79116765538764677</v>
      </c>
      <c r="AP209" s="48">
        <f t="shared" si="113"/>
        <v>42</v>
      </c>
      <c r="AQ209" s="133">
        <f>SUMIF('RECAP PDV'!$E:$E,$G209,'RECAP PDV'!AQ:AQ)</f>
        <v>1</v>
      </c>
      <c r="AR209" s="133">
        <f t="shared" si="96"/>
        <v>0.14427913490648983</v>
      </c>
      <c r="AS209" s="64">
        <f t="shared" si="114"/>
        <v>0.87371247321634948</v>
      </c>
      <c r="AT209" s="48">
        <f t="shared" si="115"/>
        <v>71</v>
      </c>
      <c r="AU209" s="63">
        <f>SUMIF('RECAP PDV'!$E:$E,$G209,'RECAP PDV'!AU:AU)</f>
        <v>40168.5</v>
      </c>
      <c r="AV209" s="63">
        <f t="shared" si="97"/>
        <v>5795.4764304913369</v>
      </c>
      <c r="AW209" s="64">
        <f t="shared" si="116"/>
        <v>0.96762225529414259</v>
      </c>
      <c r="AX209" s="48">
        <f t="shared" si="117"/>
        <v>177</v>
      </c>
    </row>
    <row r="210" spans="1:50" ht="15.75" thickBot="1" x14ac:dyDescent="0.3">
      <c r="A210">
        <v>57447</v>
      </c>
      <c r="C210" s="41">
        <v>160</v>
      </c>
      <c r="D210" s="42" t="s">
        <v>234</v>
      </c>
      <c r="E210" s="41">
        <v>45</v>
      </c>
      <c r="F210" s="43" t="s">
        <v>517</v>
      </c>
      <c r="G210" s="41">
        <v>557447</v>
      </c>
      <c r="H210" s="43" t="s">
        <v>272</v>
      </c>
      <c r="I210" s="62">
        <f>VLOOKUP(G210,ETP!$J$11:$M$324,4,FALSE)</f>
        <v>3.1206927800000002</v>
      </c>
      <c r="K210" s="63">
        <f>SUMIF('RECAP PDV'!$E:$E,$G210,'RECAP PDV'!K:K)</f>
        <v>0</v>
      </c>
      <c r="L210" s="63">
        <f t="shared" si="90"/>
        <v>0</v>
      </c>
      <c r="M210" s="64" t="e">
        <f t="shared" si="98"/>
        <v>#DIV/0!</v>
      </c>
      <c r="N210" s="48" t="e">
        <f t="shared" si="99"/>
        <v>#DIV/0!</v>
      </c>
      <c r="O210" s="63">
        <f>SUMIF('RECAP PDV'!$E:$E,$G210,'RECAP PDV'!O:O)</f>
        <v>-2</v>
      </c>
      <c r="P210" s="63">
        <f t="shared" si="91"/>
        <v>-0.64088333616742621</v>
      </c>
      <c r="Q210" s="64">
        <f t="shared" si="100"/>
        <v>1.041796739315267</v>
      </c>
      <c r="R210" s="48">
        <f t="shared" si="101"/>
        <v>264</v>
      </c>
      <c r="S210" s="63">
        <f>SUMIF('RECAP PDV'!$E:$E,$G210,'RECAP PDV'!S:S)</f>
        <v>0</v>
      </c>
      <c r="T210" s="63">
        <f t="shared" si="92"/>
        <v>0</v>
      </c>
      <c r="U210" s="64">
        <f t="shared" si="102"/>
        <v>1</v>
      </c>
      <c r="V210" s="48">
        <f t="shared" si="103"/>
        <v>181</v>
      </c>
      <c r="W210" s="63">
        <f>SUMIF('RECAP PDV'!$E:$E,$G210,'RECAP PDV'!W:W)</f>
        <v>10.8</v>
      </c>
      <c r="X210" s="63">
        <f t="shared" si="93"/>
        <v>3.4607700153041017</v>
      </c>
      <c r="Y210" s="64">
        <f t="shared" si="104"/>
        <v>0.94883087847304592</v>
      </c>
      <c r="Z210" s="48">
        <f t="shared" si="105"/>
        <v>170</v>
      </c>
      <c r="AA210" s="63">
        <f>SUMIF('RECAP PDV'!$E:$E,$G210,'RECAP PDV'!AA:AA)</f>
        <v>0</v>
      </c>
      <c r="AB210" s="63">
        <f t="shared" si="94"/>
        <v>0</v>
      </c>
      <c r="AC210" s="64">
        <f t="shared" si="106"/>
        <v>1</v>
      </c>
      <c r="AD210" s="48">
        <f t="shared" si="107"/>
        <v>219</v>
      </c>
      <c r="AE210" s="63">
        <f>SUMIF('RECAP PDV'!$E:$E,$G210,'RECAP PDV'!AE:AE)</f>
        <v>32.702709070321248</v>
      </c>
      <c r="AF210" s="63">
        <f t="shared" si="95"/>
        <v>10.479310645350116</v>
      </c>
      <c r="AG210" s="64">
        <f t="shared" si="108"/>
        <v>0.59323034903844418</v>
      </c>
      <c r="AH210" s="48">
        <f t="shared" si="109"/>
        <v>23</v>
      </c>
      <c r="AI210" s="63">
        <f>SUMIF('RECAP PDV'!$E:$E,$G210,'RECAP PDV'!AI:AI)</f>
        <v>1</v>
      </c>
      <c r="AJ210" s="63">
        <f t="shared" si="118"/>
        <v>0.3204416680837131</v>
      </c>
      <c r="AK210" s="64">
        <f t="shared" si="110"/>
        <v>0.81614125224250156</v>
      </c>
      <c r="AL210" s="48">
        <f t="shared" si="111"/>
        <v>150</v>
      </c>
      <c r="AM210" s="133">
        <f>SUMIF('RECAP PDV'!$E:$E,$G210,'RECAP PDV'!AM:AM)</f>
        <v>0</v>
      </c>
      <c r="AN210" s="133">
        <f t="shared" si="119"/>
        <v>0</v>
      </c>
      <c r="AO210" s="64">
        <f t="shared" si="112"/>
        <v>0.9503285327469031</v>
      </c>
      <c r="AP210" s="48">
        <f t="shared" si="113"/>
        <v>133</v>
      </c>
      <c r="AQ210" s="133">
        <f>SUMIF('RECAP PDV'!$E:$E,$G210,'RECAP PDV'!AQ:AQ)</f>
        <v>0</v>
      </c>
      <c r="AR210" s="133">
        <f t="shared" si="96"/>
        <v>0</v>
      </c>
      <c r="AS210" s="64">
        <f t="shared" si="114"/>
        <v>1</v>
      </c>
      <c r="AT210" s="48">
        <f t="shared" si="115"/>
        <v>85</v>
      </c>
      <c r="AU210" s="63">
        <f>SUMIF('RECAP PDV'!$E:$E,$G210,'RECAP PDV'!AU:AU)</f>
        <v>23091.200000000001</v>
      </c>
      <c r="AV210" s="63">
        <f t="shared" si="97"/>
        <v>7399.3826460546361</v>
      </c>
      <c r="AW210" s="64">
        <f t="shared" si="116"/>
        <v>0.95866166911930706</v>
      </c>
      <c r="AX210" s="48">
        <f t="shared" si="117"/>
        <v>161</v>
      </c>
    </row>
    <row r="211" spans="1:50" ht="15.75" thickBot="1" x14ac:dyDescent="0.3">
      <c r="A211">
        <v>57453</v>
      </c>
      <c r="C211" s="41">
        <v>160</v>
      </c>
      <c r="D211" s="42" t="s">
        <v>234</v>
      </c>
      <c r="E211" s="41">
        <v>45</v>
      </c>
      <c r="F211" s="43" t="s">
        <v>517</v>
      </c>
      <c r="G211" s="41">
        <v>457453</v>
      </c>
      <c r="H211" s="43" t="s">
        <v>276</v>
      </c>
      <c r="I211" s="62">
        <f>VLOOKUP(G211,ETP!$J$11:$M$324,4,FALSE)</f>
        <v>7.8264993438095196</v>
      </c>
      <c r="K211" s="63">
        <f>SUMIF('RECAP PDV'!$E:$E,$G211,'RECAP PDV'!K:K)</f>
        <v>0</v>
      </c>
      <c r="L211" s="63">
        <f t="shared" si="90"/>
        <v>0</v>
      </c>
      <c r="M211" s="64" t="e">
        <f t="shared" si="98"/>
        <v>#DIV/0!</v>
      </c>
      <c r="N211" s="48" t="e">
        <f t="shared" si="99"/>
        <v>#DIV/0!</v>
      </c>
      <c r="O211" s="63">
        <f>SUMIF('RECAP PDV'!$E:$E,$G211,'RECAP PDV'!O:O)</f>
        <v>38</v>
      </c>
      <c r="P211" s="63">
        <f t="shared" si="91"/>
        <v>4.8552997107265634</v>
      </c>
      <c r="Q211" s="64">
        <f t="shared" si="100"/>
        <v>0.68335001886565883</v>
      </c>
      <c r="R211" s="48">
        <f t="shared" si="101"/>
        <v>87</v>
      </c>
      <c r="S211" s="63">
        <f>SUMIF('RECAP PDV'!$E:$E,$G211,'RECAP PDV'!S:S)</f>
        <v>0</v>
      </c>
      <c r="T211" s="63">
        <f t="shared" si="92"/>
        <v>0</v>
      </c>
      <c r="U211" s="64">
        <f t="shared" si="102"/>
        <v>1</v>
      </c>
      <c r="V211" s="48">
        <f t="shared" si="103"/>
        <v>181</v>
      </c>
      <c r="W211" s="63">
        <f>SUMIF('RECAP PDV'!$E:$E,$G211,'RECAP PDV'!W:W)</f>
        <v>100.8</v>
      </c>
      <c r="X211" s="63">
        <f t="shared" si="93"/>
        <v>12.879321337927305</v>
      </c>
      <c r="Y211" s="64">
        <f t="shared" si="104"/>
        <v>0.80957314244784162</v>
      </c>
      <c r="Z211" s="48">
        <f t="shared" si="105"/>
        <v>37</v>
      </c>
      <c r="AA211" s="63">
        <f>SUMIF('RECAP PDV'!$E:$E,$G211,'RECAP PDV'!AA:AA)</f>
        <v>2</v>
      </c>
      <c r="AB211" s="63">
        <f t="shared" si="94"/>
        <v>0.25554209003824019</v>
      </c>
      <c r="AC211" s="64">
        <f t="shared" si="106"/>
        <v>0.90633539600092072</v>
      </c>
      <c r="AD211" s="48">
        <f t="shared" si="107"/>
        <v>195</v>
      </c>
      <c r="AE211" s="63">
        <f>SUMIF('RECAP PDV'!$E:$E,$G211,'RECAP PDV'!AE:AE)</f>
        <v>66.901367313572138</v>
      </c>
      <c r="AF211" s="63">
        <f t="shared" si="95"/>
        <v>8.5480576148631151</v>
      </c>
      <c r="AG211" s="64">
        <f t="shared" si="108"/>
        <v>0.66819473817774511</v>
      </c>
      <c r="AH211" s="48">
        <f t="shared" si="109"/>
        <v>42</v>
      </c>
      <c r="AI211" s="63">
        <f>SUMIF('RECAP PDV'!$E:$E,$G211,'RECAP PDV'!AI:AI)</f>
        <v>6</v>
      </c>
      <c r="AJ211" s="63">
        <f t="shared" si="118"/>
        <v>0.76662627011472051</v>
      </c>
      <c r="AK211" s="64">
        <f t="shared" si="110"/>
        <v>0.56013540041717724</v>
      </c>
      <c r="AL211" s="48">
        <f t="shared" si="111"/>
        <v>30</v>
      </c>
      <c r="AM211" s="133">
        <f>SUMIF('RECAP PDV'!$E:$E,$G211,'RECAP PDV'!AM:AM)</f>
        <v>2</v>
      </c>
      <c r="AN211" s="133">
        <f t="shared" si="119"/>
        <v>0.25554209003824019</v>
      </c>
      <c r="AO211" s="64">
        <f t="shared" si="112"/>
        <v>0.91509101964507378</v>
      </c>
      <c r="AP211" s="48">
        <f t="shared" si="113"/>
        <v>124</v>
      </c>
      <c r="AQ211" s="133">
        <f>SUMIF('RECAP PDV'!$E:$E,$G211,'RECAP PDV'!AQ:AQ)</f>
        <v>0</v>
      </c>
      <c r="AR211" s="133">
        <f t="shared" si="96"/>
        <v>0</v>
      </c>
      <c r="AS211" s="64">
        <f t="shared" si="114"/>
        <v>1</v>
      </c>
      <c r="AT211" s="48">
        <f t="shared" si="115"/>
        <v>85</v>
      </c>
      <c r="AU211" s="63">
        <f>SUMIF('RECAP PDV'!$E:$E,$G211,'RECAP PDV'!AU:AU)</f>
        <v>99210.6</v>
      </c>
      <c r="AV211" s="63">
        <f t="shared" si="97"/>
        <v>12676.242038973916</v>
      </c>
      <c r="AW211" s="64">
        <f t="shared" si="116"/>
        <v>0.9291812962247249</v>
      </c>
      <c r="AX211" s="48">
        <f t="shared" si="117"/>
        <v>107</v>
      </c>
    </row>
    <row r="212" spans="1:50" ht="15.75" thickBot="1" x14ac:dyDescent="0.3">
      <c r="A212">
        <v>57459</v>
      </c>
      <c r="C212" s="41">
        <v>160</v>
      </c>
      <c r="D212" s="42" t="s">
        <v>234</v>
      </c>
      <c r="E212" s="41">
        <v>45</v>
      </c>
      <c r="F212" s="43" t="s">
        <v>517</v>
      </c>
      <c r="G212" s="41">
        <v>557459</v>
      </c>
      <c r="H212" s="43" t="s">
        <v>277</v>
      </c>
      <c r="I212" s="62">
        <f>VLOOKUP(G212,ETP!$J$11:$M$324,4,FALSE)</f>
        <v>3.0688337575659799</v>
      </c>
      <c r="K212" s="63">
        <f>SUMIF('RECAP PDV'!$E:$E,$G212,'RECAP PDV'!K:K)</f>
        <v>0</v>
      </c>
      <c r="L212" s="63">
        <f t="shared" si="90"/>
        <v>0</v>
      </c>
      <c r="M212" s="64" t="e">
        <f t="shared" si="98"/>
        <v>#DIV/0!</v>
      </c>
      <c r="N212" s="48" t="e">
        <f t="shared" si="99"/>
        <v>#DIV/0!</v>
      </c>
      <c r="O212" s="63">
        <f>SUMIF('RECAP PDV'!$E:$E,$G212,'RECAP PDV'!O:O)</f>
        <v>13</v>
      </c>
      <c r="P212" s="63">
        <f t="shared" si="91"/>
        <v>4.2361369259411568</v>
      </c>
      <c r="Q212" s="64">
        <f t="shared" si="100"/>
        <v>0.72373020048209846</v>
      </c>
      <c r="R212" s="48">
        <f t="shared" si="101"/>
        <v>106</v>
      </c>
      <c r="S212" s="63">
        <f>SUMIF('RECAP PDV'!$E:$E,$G212,'RECAP PDV'!S:S)</f>
        <v>1</v>
      </c>
      <c r="T212" s="63">
        <f t="shared" si="92"/>
        <v>0.32585668661085826</v>
      </c>
      <c r="U212" s="64">
        <f t="shared" si="102"/>
        <v>0.86178866222325834</v>
      </c>
      <c r="V212" s="48">
        <f t="shared" si="103"/>
        <v>131</v>
      </c>
      <c r="W212" s="63">
        <f>SUMIF('RECAP PDV'!$E:$E,$G212,'RECAP PDV'!W:W)</f>
        <v>47.999999999999993</v>
      </c>
      <c r="X212" s="63">
        <f t="shared" si="93"/>
        <v>15.641120957321194</v>
      </c>
      <c r="Y212" s="64">
        <f t="shared" si="104"/>
        <v>0.76873862881852639</v>
      </c>
      <c r="Z212" s="48">
        <f t="shared" si="105"/>
        <v>20</v>
      </c>
      <c r="AA212" s="63">
        <f>SUMIF('RECAP PDV'!$E:$E,$G212,'RECAP PDV'!AA:AA)</f>
        <v>0</v>
      </c>
      <c r="AB212" s="63">
        <f t="shared" si="94"/>
        <v>0</v>
      </c>
      <c r="AC212" s="64">
        <f t="shared" si="106"/>
        <v>1</v>
      </c>
      <c r="AD212" s="48">
        <f t="shared" si="107"/>
        <v>219</v>
      </c>
      <c r="AE212" s="63">
        <f>SUMIF('RECAP PDV'!$E:$E,$G212,'RECAP PDV'!AE:AE)</f>
        <v>8.0005572780028515</v>
      </c>
      <c r="AF212" s="63">
        <f t="shared" si="95"/>
        <v>2.6070350856503963</v>
      </c>
      <c r="AG212" s="64">
        <f t="shared" si="108"/>
        <v>0.89880414965033129</v>
      </c>
      <c r="AH212" s="48">
        <f t="shared" si="109"/>
        <v>178</v>
      </c>
      <c r="AI212" s="63">
        <f>SUMIF('RECAP PDV'!$E:$E,$G212,'RECAP PDV'!AI:AI)</f>
        <v>0</v>
      </c>
      <c r="AJ212" s="63">
        <f t="shared" si="118"/>
        <v>0</v>
      </c>
      <c r="AK212" s="64">
        <f t="shared" si="110"/>
        <v>1</v>
      </c>
      <c r="AL212" s="48">
        <f t="shared" si="111"/>
        <v>204</v>
      </c>
      <c r="AM212" s="133">
        <f>SUMIF('RECAP PDV'!$E:$E,$G212,'RECAP PDV'!AM:AM)</f>
        <v>-4</v>
      </c>
      <c r="AN212" s="133">
        <f t="shared" si="119"/>
        <v>-1.303426746443433</v>
      </c>
      <c r="AO212" s="64">
        <f t="shared" si="112"/>
        <v>1.1300622002934211</v>
      </c>
      <c r="AP212" s="48">
        <f t="shared" si="113"/>
        <v>241</v>
      </c>
      <c r="AQ212" s="133">
        <f>SUMIF('RECAP PDV'!$E:$E,$G212,'RECAP PDV'!AQ:AQ)</f>
        <v>1</v>
      </c>
      <c r="AR212" s="133">
        <f t="shared" si="96"/>
        <v>0.32585668661085826</v>
      </c>
      <c r="AS212" s="64">
        <f t="shared" si="114"/>
        <v>0.71477764220951567</v>
      </c>
      <c r="AT212" s="48">
        <f t="shared" si="115"/>
        <v>31</v>
      </c>
      <c r="AU212" s="63">
        <f>SUMIF('RECAP PDV'!$E:$E,$G212,'RECAP PDV'!AU:AU)</f>
        <v>7629.1</v>
      </c>
      <c r="AV212" s="63">
        <f t="shared" si="97"/>
        <v>2485.9932478228989</v>
      </c>
      <c r="AW212" s="64">
        <f t="shared" si="116"/>
        <v>0.98611143437750626</v>
      </c>
      <c r="AX212" s="48">
        <f t="shared" si="117"/>
        <v>213</v>
      </c>
    </row>
    <row r="213" spans="1:50" ht="15.75" thickBot="1" x14ac:dyDescent="0.3">
      <c r="A213">
        <v>57559</v>
      </c>
      <c r="C213" s="41">
        <v>160</v>
      </c>
      <c r="D213" s="42" t="s">
        <v>234</v>
      </c>
      <c r="E213" s="41">
        <v>45</v>
      </c>
      <c r="F213" s="43" t="s">
        <v>517</v>
      </c>
      <c r="G213" s="41">
        <v>557559</v>
      </c>
      <c r="H213" s="43" t="s">
        <v>273</v>
      </c>
      <c r="I213" s="62">
        <f>VLOOKUP(G213,ETP!$J$11:$M$324,4,FALSE)</f>
        <v>4.1609236999999997</v>
      </c>
      <c r="K213" s="63">
        <f>SUMIF('RECAP PDV'!$E:$E,$G213,'RECAP PDV'!K:K)</f>
        <v>0</v>
      </c>
      <c r="L213" s="63">
        <f t="shared" si="90"/>
        <v>0</v>
      </c>
      <c r="M213" s="64" t="e">
        <f t="shared" si="98"/>
        <v>#DIV/0!</v>
      </c>
      <c r="N213" s="48" t="e">
        <f t="shared" si="99"/>
        <v>#DIV/0!</v>
      </c>
      <c r="O213" s="63">
        <f>SUMIF('RECAP PDV'!$E:$E,$G213,'RECAP PDV'!O:O)</f>
        <v>26</v>
      </c>
      <c r="P213" s="63">
        <f t="shared" si="91"/>
        <v>6.2486125376439858</v>
      </c>
      <c r="Q213" s="64">
        <f t="shared" si="100"/>
        <v>0.5924817910232183</v>
      </c>
      <c r="R213" s="48">
        <f t="shared" si="101"/>
        <v>48</v>
      </c>
      <c r="S213" s="63">
        <f>SUMIF('RECAP PDV'!$E:$E,$G213,'RECAP PDV'!S:S)</f>
        <v>1</v>
      </c>
      <c r="T213" s="63">
        <f t="shared" si="92"/>
        <v>0.24033125144784559</v>
      </c>
      <c r="U213" s="64">
        <f t="shared" si="102"/>
        <v>0.89806407191566173</v>
      </c>
      <c r="V213" s="48">
        <f t="shared" si="103"/>
        <v>155</v>
      </c>
      <c r="W213" s="63">
        <f>SUMIF('RECAP PDV'!$E:$E,$G213,'RECAP PDV'!W:W)</f>
        <v>45.6</v>
      </c>
      <c r="X213" s="63">
        <f t="shared" si="93"/>
        <v>10.95910506602176</v>
      </c>
      <c r="Y213" s="64">
        <f t="shared" si="104"/>
        <v>0.83796444823836402</v>
      </c>
      <c r="Z213" s="48">
        <f t="shared" si="105"/>
        <v>59</v>
      </c>
      <c r="AA213" s="63">
        <f>SUMIF('RECAP PDV'!$E:$E,$G213,'RECAP PDV'!AA:AA)</f>
        <v>4</v>
      </c>
      <c r="AB213" s="63">
        <f t="shared" si="94"/>
        <v>0.96132500579138236</v>
      </c>
      <c r="AC213" s="64">
        <f t="shared" si="106"/>
        <v>0.64764268004386993</v>
      </c>
      <c r="AD213" s="48">
        <f t="shared" si="107"/>
        <v>40</v>
      </c>
      <c r="AE213" s="63">
        <f>SUMIF('RECAP PDV'!$E:$E,$G213,'RECAP PDV'!AE:AE)</f>
        <v>24.990734305787434</v>
      </c>
      <c r="AF213" s="63">
        <f t="shared" si="95"/>
        <v>6.0060544503105007</v>
      </c>
      <c r="AG213" s="64">
        <f t="shared" si="108"/>
        <v>0.76686628013141822</v>
      </c>
      <c r="AH213" s="48">
        <f t="shared" si="109"/>
        <v>81</v>
      </c>
      <c r="AI213" s="63">
        <f>SUMIF('RECAP PDV'!$E:$E,$G213,'RECAP PDV'!AI:AI)</f>
        <v>3</v>
      </c>
      <c r="AJ213" s="63">
        <f t="shared" si="118"/>
        <v>0.72099375434353685</v>
      </c>
      <c r="AK213" s="64">
        <f t="shared" si="110"/>
        <v>0.58631781688282325</v>
      </c>
      <c r="AL213" s="48">
        <f t="shared" si="111"/>
        <v>35</v>
      </c>
      <c r="AM213" s="133">
        <f>SUMIF('RECAP PDV'!$E:$E,$G213,'RECAP PDV'!AM:AM)</f>
        <v>5</v>
      </c>
      <c r="AN213" s="133">
        <f t="shared" si="119"/>
        <v>1.201656257239228</v>
      </c>
      <c r="AO213" s="64">
        <f t="shared" si="112"/>
        <v>0.78462832225701407</v>
      </c>
      <c r="AP213" s="48">
        <f t="shared" si="113"/>
        <v>40</v>
      </c>
      <c r="AQ213" s="133">
        <f>SUMIF('RECAP PDV'!$E:$E,$G213,'RECAP PDV'!AQ:AQ)</f>
        <v>0</v>
      </c>
      <c r="AR213" s="133">
        <f t="shared" si="96"/>
        <v>0</v>
      </c>
      <c r="AS213" s="64">
        <f t="shared" si="114"/>
        <v>1</v>
      </c>
      <c r="AT213" s="48">
        <f t="shared" si="115"/>
        <v>85</v>
      </c>
      <c r="AU213" s="63">
        <f>SUMIF('RECAP PDV'!$E:$E,$G213,'RECAP PDV'!AU:AU)</f>
        <v>5339.7</v>
      </c>
      <c r="AV213" s="63">
        <f t="shared" si="97"/>
        <v>1283.296783356061</v>
      </c>
      <c r="AW213" s="64">
        <f t="shared" si="116"/>
        <v>0.9928305711995058</v>
      </c>
      <c r="AX213" s="48">
        <f t="shared" si="117"/>
        <v>228</v>
      </c>
    </row>
    <row r="214" spans="1:50" ht="15.75" thickBot="1" x14ac:dyDescent="0.3">
      <c r="A214">
        <v>57574</v>
      </c>
      <c r="C214" s="41">
        <v>160</v>
      </c>
      <c r="D214" s="42" t="s">
        <v>234</v>
      </c>
      <c r="E214" s="41">
        <v>45</v>
      </c>
      <c r="F214" s="43" t="s">
        <v>517</v>
      </c>
      <c r="G214" s="41">
        <v>457574</v>
      </c>
      <c r="H214" s="43" t="s">
        <v>281</v>
      </c>
      <c r="I214" s="62">
        <f>VLOOKUP(G214,ETP!$J$11:$M$324,4,FALSE)</f>
        <v>4.0123192871428603</v>
      </c>
      <c r="K214" s="63">
        <f>SUMIF('RECAP PDV'!$E:$E,$G214,'RECAP PDV'!K:K)</f>
        <v>0</v>
      </c>
      <c r="L214" s="63">
        <f t="shared" si="90"/>
        <v>0</v>
      </c>
      <c r="M214" s="64" t="e">
        <f t="shared" si="98"/>
        <v>#DIV/0!</v>
      </c>
      <c r="N214" s="48" t="e">
        <f t="shared" si="99"/>
        <v>#DIV/0!</v>
      </c>
      <c r="O214" s="63">
        <f>SUMIF('RECAP PDV'!$E:$E,$G214,'RECAP PDV'!O:O)</f>
        <v>40</v>
      </c>
      <c r="P214" s="63">
        <f t="shared" si="91"/>
        <v>9.9692963439317097</v>
      </c>
      <c r="Q214" s="64">
        <f t="shared" si="100"/>
        <v>0.34982849930880155</v>
      </c>
      <c r="R214" s="48">
        <f t="shared" si="101"/>
        <v>11</v>
      </c>
      <c r="S214" s="63">
        <f>SUMIF('RECAP PDV'!$E:$E,$G214,'RECAP PDV'!S:S)</f>
        <v>2</v>
      </c>
      <c r="T214" s="63">
        <f t="shared" si="92"/>
        <v>0.49846481719658547</v>
      </c>
      <c r="U214" s="64">
        <f t="shared" si="102"/>
        <v>0.7885773346070617</v>
      </c>
      <c r="V214" s="48">
        <f t="shared" si="103"/>
        <v>80</v>
      </c>
      <c r="W214" s="63">
        <f>SUMIF('RECAP PDV'!$E:$E,$G214,'RECAP PDV'!W:W)</f>
        <v>100.4</v>
      </c>
      <c r="X214" s="63">
        <f t="shared" si="93"/>
        <v>25.022933823268591</v>
      </c>
      <c r="Y214" s="64">
        <f t="shared" si="104"/>
        <v>0.63002408825157108</v>
      </c>
      <c r="Z214" s="48">
        <f t="shared" si="105"/>
        <v>6</v>
      </c>
      <c r="AA214" s="63">
        <f>SUMIF('RECAP PDV'!$E:$E,$G214,'RECAP PDV'!AA:AA)</f>
        <v>1</v>
      </c>
      <c r="AB214" s="63">
        <f t="shared" si="94"/>
        <v>0.24923240859829274</v>
      </c>
      <c r="AC214" s="64">
        <f t="shared" si="106"/>
        <v>0.90864810234743532</v>
      </c>
      <c r="AD214" s="48">
        <f t="shared" si="107"/>
        <v>198</v>
      </c>
      <c r="AE214" s="63">
        <f>SUMIF('RECAP PDV'!$E:$E,$G214,'RECAP PDV'!AE:AE)</f>
        <v>22.63141326479586</v>
      </c>
      <c r="AF214" s="63">
        <f t="shared" si="95"/>
        <v>5.6404816379684242</v>
      </c>
      <c r="AG214" s="64">
        <f t="shared" si="108"/>
        <v>0.7810565193856962</v>
      </c>
      <c r="AH214" s="48">
        <f t="shared" si="109"/>
        <v>89</v>
      </c>
      <c r="AI214" s="63">
        <f>SUMIF('RECAP PDV'!$E:$E,$G214,'RECAP PDV'!AI:AI)</f>
        <v>0</v>
      </c>
      <c r="AJ214" s="63">
        <f t="shared" si="118"/>
        <v>0</v>
      </c>
      <c r="AK214" s="64">
        <f t="shared" si="110"/>
        <v>1</v>
      </c>
      <c r="AL214" s="48">
        <f t="shared" si="111"/>
        <v>204</v>
      </c>
      <c r="AM214" s="133">
        <f>SUMIF('RECAP PDV'!$E:$E,$G214,'RECAP PDV'!AM:AM)</f>
        <v>3</v>
      </c>
      <c r="AN214" s="133">
        <f t="shared" si="119"/>
        <v>0.74769722579487818</v>
      </c>
      <c r="AO214" s="64">
        <f t="shared" si="112"/>
        <v>0.84722617968167668</v>
      </c>
      <c r="AP214" s="48">
        <f t="shared" si="113"/>
        <v>61</v>
      </c>
      <c r="AQ214" s="133">
        <f>SUMIF('RECAP PDV'!$E:$E,$G214,'RECAP PDV'!AQ:AQ)</f>
        <v>0</v>
      </c>
      <c r="AR214" s="133">
        <f t="shared" si="96"/>
        <v>0</v>
      </c>
      <c r="AS214" s="64">
        <f t="shared" si="114"/>
        <v>1</v>
      </c>
      <c r="AT214" s="48">
        <f t="shared" si="115"/>
        <v>85</v>
      </c>
      <c r="AU214" s="63">
        <f>SUMIF('RECAP PDV'!$E:$E,$G214,'RECAP PDV'!AU:AU)</f>
        <v>11891.4</v>
      </c>
      <c r="AV214" s="63">
        <f t="shared" si="97"/>
        <v>2963.7222636057381</v>
      </c>
      <c r="AW214" s="64">
        <f t="shared" si="116"/>
        <v>0.98344249278191664</v>
      </c>
      <c r="AX214" s="48">
        <f t="shared" si="117"/>
        <v>207</v>
      </c>
    </row>
    <row r="215" spans="1:50" ht="15.75" thickBot="1" x14ac:dyDescent="0.3">
      <c r="A215">
        <v>57612</v>
      </c>
      <c r="C215" s="41">
        <v>160</v>
      </c>
      <c r="D215" s="42" t="s">
        <v>234</v>
      </c>
      <c r="E215" s="41">
        <v>45</v>
      </c>
      <c r="F215" s="43" t="s">
        <v>517</v>
      </c>
      <c r="G215" s="41">
        <v>557612</v>
      </c>
      <c r="H215" s="43" t="s">
        <v>282</v>
      </c>
      <c r="I215" s="62">
        <f>VLOOKUP(G215,ETP!$J$11:$M$324,4,FALSE)</f>
        <v>3.1206927800000002</v>
      </c>
      <c r="K215" s="63">
        <f>SUMIF('RECAP PDV'!$E:$E,$G215,'RECAP PDV'!K:K)</f>
        <v>0</v>
      </c>
      <c r="L215" s="63">
        <f t="shared" si="90"/>
        <v>0</v>
      </c>
      <c r="M215" s="64" t="e">
        <f t="shared" si="98"/>
        <v>#DIV/0!</v>
      </c>
      <c r="N215" s="48" t="e">
        <f t="shared" si="99"/>
        <v>#DIV/0!</v>
      </c>
      <c r="O215" s="63">
        <f>SUMIF('RECAP PDV'!$E:$E,$G215,'RECAP PDV'!O:O)</f>
        <v>9</v>
      </c>
      <c r="P215" s="63">
        <f t="shared" si="91"/>
        <v>2.8839750127534178</v>
      </c>
      <c r="Q215" s="64">
        <f t="shared" si="100"/>
        <v>0.81191467308129883</v>
      </c>
      <c r="R215" s="48">
        <f t="shared" si="101"/>
        <v>165</v>
      </c>
      <c r="S215" s="63">
        <f>SUMIF('RECAP PDV'!$E:$E,$G215,'RECAP PDV'!S:S)</f>
        <v>1</v>
      </c>
      <c r="T215" s="63">
        <f t="shared" si="92"/>
        <v>0.3204416680837131</v>
      </c>
      <c r="U215" s="64">
        <f t="shared" si="102"/>
        <v>0.86408542943864575</v>
      </c>
      <c r="V215" s="48">
        <f t="shared" si="103"/>
        <v>133</v>
      </c>
      <c r="W215" s="63">
        <f>SUMIF('RECAP PDV'!$E:$E,$G215,'RECAP PDV'!W:W)</f>
        <v>8</v>
      </c>
      <c r="X215" s="63">
        <f t="shared" si="93"/>
        <v>2.5635333446697048</v>
      </c>
      <c r="Y215" s="64">
        <f t="shared" si="104"/>
        <v>0.96209694701707105</v>
      </c>
      <c r="Z215" s="48">
        <f t="shared" si="105"/>
        <v>187</v>
      </c>
      <c r="AA215" s="63">
        <f>SUMIF('RECAP PDV'!$E:$E,$G215,'RECAP PDV'!AA:AA)</f>
        <v>0</v>
      </c>
      <c r="AB215" s="63">
        <f t="shared" si="94"/>
        <v>0</v>
      </c>
      <c r="AC215" s="64">
        <f t="shared" si="106"/>
        <v>1</v>
      </c>
      <c r="AD215" s="48">
        <f t="shared" si="107"/>
        <v>219</v>
      </c>
      <c r="AE215" s="63">
        <f>SUMIF('RECAP PDV'!$E:$E,$G215,'RECAP PDV'!AE:AE)</f>
        <v>11.152451980853794</v>
      </c>
      <c r="AF215" s="63">
        <f t="shared" si="95"/>
        <v>3.5737103159683001</v>
      </c>
      <c r="AG215" s="64">
        <f t="shared" si="108"/>
        <v>0.86128124768310377</v>
      </c>
      <c r="AH215" s="48">
        <f t="shared" si="109"/>
        <v>143</v>
      </c>
      <c r="AI215" s="63">
        <f>SUMIF('RECAP PDV'!$E:$E,$G215,'RECAP PDV'!AI:AI)</f>
        <v>2</v>
      </c>
      <c r="AJ215" s="63">
        <f t="shared" si="118"/>
        <v>0.64088333616742621</v>
      </c>
      <c r="AK215" s="64">
        <f t="shared" si="110"/>
        <v>0.63228250448500312</v>
      </c>
      <c r="AL215" s="48">
        <f t="shared" si="111"/>
        <v>49</v>
      </c>
      <c r="AM215" s="133">
        <f>SUMIF('RECAP PDV'!$E:$E,$G215,'RECAP PDV'!AM:AM)</f>
        <v>1</v>
      </c>
      <c r="AN215" s="133">
        <f t="shared" si="119"/>
        <v>0.3204416680837131</v>
      </c>
      <c r="AO215" s="64">
        <f t="shared" si="112"/>
        <v>0.90614181002039562</v>
      </c>
      <c r="AP215" s="48">
        <f t="shared" si="113"/>
        <v>113</v>
      </c>
      <c r="AQ215" s="133">
        <f>SUMIF('RECAP PDV'!$E:$E,$G215,'RECAP PDV'!AQ:AQ)</f>
        <v>0</v>
      </c>
      <c r="AR215" s="133">
        <f t="shared" si="96"/>
        <v>0</v>
      </c>
      <c r="AS215" s="64">
        <f t="shared" si="114"/>
        <v>1</v>
      </c>
      <c r="AT215" s="48">
        <f t="shared" si="115"/>
        <v>85</v>
      </c>
      <c r="AU215" s="63">
        <f>SUMIF('RECAP PDV'!$E:$E,$G215,'RECAP PDV'!AU:AU)</f>
        <v>36165.9</v>
      </c>
      <c r="AV215" s="63">
        <f t="shared" si="97"/>
        <v>11589.061323748761</v>
      </c>
      <c r="AW215" s="64">
        <f t="shared" si="116"/>
        <v>0.93525507809043906</v>
      </c>
      <c r="AX215" s="48">
        <f t="shared" si="117"/>
        <v>114</v>
      </c>
    </row>
    <row r="216" spans="1:50" ht="15.75" thickBot="1" x14ac:dyDescent="0.3">
      <c r="A216">
        <v>57712</v>
      </c>
      <c r="C216" s="41">
        <v>160</v>
      </c>
      <c r="D216" s="42" t="s">
        <v>234</v>
      </c>
      <c r="E216" s="41">
        <v>45</v>
      </c>
      <c r="F216" s="43" t="s">
        <v>517</v>
      </c>
      <c r="G216" s="41">
        <v>557712</v>
      </c>
      <c r="H216" s="43" t="s">
        <v>267</v>
      </c>
      <c r="I216" s="62">
        <f>VLOOKUP(G216,ETP!$J$11:$M$324,4,FALSE)</f>
        <v>5.6961941356067598</v>
      </c>
      <c r="K216" s="63">
        <f>SUMIF('RECAP PDV'!$E:$E,$G216,'RECAP PDV'!K:K)</f>
        <v>0</v>
      </c>
      <c r="L216" s="63">
        <f t="shared" si="90"/>
        <v>0</v>
      </c>
      <c r="M216" s="64" t="e">
        <f t="shared" si="98"/>
        <v>#DIV/0!</v>
      </c>
      <c r="N216" s="48" t="e">
        <f t="shared" si="99"/>
        <v>#DIV/0!</v>
      </c>
      <c r="O216" s="63">
        <f>SUMIF('RECAP PDV'!$E:$E,$G216,'RECAP PDV'!O:O)</f>
        <v>26</v>
      </c>
      <c r="P216" s="63">
        <f t="shared" si="91"/>
        <v>4.5644511723142793</v>
      </c>
      <c r="Q216" s="64">
        <f t="shared" si="100"/>
        <v>0.70231840180559046</v>
      </c>
      <c r="R216" s="48">
        <f t="shared" si="101"/>
        <v>96</v>
      </c>
      <c r="S216" s="63">
        <f>SUMIF('RECAP PDV'!$E:$E,$G216,'RECAP PDV'!S:S)</f>
        <v>1</v>
      </c>
      <c r="T216" s="63">
        <f t="shared" si="92"/>
        <v>0.17555581431977998</v>
      </c>
      <c r="U216" s="64">
        <f t="shared" si="102"/>
        <v>0.92553841934629932</v>
      </c>
      <c r="V216" s="48">
        <f t="shared" si="103"/>
        <v>171</v>
      </c>
      <c r="W216" s="63">
        <f>SUMIF('RECAP PDV'!$E:$E,$G216,'RECAP PDV'!W:W)</f>
        <v>25.2</v>
      </c>
      <c r="X216" s="63">
        <f t="shared" si="93"/>
        <v>4.4240065208584554</v>
      </c>
      <c r="Y216" s="64">
        <f t="shared" si="104"/>
        <v>0.93458897115359107</v>
      </c>
      <c r="Z216" s="48">
        <f t="shared" si="105"/>
        <v>147</v>
      </c>
      <c r="AA216" s="63">
        <f>SUMIF('RECAP PDV'!$E:$E,$G216,'RECAP PDV'!AA:AA)</f>
        <v>2</v>
      </c>
      <c r="AB216" s="63">
        <f t="shared" si="94"/>
        <v>0.35111162863955997</v>
      </c>
      <c r="AC216" s="64">
        <f t="shared" si="106"/>
        <v>0.8713060081371532</v>
      </c>
      <c r="AD216" s="48">
        <f t="shared" si="107"/>
        <v>156</v>
      </c>
      <c r="AE216" s="63">
        <f>SUMIF('RECAP PDV'!$E:$E,$G216,'RECAP PDV'!AE:AE)</f>
        <v>7.5396880841195237</v>
      </c>
      <c r="AF216" s="63">
        <f t="shared" si="95"/>
        <v>1.3236360813247448</v>
      </c>
      <c r="AG216" s="64">
        <f t="shared" si="108"/>
        <v>0.94862114455596425</v>
      </c>
      <c r="AH216" s="48">
        <f t="shared" si="109"/>
        <v>224</v>
      </c>
      <c r="AI216" s="63">
        <f>SUMIF('RECAP PDV'!$E:$E,$G216,'RECAP PDV'!AI:AI)</f>
        <v>0</v>
      </c>
      <c r="AJ216" s="63">
        <f t="shared" si="118"/>
        <v>0</v>
      </c>
      <c r="AK216" s="64">
        <f t="shared" si="110"/>
        <v>1</v>
      </c>
      <c r="AL216" s="48">
        <f t="shared" si="111"/>
        <v>204</v>
      </c>
      <c r="AM216" s="133">
        <f>SUMIF('RECAP PDV'!$E:$E,$G216,'RECAP PDV'!AM:AM)</f>
        <v>2</v>
      </c>
      <c r="AN216" s="133">
        <f t="shared" si="119"/>
        <v>0.35111162863955997</v>
      </c>
      <c r="AO216" s="64">
        <f t="shared" si="112"/>
        <v>0.9019126314269299</v>
      </c>
      <c r="AP216" s="48">
        <f t="shared" si="113"/>
        <v>105</v>
      </c>
      <c r="AQ216" s="133">
        <f>SUMIF('RECAP PDV'!$E:$E,$G216,'RECAP PDV'!AQ:AQ)</f>
        <v>0</v>
      </c>
      <c r="AR216" s="133">
        <f t="shared" si="96"/>
        <v>0</v>
      </c>
      <c r="AS216" s="64">
        <f t="shared" si="114"/>
        <v>1</v>
      </c>
      <c r="AT216" s="48">
        <f t="shared" si="115"/>
        <v>85</v>
      </c>
      <c r="AU216" s="63">
        <f>SUMIF('RECAP PDV'!$E:$E,$G216,'RECAP PDV'!AU:AU)</f>
        <v>37500</v>
      </c>
      <c r="AV216" s="63">
        <f t="shared" si="97"/>
        <v>6583.3430369917496</v>
      </c>
      <c r="AW216" s="64">
        <f t="shared" si="116"/>
        <v>0.96322065964389891</v>
      </c>
      <c r="AX216" s="48">
        <f t="shared" si="117"/>
        <v>168</v>
      </c>
    </row>
    <row r="217" spans="1:50" ht="15.75" thickBot="1" x14ac:dyDescent="0.3">
      <c r="A217">
        <v>57163</v>
      </c>
      <c r="C217" s="41">
        <v>160</v>
      </c>
      <c r="D217" s="42" t="s">
        <v>234</v>
      </c>
      <c r="E217" s="41">
        <v>42</v>
      </c>
      <c r="F217" s="43" t="s">
        <v>518</v>
      </c>
      <c r="G217" s="41">
        <v>457163</v>
      </c>
      <c r="H217" s="43" t="s">
        <v>247</v>
      </c>
      <c r="I217" s="62">
        <f>VLOOKUP(G217,ETP!$J$11:$M$324,4,FALSE)</f>
        <v>2.8612591799999998</v>
      </c>
      <c r="K217" s="63">
        <f>SUMIF('RECAP PDV'!$E:$E,$G217,'RECAP PDV'!K:K)</f>
        <v>0</v>
      </c>
      <c r="L217" s="63">
        <f t="shared" si="90"/>
        <v>0</v>
      </c>
      <c r="M217" s="64" t="e">
        <f t="shared" si="98"/>
        <v>#DIV/0!</v>
      </c>
      <c r="N217" s="48" t="e">
        <f t="shared" si="99"/>
        <v>#DIV/0!</v>
      </c>
      <c r="O217" s="63">
        <f>SUMIF('RECAP PDV'!$E:$E,$G217,'RECAP PDV'!O:O)</f>
        <v>21</v>
      </c>
      <c r="P217" s="63">
        <f t="shared" si="91"/>
        <v>7.3394259935585424</v>
      </c>
      <c r="Q217" s="64">
        <f t="shared" si="100"/>
        <v>0.52134178302879075</v>
      </c>
      <c r="R217" s="48">
        <f t="shared" si="101"/>
        <v>31</v>
      </c>
      <c r="S217" s="63">
        <f>SUMIF('RECAP PDV'!$E:$E,$G217,'RECAP PDV'!S:S)</f>
        <v>0</v>
      </c>
      <c r="T217" s="63">
        <f t="shared" si="92"/>
        <v>0</v>
      </c>
      <c r="U217" s="64">
        <f t="shared" si="102"/>
        <v>1</v>
      </c>
      <c r="V217" s="48">
        <f t="shared" si="103"/>
        <v>181</v>
      </c>
      <c r="W217" s="63">
        <f>SUMIF('RECAP PDV'!$E:$E,$G217,'RECAP PDV'!W:W)</f>
        <v>-7.6</v>
      </c>
      <c r="X217" s="63">
        <f t="shared" si="93"/>
        <v>-2.6561732167164247</v>
      </c>
      <c r="Y217" s="64">
        <f t="shared" si="104"/>
        <v>1.0392727773072954</v>
      </c>
      <c r="Z217" s="48">
        <f t="shared" si="105"/>
        <v>255</v>
      </c>
      <c r="AA217" s="63">
        <f>SUMIF('RECAP PDV'!$E:$E,$G217,'RECAP PDV'!AA:AA)</f>
        <v>1</v>
      </c>
      <c r="AB217" s="63">
        <f t="shared" si="94"/>
        <v>0.34949647588374011</v>
      </c>
      <c r="AC217" s="64">
        <f t="shared" si="106"/>
        <v>0.8718980148913017</v>
      </c>
      <c r="AD217" s="48">
        <f t="shared" si="107"/>
        <v>157</v>
      </c>
      <c r="AE217" s="63">
        <f>SUMIF('RECAP PDV'!$E:$E,$G217,'RECAP PDV'!AE:AE)</f>
        <v>-1.5106756399944921</v>
      </c>
      <c r="AF217" s="63">
        <f t="shared" si="95"/>
        <v>-0.52797581238148872</v>
      </c>
      <c r="AG217" s="64">
        <f t="shared" si="108"/>
        <v>1.0204941473906832</v>
      </c>
      <c r="AH217" s="48">
        <f t="shared" si="109"/>
        <v>271</v>
      </c>
      <c r="AI217" s="63">
        <f>SUMIF('RECAP PDV'!$E:$E,$G217,'RECAP PDV'!AI:AI)</f>
        <v>1</v>
      </c>
      <c r="AJ217" s="63">
        <f t="shared" si="118"/>
        <v>0.34949647588374011</v>
      </c>
      <c r="AK217" s="64">
        <f t="shared" si="110"/>
        <v>0.79947057202043936</v>
      </c>
      <c r="AL217" s="48">
        <f t="shared" si="111"/>
        <v>125</v>
      </c>
      <c r="AM217" s="133">
        <f>SUMIF('RECAP PDV'!$E:$E,$G217,'RECAP PDV'!AM:AM)</f>
        <v>3</v>
      </c>
      <c r="AN217" s="133">
        <f t="shared" si="119"/>
        <v>1.0484894276512204</v>
      </c>
      <c r="AO217" s="64">
        <f t="shared" si="112"/>
        <v>0.80574898446794541</v>
      </c>
      <c r="AP217" s="48">
        <f t="shared" si="113"/>
        <v>44</v>
      </c>
      <c r="AQ217" s="133">
        <f>SUMIF('RECAP PDV'!$E:$E,$G217,'RECAP PDV'!AQ:AQ)</f>
        <v>0</v>
      </c>
      <c r="AR217" s="133">
        <f t="shared" si="96"/>
        <v>0</v>
      </c>
      <c r="AS217" s="64">
        <f t="shared" si="114"/>
        <v>1</v>
      </c>
      <c r="AT217" s="48">
        <f t="shared" si="115"/>
        <v>85</v>
      </c>
      <c r="AU217" s="63">
        <f>SUMIF('RECAP PDV'!$E:$E,$G217,'RECAP PDV'!AU:AU)</f>
        <v>13158.1</v>
      </c>
      <c r="AV217" s="63">
        <f t="shared" si="97"/>
        <v>4598.7095793258413</v>
      </c>
      <c r="AW217" s="64">
        <f t="shared" si="116"/>
        <v>0.97430826498535694</v>
      </c>
      <c r="AX217" s="48">
        <f t="shared" si="117"/>
        <v>191</v>
      </c>
    </row>
    <row r="218" spans="1:50" ht="15.75" thickBot="1" x14ac:dyDescent="0.3">
      <c r="A218">
        <v>57165</v>
      </c>
      <c r="C218" s="41">
        <v>160</v>
      </c>
      <c r="D218" s="42" t="s">
        <v>234</v>
      </c>
      <c r="E218" s="41">
        <v>42</v>
      </c>
      <c r="F218" s="43" t="s">
        <v>518</v>
      </c>
      <c r="G218" s="41">
        <v>457165</v>
      </c>
      <c r="H218" s="43" t="s">
        <v>289</v>
      </c>
      <c r="I218" s="62">
        <f>VLOOKUP(G218,ETP!$J$11:$M$324,4,FALSE)</f>
        <v>2.5166877187096799</v>
      </c>
      <c r="K218" s="63">
        <f>SUMIF('RECAP PDV'!$E:$E,$G218,'RECAP PDV'!K:K)</f>
        <v>0</v>
      </c>
      <c r="L218" s="63">
        <f t="shared" si="90"/>
        <v>0</v>
      </c>
      <c r="M218" s="64" t="e">
        <f t="shared" si="98"/>
        <v>#DIV/0!</v>
      </c>
      <c r="N218" s="48" t="e">
        <f t="shared" si="99"/>
        <v>#DIV/0!</v>
      </c>
      <c r="O218" s="63">
        <f>SUMIF('RECAP PDV'!$E:$E,$G218,'RECAP PDV'!O:O)</f>
        <v>21</v>
      </c>
      <c r="P218" s="63">
        <f t="shared" si="91"/>
        <v>8.3443010604298653</v>
      </c>
      <c r="Q218" s="64">
        <f t="shared" si="100"/>
        <v>0.45580645258066099</v>
      </c>
      <c r="R218" s="48">
        <f t="shared" si="101"/>
        <v>20</v>
      </c>
      <c r="S218" s="63">
        <f>SUMIF('RECAP PDV'!$E:$E,$G218,'RECAP PDV'!S:S)</f>
        <v>1</v>
      </c>
      <c r="T218" s="63">
        <f t="shared" si="92"/>
        <v>0.3973476695442793</v>
      </c>
      <c r="U218" s="64">
        <f t="shared" si="102"/>
        <v>0.83146593202867392</v>
      </c>
      <c r="V218" s="48">
        <f t="shared" si="103"/>
        <v>96</v>
      </c>
      <c r="W218" s="63">
        <f>SUMIF('RECAP PDV'!$E:$E,$G218,'RECAP PDV'!W:W)</f>
        <v>0</v>
      </c>
      <c r="X218" s="63">
        <f t="shared" si="93"/>
        <v>0</v>
      </c>
      <c r="Y218" s="64">
        <f t="shared" si="104"/>
        <v>1</v>
      </c>
      <c r="Z218" s="48">
        <f t="shared" si="105"/>
        <v>224</v>
      </c>
      <c r="AA218" s="63">
        <f>SUMIF('RECAP PDV'!$E:$E,$G218,'RECAP PDV'!AA:AA)</f>
        <v>1</v>
      </c>
      <c r="AB218" s="63">
        <f t="shared" si="94"/>
        <v>0.3973476695442793</v>
      </c>
      <c r="AC218" s="64">
        <f t="shared" si="106"/>
        <v>0.8543589742407891</v>
      </c>
      <c r="AD218" s="48">
        <f t="shared" si="107"/>
        <v>144</v>
      </c>
      <c r="AE218" s="63">
        <f>SUMIF('RECAP PDV'!$E:$E,$G218,'RECAP PDV'!AE:AE)</f>
        <v>2.2075299887101552</v>
      </c>
      <c r="AF218" s="63">
        <f t="shared" si="95"/>
        <v>0.87715689646308936</v>
      </c>
      <c r="AG218" s="64">
        <f t="shared" si="108"/>
        <v>0.96595188207621918</v>
      </c>
      <c r="AH218" s="48">
        <f t="shared" si="109"/>
        <v>238</v>
      </c>
      <c r="AI218" s="63">
        <f>SUMIF('RECAP PDV'!$E:$E,$G218,'RECAP PDV'!AI:AI)</f>
        <v>1</v>
      </c>
      <c r="AJ218" s="63">
        <f t="shared" si="118"/>
        <v>0.3973476695442793</v>
      </c>
      <c r="AK218" s="64">
        <f t="shared" si="110"/>
        <v>0.77201515213781069</v>
      </c>
      <c r="AL218" s="48">
        <f t="shared" si="111"/>
        <v>106</v>
      </c>
      <c r="AM218" s="133">
        <f>SUMIF('RECAP PDV'!$E:$E,$G218,'RECAP PDV'!AM:AM)</f>
        <v>-2</v>
      </c>
      <c r="AN218" s="133">
        <f t="shared" si="119"/>
        <v>-0.79469533908855861</v>
      </c>
      <c r="AO218" s="64">
        <f t="shared" si="112"/>
        <v>1.0599116054176534</v>
      </c>
      <c r="AP218" s="48">
        <f t="shared" si="113"/>
        <v>211</v>
      </c>
      <c r="AQ218" s="133">
        <f>SUMIF('RECAP PDV'!$E:$E,$G218,'RECAP PDV'!AQ:AQ)</f>
        <v>0</v>
      </c>
      <c r="AR218" s="133">
        <f t="shared" si="96"/>
        <v>0</v>
      </c>
      <c r="AS218" s="64">
        <f t="shared" si="114"/>
        <v>1</v>
      </c>
      <c r="AT218" s="48">
        <f t="shared" si="115"/>
        <v>85</v>
      </c>
      <c r="AU218" s="63">
        <f>SUMIF('RECAP PDV'!$E:$E,$G218,'RECAP PDV'!AU:AU)</f>
        <v>7760.4</v>
      </c>
      <c r="AV218" s="63">
        <f t="shared" si="97"/>
        <v>3083.5768547314246</v>
      </c>
      <c r="AW218" s="64">
        <f t="shared" si="116"/>
        <v>0.98277289790048883</v>
      </c>
      <c r="AX218" s="48">
        <f t="shared" si="117"/>
        <v>203</v>
      </c>
    </row>
    <row r="219" spans="1:50" ht="15.75" thickBot="1" x14ac:dyDescent="0.3">
      <c r="A219">
        <v>57210</v>
      </c>
      <c r="C219" s="41">
        <v>160</v>
      </c>
      <c r="D219" s="42" t="s">
        <v>234</v>
      </c>
      <c r="E219" s="41">
        <v>42</v>
      </c>
      <c r="F219" s="43" t="s">
        <v>518</v>
      </c>
      <c r="G219" s="41">
        <v>557210</v>
      </c>
      <c r="H219" s="43" t="s">
        <v>239</v>
      </c>
      <c r="I219" s="62">
        <f>VLOOKUP(G219,ETP!$J$11:$M$324,4,FALSE)</f>
        <v>2.2786010704761899</v>
      </c>
      <c r="K219" s="63">
        <f>SUMIF('RECAP PDV'!$E:$E,$G219,'RECAP PDV'!K:K)</f>
        <v>0</v>
      </c>
      <c r="L219" s="63">
        <f t="shared" si="90"/>
        <v>0</v>
      </c>
      <c r="M219" s="64" t="e">
        <f t="shared" si="98"/>
        <v>#DIV/0!</v>
      </c>
      <c r="N219" s="48" t="e">
        <f t="shared" si="99"/>
        <v>#DIV/0!</v>
      </c>
      <c r="O219" s="63">
        <f>SUMIF('RECAP PDV'!$E:$E,$G219,'RECAP PDV'!O:O)</f>
        <v>6</v>
      </c>
      <c r="P219" s="63">
        <f t="shared" si="91"/>
        <v>2.6331945849328067</v>
      </c>
      <c r="Q219" s="64">
        <f t="shared" si="100"/>
        <v>0.82826991837394737</v>
      </c>
      <c r="R219" s="48">
        <f t="shared" si="101"/>
        <v>175</v>
      </c>
      <c r="S219" s="63">
        <f>SUMIF('RECAP PDV'!$E:$E,$G219,'RECAP PDV'!S:S)</f>
        <v>3</v>
      </c>
      <c r="T219" s="63">
        <f t="shared" si="92"/>
        <v>1.3165972924664033</v>
      </c>
      <c r="U219" s="64">
        <f t="shared" si="102"/>
        <v>0.44156839315583363</v>
      </c>
      <c r="V219" s="48">
        <f t="shared" si="103"/>
        <v>4</v>
      </c>
      <c r="W219" s="63">
        <f>SUMIF('RECAP PDV'!$E:$E,$G219,'RECAP PDV'!W:W)</f>
        <v>11.6</v>
      </c>
      <c r="X219" s="63">
        <f t="shared" si="93"/>
        <v>5.0908428642034265</v>
      </c>
      <c r="Y219" s="64">
        <f t="shared" si="104"/>
        <v>0.92472948042166792</v>
      </c>
      <c r="Z219" s="48">
        <f t="shared" si="105"/>
        <v>137</v>
      </c>
      <c r="AA219" s="63">
        <f>SUMIF('RECAP PDV'!$E:$E,$G219,'RECAP PDV'!AA:AA)</f>
        <v>1</v>
      </c>
      <c r="AB219" s="63">
        <f t="shared" si="94"/>
        <v>0.4388657641554678</v>
      </c>
      <c r="AC219" s="64">
        <f t="shared" si="106"/>
        <v>0.83914122326297047</v>
      </c>
      <c r="AD219" s="48">
        <f t="shared" si="107"/>
        <v>133</v>
      </c>
      <c r="AE219" s="63">
        <f>SUMIF('RECAP PDV'!$E:$E,$G219,'RECAP PDV'!AE:AE)</f>
        <v>14.125926374556105</v>
      </c>
      <c r="AF219" s="63">
        <f t="shared" si="95"/>
        <v>6.1993854727734421</v>
      </c>
      <c r="AG219" s="64">
        <f t="shared" si="108"/>
        <v>0.75936185591987082</v>
      </c>
      <c r="AH219" s="48">
        <f t="shared" si="109"/>
        <v>79</v>
      </c>
      <c r="AI219" s="63">
        <f>SUMIF('RECAP PDV'!$E:$E,$G219,'RECAP PDV'!AI:AI)</f>
        <v>1</v>
      </c>
      <c r="AJ219" s="63">
        <f t="shared" si="118"/>
        <v>0.4388657641554678</v>
      </c>
      <c r="AK219" s="64">
        <f t="shared" si="110"/>
        <v>0.74819345338639776</v>
      </c>
      <c r="AL219" s="48">
        <f t="shared" si="111"/>
        <v>92</v>
      </c>
      <c r="AM219" s="133">
        <f>SUMIF('RECAP PDV'!$E:$E,$G219,'RECAP PDV'!AM:AM)</f>
        <v>3</v>
      </c>
      <c r="AN219" s="133">
        <f t="shared" si="119"/>
        <v>1.3165972924664033</v>
      </c>
      <c r="AO219" s="64">
        <f t="shared" si="112"/>
        <v>0.76877873664022067</v>
      </c>
      <c r="AP219" s="48">
        <f t="shared" si="113"/>
        <v>32</v>
      </c>
      <c r="AQ219" s="133">
        <f>SUMIF('RECAP PDV'!$E:$E,$G219,'RECAP PDV'!AQ:AQ)</f>
        <v>0</v>
      </c>
      <c r="AR219" s="133">
        <f t="shared" si="96"/>
        <v>0</v>
      </c>
      <c r="AS219" s="64">
        <f t="shared" si="114"/>
        <v>1</v>
      </c>
      <c r="AT219" s="48">
        <f t="shared" si="115"/>
        <v>85</v>
      </c>
      <c r="AU219" s="63">
        <f>SUMIF('RECAP PDV'!$E:$E,$G219,'RECAP PDV'!AU:AU)</f>
        <v>76354.5</v>
      </c>
      <c r="AV219" s="63">
        <f t="shared" si="97"/>
        <v>33509.375989208667</v>
      </c>
      <c r="AW219" s="64">
        <f t="shared" si="116"/>
        <v>0.81279226409705152</v>
      </c>
      <c r="AX219" s="48">
        <f t="shared" si="117"/>
        <v>26</v>
      </c>
    </row>
    <row r="220" spans="1:50" ht="15.75" thickBot="1" x14ac:dyDescent="0.3">
      <c r="A220">
        <v>57250</v>
      </c>
      <c r="C220" s="41">
        <v>160</v>
      </c>
      <c r="D220" s="42" t="s">
        <v>234</v>
      </c>
      <c r="E220" s="41">
        <v>42</v>
      </c>
      <c r="F220" s="43" t="s">
        <v>518</v>
      </c>
      <c r="G220" s="41">
        <v>557250</v>
      </c>
      <c r="H220" s="43" t="s">
        <v>259</v>
      </c>
      <c r="I220" s="62">
        <f>VLOOKUP(G220,ETP!$J$11:$M$324,4,FALSE)</f>
        <v>3.0711579723809499</v>
      </c>
      <c r="K220" s="63">
        <f>SUMIF('RECAP PDV'!$E:$E,$G220,'RECAP PDV'!K:K)</f>
        <v>0</v>
      </c>
      <c r="L220" s="63">
        <f t="shared" si="90"/>
        <v>0</v>
      </c>
      <c r="M220" s="64" t="e">
        <f t="shared" si="98"/>
        <v>#DIV/0!</v>
      </c>
      <c r="N220" s="48" t="e">
        <f t="shared" si="99"/>
        <v>#DIV/0!</v>
      </c>
      <c r="O220" s="63">
        <f>SUMIF('RECAP PDV'!$E:$E,$G220,'RECAP PDV'!O:O)</f>
        <v>11</v>
      </c>
      <c r="P220" s="63">
        <f t="shared" si="91"/>
        <v>3.5817109047868763</v>
      </c>
      <c r="Q220" s="64">
        <f t="shared" si="100"/>
        <v>0.7664101583834646</v>
      </c>
      <c r="R220" s="48">
        <f t="shared" si="101"/>
        <v>130</v>
      </c>
      <c r="S220" s="63">
        <f>SUMIF('RECAP PDV'!$E:$E,$G220,'RECAP PDV'!S:S)</f>
        <v>0</v>
      </c>
      <c r="T220" s="63">
        <f t="shared" si="92"/>
        <v>0</v>
      </c>
      <c r="U220" s="64">
        <f t="shared" si="102"/>
        <v>1</v>
      </c>
      <c r="V220" s="48">
        <f t="shared" si="103"/>
        <v>181</v>
      </c>
      <c r="W220" s="63">
        <f>SUMIF('RECAP PDV'!$E:$E,$G220,'RECAP PDV'!W:W)</f>
        <v>17.2</v>
      </c>
      <c r="X220" s="63">
        <f t="shared" si="93"/>
        <v>5.6004934147576604</v>
      </c>
      <c r="Y220" s="64">
        <f t="shared" si="104"/>
        <v>0.91719405598078751</v>
      </c>
      <c r="Z220" s="48">
        <f t="shared" si="105"/>
        <v>129</v>
      </c>
      <c r="AA220" s="63">
        <f>SUMIF('RECAP PDV'!$E:$E,$G220,'RECAP PDV'!AA:AA)</f>
        <v>0</v>
      </c>
      <c r="AB220" s="63">
        <f t="shared" si="94"/>
        <v>0</v>
      </c>
      <c r="AC220" s="64">
        <f t="shared" si="106"/>
        <v>1</v>
      </c>
      <c r="AD220" s="48">
        <f t="shared" si="107"/>
        <v>219</v>
      </c>
      <c r="AE220" s="63">
        <f>SUMIF('RECAP PDV'!$E:$E,$G220,'RECAP PDV'!AE:AE)</f>
        <v>26.560620295597225</v>
      </c>
      <c r="AF220" s="63">
        <f t="shared" si="95"/>
        <v>8.6484057591494725</v>
      </c>
      <c r="AG220" s="64">
        <f t="shared" si="108"/>
        <v>0.66429957932546757</v>
      </c>
      <c r="AH220" s="48">
        <f t="shared" si="109"/>
        <v>40</v>
      </c>
      <c r="AI220" s="63">
        <f>SUMIF('RECAP PDV'!$E:$E,$G220,'RECAP PDV'!AI:AI)</f>
        <v>4</v>
      </c>
      <c r="AJ220" s="63">
        <f t="shared" si="118"/>
        <v>1.3024403290134094</v>
      </c>
      <c r="AK220" s="64">
        <f t="shared" si="110"/>
        <v>0.25270315388973946</v>
      </c>
      <c r="AL220" s="48">
        <f t="shared" si="111"/>
        <v>4</v>
      </c>
      <c r="AM220" s="133">
        <f>SUMIF('RECAP PDV'!$E:$E,$G220,'RECAP PDV'!AM:AM)</f>
        <v>7</v>
      </c>
      <c r="AN220" s="133">
        <f t="shared" si="119"/>
        <v>2.2792705757734666</v>
      </c>
      <c r="AO220" s="64">
        <f t="shared" si="112"/>
        <v>0.63603264996527176</v>
      </c>
      <c r="AP220" s="48">
        <f t="shared" si="113"/>
        <v>11</v>
      </c>
      <c r="AQ220" s="133">
        <f>SUMIF('RECAP PDV'!$E:$E,$G220,'RECAP PDV'!AQ:AQ)</f>
        <v>2</v>
      </c>
      <c r="AR220" s="133">
        <f t="shared" si="96"/>
        <v>0.65122016450670472</v>
      </c>
      <c r="AS220" s="64">
        <f t="shared" si="114"/>
        <v>0.42998699000728136</v>
      </c>
      <c r="AT220" s="48">
        <f t="shared" si="115"/>
        <v>7</v>
      </c>
      <c r="AU220" s="63">
        <f>SUMIF('RECAP PDV'!$E:$E,$G220,'RECAP PDV'!AU:AU)</f>
        <v>27531.5</v>
      </c>
      <c r="AV220" s="63">
        <f t="shared" si="97"/>
        <v>8964.5339795581713</v>
      </c>
      <c r="AW220" s="64">
        <f t="shared" si="116"/>
        <v>0.94991759589081604</v>
      </c>
      <c r="AX220" s="48">
        <f t="shared" si="117"/>
        <v>144</v>
      </c>
    </row>
    <row r="221" spans="1:50" ht="15.75" thickBot="1" x14ac:dyDescent="0.3">
      <c r="A221">
        <v>57258</v>
      </c>
      <c r="C221" s="41">
        <v>160</v>
      </c>
      <c r="D221" s="42" t="s">
        <v>234</v>
      </c>
      <c r="E221" s="41">
        <v>42</v>
      </c>
      <c r="F221" s="43" t="s">
        <v>518</v>
      </c>
      <c r="G221" s="41">
        <v>457258</v>
      </c>
      <c r="H221" s="43" t="s">
        <v>240</v>
      </c>
      <c r="I221" s="62">
        <f>VLOOKUP(G221,ETP!$J$11:$M$324,4,FALSE)</f>
        <v>3.1206927800000002</v>
      </c>
      <c r="K221" s="63">
        <f>SUMIF('RECAP PDV'!$E:$E,$G221,'RECAP PDV'!K:K)</f>
        <v>0</v>
      </c>
      <c r="L221" s="63">
        <f t="shared" si="90"/>
        <v>0</v>
      </c>
      <c r="M221" s="64" t="e">
        <f t="shared" si="98"/>
        <v>#DIV/0!</v>
      </c>
      <c r="N221" s="48" t="e">
        <f t="shared" si="99"/>
        <v>#DIV/0!</v>
      </c>
      <c r="O221" s="63">
        <f>SUMIF('RECAP PDV'!$E:$E,$G221,'RECAP PDV'!O:O)</f>
        <v>3</v>
      </c>
      <c r="P221" s="63">
        <f t="shared" si="91"/>
        <v>0.96132500425113931</v>
      </c>
      <c r="Q221" s="64">
        <f t="shared" si="100"/>
        <v>0.93730489102709968</v>
      </c>
      <c r="R221" s="48">
        <f t="shared" si="101"/>
        <v>229</v>
      </c>
      <c r="S221" s="63">
        <f>SUMIF('RECAP PDV'!$E:$E,$G221,'RECAP PDV'!S:S)</f>
        <v>0</v>
      </c>
      <c r="T221" s="63">
        <f t="shared" si="92"/>
        <v>0</v>
      </c>
      <c r="U221" s="64">
        <f t="shared" si="102"/>
        <v>1</v>
      </c>
      <c r="V221" s="48">
        <f t="shared" si="103"/>
        <v>181</v>
      </c>
      <c r="W221" s="63">
        <f>SUMIF('RECAP PDV'!$E:$E,$G221,'RECAP PDV'!W:W)</f>
        <v>32.4</v>
      </c>
      <c r="X221" s="63">
        <f t="shared" si="93"/>
        <v>10.382310045912304</v>
      </c>
      <c r="Y221" s="64">
        <f t="shared" si="104"/>
        <v>0.84649263541913777</v>
      </c>
      <c r="Z221" s="48">
        <f t="shared" si="105"/>
        <v>69</v>
      </c>
      <c r="AA221" s="63">
        <f>SUMIF('RECAP PDV'!$E:$E,$G221,'RECAP PDV'!AA:AA)</f>
        <v>3</v>
      </c>
      <c r="AB221" s="63">
        <f t="shared" si="94"/>
        <v>0.96132500425113931</v>
      </c>
      <c r="AC221" s="64">
        <f t="shared" si="106"/>
        <v>0.64764268060841979</v>
      </c>
      <c r="AD221" s="48">
        <f t="shared" si="107"/>
        <v>42</v>
      </c>
      <c r="AE221" s="63">
        <f>SUMIF('RECAP PDV'!$E:$E,$G221,'RECAP PDV'!AE:AE)</f>
        <v>5.0669029417903424</v>
      </c>
      <c r="AF221" s="63">
        <f t="shared" si="95"/>
        <v>1.6236468306855705</v>
      </c>
      <c r="AG221" s="64">
        <f t="shared" si="108"/>
        <v>0.9369757919242655</v>
      </c>
      <c r="AH221" s="48">
        <f t="shared" si="109"/>
        <v>209</v>
      </c>
      <c r="AI221" s="63">
        <f>SUMIF('RECAP PDV'!$E:$E,$G221,'RECAP PDV'!AI:AI)</f>
        <v>0</v>
      </c>
      <c r="AJ221" s="63">
        <f t="shared" si="118"/>
        <v>0</v>
      </c>
      <c r="AK221" s="64">
        <f t="shared" si="110"/>
        <v>1</v>
      </c>
      <c r="AL221" s="48">
        <f t="shared" si="111"/>
        <v>204</v>
      </c>
      <c r="AM221" s="133">
        <f>SUMIF('RECAP PDV'!$E:$E,$G221,'RECAP PDV'!AM:AM)</f>
        <v>0</v>
      </c>
      <c r="AN221" s="133">
        <f t="shared" si="119"/>
        <v>0</v>
      </c>
      <c r="AO221" s="64">
        <f t="shared" si="112"/>
        <v>0.9503285327469031</v>
      </c>
      <c r="AP221" s="48">
        <f t="shared" si="113"/>
        <v>133</v>
      </c>
      <c r="AQ221" s="133">
        <f>SUMIF('RECAP PDV'!$E:$E,$G221,'RECAP PDV'!AQ:AQ)</f>
        <v>0</v>
      </c>
      <c r="AR221" s="133">
        <f t="shared" si="96"/>
        <v>0</v>
      </c>
      <c r="AS221" s="64">
        <f t="shared" si="114"/>
        <v>1</v>
      </c>
      <c r="AT221" s="48">
        <f t="shared" si="115"/>
        <v>85</v>
      </c>
      <c r="AU221" s="63">
        <f>SUMIF('RECAP PDV'!$E:$E,$G221,'RECAP PDV'!AU:AU)</f>
        <v>25018.400000000001</v>
      </c>
      <c r="AV221" s="63">
        <f t="shared" si="97"/>
        <v>8016.9378287855689</v>
      </c>
      <c r="AW221" s="64">
        <f t="shared" si="116"/>
        <v>0.95521155690022486</v>
      </c>
      <c r="AX221" s="48">
        <f t="shared" si="117"/>
        <v>154</v>
      </c>
    </row>
    <row r="222" spans="1:50" ht="15.75" thickBot="1" x14ac:dyDescent="0.3">
      <c r="A222">
        <v>57305</v>
      </c>
      <c r="C222" s="41">
        <v>160</v>
      </c>
      <c r="D222" s="42" t="s">
        <v>234</v>
      </c>
      <c r="E222" s="41">
        <v>42</v>
      </c>
      <c r="F222" s="43" t="s">
        <v>518</v>
      </c>
      <c r="G222" s="41">
        <v>557305</v>
      </c>
      <c r="H222" s="43" t="s">
        <v>241</v>
      </c>
      <c r="I222" s="62">
        <f>VLOOKUP(G222,ETP!$J$11:$M$324,4,FALSE)</f>
        <v>2.0804618499999998</v>
      </c>
      <c r="K222" s="63">
        <f>SUMIF('RECAP PDV'!$E:$E,$G222,'RECAP PDV'!K:K)</f>
        <v>0</v>
      </c>
      <c r="L222" s="63">
        <f t="shared" si="90"/>
        <v>0</v>
      </c>
      <c r="M222" s="64" t="e">
        <f t="shared" si="98"/>
        <v>#DIV/0!</v>
      </c>
      <c r="N222" s="48" t="e">
        <f t="shared" si="99"/>
        <v>#DIV/0!</v>
      </c>
      <c r="O222" s="63">
        <f>SUMIF('RECAP PDV'!$E:$E,$G222,'RECAP PDV'!O:O)</f>
        <v>8</v>
      </c>
      <c r="P222" s="63">
        <f t="shared" si="91"/>
        <v>3.8453000231655294</v>
      </c>
      <c r="Q222" s="64">
        <f t="shared" si="100"/>
        <v>0.74921956370659593</v>
      </c>
      <c r="R222" s="48">
        <f t="shared" si="101"/>
        <v>118</v>
      </c>
      <c r="S222" s="63">
        <f>SUMIF('RECAP PDV'!$E:$E,$G222,'RECAP PDV'!S:S)</f>
        <v>1</v>
      </c>
      <c r="T222" s="63">
        <f t="shared" si="92"/>
        <v>0.48066250289569118</v>
      </c>
      <c r="U222" s="64">
        <f t="shared" si="102"/>
        <v>0.79612814383132335</v>
      </c>
      <c r="V222" s="48">
        <f t="shared" si="103"/>
        <v>83</v>
      </c>
      <c r="W222" s="63">
        <f>SUMIF('RECAP PDV'!$E:$E,$G222,'RECAP PDV'!W:W)</f>
        <v>28.799999999999997</v>
      </c>
      <c r="X222" s="63">
        <f t="shared" si="93"/>
        <v>13.843080083395906</v>
      </c>
      <c r="Y222" s="64">
        <f t="shared" si="104"/>
        <v>0.79532351356424946</v>
      </c>
      <c r="Z222" s="48">
        <f t="shared" si="105"/>
        <v>30</v>
      </c>
      <c r="AA222" s="63">
        <f>SUMIF('RECAP PDV'!$E:$E,$G222,'RECAP PDV'!AA:AA)</f>
        <v>2</v>
      </c>
      <c r="AB222" s="63">
        <f t="shared" si="94"/>
        <v>0.96132500579138236</v>
      </c>
      <c r="AC222" s="64">
        <f t="shared" si="106"/>
        <v>0.64764268004386993</v>
      </c>
      <c r="AD222" s="48">
        <f t="shared" si="107"/>
        <v>40</v>
      </c>
      <c r="AE222" s="63">
        <f>SUMIF('RECAP PDV'!$E:$E,$G222,'RECAP PDV'!AE:AE)</f>
        <v>2.551303187369006</v>
      </c>
      <c r="AF222" s="63">
        <f t="shared" si="95"/>
        <v>1.226315775686541</v>
      </c>
      <c r="AG222" s="64">
        <f t="shared" si="108"/>
        <v>0.95239877345691593</v>
      </c>
      <c r="AH222" s="48">
        <f t="shared" si="109"/>
        <v>226</v>
      </c>
      <c r="AI222" s="63">
        <f>SUMIF('RECAP PDV'!$E:$E,$G222,'RECAP PDV'!AI:AI)</f>
        <v>1</v>
      </c>
      <c r="AJ222" s="63">
        <f t="shared" si="118"/>
        <v>0.48066250289569118</v>
      </c>
      <c r="AK222" s="64">
        <f t="shared" si="110"/>
        <v>0.72421187792188224</v>
      </c>
      <c r="AL222" s="48">
        <f t="shared" si="111"/>
        <v>82</v>
      </c>
      <c r="AM222" s="133">
        <f>SUMIF('RECAP PDV'!$E:$E,$G222,'RECAP PDV'!AM:AM)</f>
        <v>2</v>
      </c>
      <c r="AN222" s="133">
        <f t="shared" si="119"/>
        <v>0.96132500579138236</v>
      </c>
      <c r="AO222" s="64">
        <f t="shared" si="112"/>
        <v>0.81776836435499189</v>
      </c>
      <c r="AP222" s="48">
        <f t="shared" si="113"/>
        <v>53</v>
      </c>
      <c r="AQ222" s="133">
        <f>SUMIF('RECAP PDV'!$E:$E,$G222,'RECAP PDV'!AQ:AQ)</f>
        <v>0</v>
      </c>
      <c r="AR222" s="133">
        <f t="shared" si="96"/>
        <v>0</v>
      </c>
      <c r="AS222" s="64">
        <f t="shared" si="114"/>
        <v>1</v>
      </c>
      <c r="AT222" s="48">
        <f t="shared" si="115"/>
        <v>85</v>
      </c>
      <c r="AU222" s="63">
        <f>SUMIF('RECAP PDV'!$E:$E,$G222,'RECAP PDV'!AU:AU)</f>
        <v>18371.400000000001</v>
      </c>
      <c r="AV222" s="63">
        <f t="shared" si="97"/>
        <v>8830.4431056979029</v>
      </c>
      <c r="AW222" s="64">
        <f t="shared" si="116"/>
        <v>0.95066672499750893</v>
      </c>
      <c r="AX222" s="48">
        <f t="shared" si="117"/>
        <v>149</v>
      </c>
    </row>
    <row r="223" spans="1:50" ht="15.75" thickBot="1" x14ac:dyDescent="0.3">
      <c r="A223">
        <v>57308</v>
      </c>
      <c r="C223" s="41">
        <v>160</v>
      </c>
      <c r="D223" s="42" t="s">
        <v>234</v>
      </c>
      <c r="E223" s="41">
        <v>42</v>
      </c>
      <c r="F223" s="43" t="s">
        <v>518</v>
      </c>
      <c r="G223" s="41">
        <v>457308</v>
      </c>
      <c r="H223" s="43" t="s">
        <v>248</v>
      </c>
      <c r="I223" s="62">
        <f>VLOOKUP(G223,ETP!$J$11:$M$324,4,FALSE)</f>
        <v>11.1342107780952</v>
      </c>
      <c r="K223" s="63">
        <f>SUMIF('RECAP PDV'!$E:$E,$G223,'RECAP PDV'!K:K)</f>
        <v>0</v>
      </c>
      <c r="L223" s="63">
        <f t="shared" si="90"/>
        <v>0</v>
      </c>
      <c r="M223" s="64" t="e">
        <f t="shared" si="98"/>
        <v>#DIV/0!</v>
      </c>
      <c r="N223" s="48" t="e">
        <f t="shared" si="99"/>
        <v>#DIV/0!</v>
      </c>
      <c r="O223" s="63">
        <f>SUMIF('RECAP PDV'!$E:$E,$G223,'RECAP PDV'!O:O)</f>
        <v>92</v>
      </c>
      <c r="P223" s="63">
        <f t="shared" si="91"/>
        <v>8.2628218410410792</v>
      </c>
      <c r="Q223" s="64">
        <f t="shared" si="100"/>
        <v>0.46112031471471226</v>
      </c>
      <c r="R223" s="48">
        <f t="shared" si="101"/>
        <v>22</v>
      </c>
      <c r="S223" s="63">
        <f>SUMIF('RECAP PDV'!$E:$E,$G223,'RECAP PDV'!S:S)</f>
        <v>6</v>
      </c>
      <c r="T223" s="63">
        <f t="shared" si="92"/>
        <v>0.53887968528528774</v>
      </c>
      <c r="U223" s="64">
        <f t="shared" si="102"/>
        <v>0.77143546453311507</v>
      </c>
      <c r="V223" s="48">
        <f t="shared" si="103"/>
        <v>62</v>
      </c>
      <c r="W223" s="63">
        <f>SUMIF('RECAP PDV'!$E:$E,$G223,'RECAP PDV'!W:W)</f>
        <v>95.2</v>
      </c>
      <c r="X223" s="63">
        <f t="shared" si="93"/>
        <v>8.5502243398598985</v>
      </c>
      <c r="Y223" s="64">
        <f t="shared" si="104"/>
        <v>0.87358088911014586</v>
      </c>
      <c r="Z223" s="48">
        <f t="shared" si="105"/>
        <v>88</v>
      </c>
      <c r="AA223" s="63">
        <f>SUMIF('RECAP PDV'!$E:$E,$G223,'RECAP PDV'!AA:AA)</f>
        <v>4</v>
      </c>
      <c r="AB223" s="63">
        <f t="shared" si="94"/>
        <v>0.35925312352352512</v>
      </c>
      <c r="AC223" s="64">
        <f t="shared" si="106"/>
        <v>0.86832188174860792</v>
      </c>
      <c r="AD223" s="48">
        <f t="shared" si="107"/>
        <v>154</v>
      </c>
      <c r="AE223" s="63">
        <f>SUMIF('RECAP PDV'!$E:$E,$G223,'RECAP PDV'!AE:AE)</f>
        <v>59.831469056019522</v>
      </c>
      <c r="AF223" s="63">
        <f t="shared" si="95"/>
        <v>5.3736605358440386</v>
      </c>
      <c r="AG223" s="64">
        <f t="shared" si="108"/>
        <v>0.7914135676929217</v>
      </c>
      <c r="AH223" s="48">
        <f t="shared" si="109"/>
        <v>97</v>
      </c>
      <c r="AI223" s="63">
        <f>SUMIF('RECAP PDV'!$E:$E,$G223,'RECAP PDV'!AI:AI)</f>
        <v>9</v>
      </c>
      <c r="AJ223" s="63">
        <f t="shared" si="118"/>
        <v>0.8083195279279316</v>
      </c>
      <c r="AK223" s="64">
        <f t="shared" si="110"/>
        <v>0.53621319885921714</v>
      </c>
      <c r="AL223" s="48">
        <f t="shared" si="111"/>
        <v>23</v>
      </c>
      <c r="AM223" s="133">
        <f>SUMIF('RECAP PDV'!$E:$E,$G223,'RECAP PDV'!AM:AM)</f>
        <v>6</v>
      </c>
      <c r="AN223" s="133">
        <f t="shared" si="119"/>
        <v>0.53887968528528774</v>
      </c>
      <c r="AO223" s="64">
        <f t="shared" si="112"/>
        <v>0.87602069575727648</v>
      </c>
      <c r="AP223" s="48">
        <f t="shared" si="113"/>
        <v>85</v>
      </c>
      <c r="AQ223" s="133">
        <f>SUMIF('RECAP PDV'!$E:$E,$G223,'RECAP PDV'!AQ:AQ)</f>
        <v>1</v>
      </c>
      <c r="AR223" s="133">
        <f t="shared" si="96"/>
        <v>8.981328088088128E-2</v>
      </c>
      <c r="AS223" s="64">
        <f t="shared" si="114"/>
        <v>0.92138643524496455</v>
      </c>
      <c r="AT223" s="48">
        <f t="shared" si="115"/>
        <v>83</v>
      </c>
      <c r="AU223" s="63">
        <f>SUMIF('RECAP PDV'!$E:$E,$G223,'RECAP PDV'!AU:AU)</f>
        <v>83291.7</v>
      </c>
      <c r="AV223" s="63">
        <f t="shared" si="97"/>
        <v>7480.7008471460995</v>
      </c>
      <c r="AW223" s="64">
        <f t="shared" si="116"/>
        <v>0.95820736652892347</v>
      </c>
      <c r="AX223" s="48">
        <f t="shared" si="117"/>
        <v>160</v>
      </c>
    </row>
    <row r="224" spans="1:50" ht="15.75" thickBot="1" x14ac:dyDescent="0.3">
      <c r="A224">
        <v>57435</v>
      </c>
      <c r="C224" s="41">
        <v>160</v>
      </c>
      <c r="D224" s="42" t="s">
        <v>234</v>
      </c>
      <c r="E224" s="41">
        <v>42</v>
      </c>
      <c r="F224" s="43" t="s">
        <v>518</v>
      </c>
      <c r="G224" s="41">
        <v>457435</v>
      </c>
      <c r="H224" s="43" t="s">
        <v>260</v>
      </c>
      <c r="I224" s="62">
        <f>VLOOKUP(G224,ETP!$J$11:$M$324,4,FALSE)</f>
        <v>4.46207055</v>
      </c>
      <c r="K224" s="63">
        <f>SUMIF('RECAP PDV'!$E:$E,$G224,'RECAP PDV'!K:K)</f>
        <v>0</v>
      </c>
      <c r="L224" s="63">
        <f t="shared" si="90"/>
        <v>0</v>
      </c>
      <c r="M224" s="64" t="e">
        <f t="shared" si="98"/>
        <v>#DIV/0!</v>
      </c>
      <c r="N224" s="48" t="e">
        <f t="shared" si="99"/>
        <v>#DIV/0!</v>
      </c>
      <c r="O224" s="63">
        <f>SUMIF('RECAP PDV'!$E:$E,$G224,'RECAP PDV'!O:O)</f>
        <v>16</v>
      </c>
      <c r="P224" s="63">
        <f t="shared" si="91"/>
        <v>3.5857792521904432</v>
      </c>
      <c r="Q224" s="64">
        <f t="shared" si="100"/>
        <v>0.76614483137888412</v>
      </c>
      <c r="R224" s="48">
        <f t="shared" si="101"/>
        <v>129</v>
      </c>
      <c r="S224" s="63">
        <f>SUMIF('RECAP PDV'!$E:$E,$G224,'RECAP PDV'!S:S)</f>
        <v>0</v>
      </c>
      <c r="T224" s="63">
        <f t="shared" si="92"/>
        <v>0</v>
      </c>
      <c r="U224" s="64">
        <f t="shared" si="102"/>
        <v>1</v>
      </c>
      <c r="V224" s="48">
        <f t="shared" si="103"/>
        <v>181</v>
      </c>
      <c r="W224" s="63">
        <f>SUMIF('RECAP PDV'!$E:$E,$G224,'RECAP PDV'!W:W)</f>
        <v>48.4</v>
      </c>
      <c r="X224" s="63">
        <f t="shared" si="93"/>
        <v>10.846982237876091</v>
      </c>
      <c r="Y224" s="64">
        <f t="shared" si="104"/>
        <v>0.83962223728356511</v>
      </c>
      <c r="Z224" s="48">
        <f t="shared" si="105"/>
        <v>61</v>
      </c>
      <c r="AA224" s="63">
        <f>SUMIF('RECAP PDV'!$E:$E,$G224,'RECAP PDV'!AA:AA)</f>
        <v>2</v>
      </c>
      <c r="AB224" s="63">
        <f t="shared" si="94"/>
        <v>0.44822240652380541</v>
      </c>
      <c r="AC224" s="64">
        <f t="shared" si="106"/>
        <v>0.83571170524478333</v>
      </c>
      <c r="AD224" s="48">
        <f t="shared" si="107"/>
        <v>132</v>
      </c>
      <c r="AE224" s="63">
        <f>SUMIF('RECAP PDV'!$E:$E,$G224,'RECAP PDV'!AE:AE)</f>
        <v>4.1924125351824619</v>
      </c>
      <c r="AF224" s="63">
        <f t="shared" si="95"/>
        <v>0.9395666178300256</v>
      </c>
      <c r="AG224" s="64">
        <f t="shared" si="108"/>
        <v>0.96352935816828444</v>
      </c>
      <c r="AH224" s="48">
        <f t="shared" si="109"/>
        <v>236</v>
      </c>
      <c r="AI224" s="63">
        <f>SUMIF('RECAP PDV'!$E:$E,$G224,'RECAP PDV'!AI:AI)</f>
        <v>0</v>
      </c>
      <c r="AJ224" s="63">
        <f t="shared" si="118"/>
        <v>0</v>
      </c>
      <c r="AK224" s="64">
        <f t="shared" si="110"/>
        <v>1</v>
      </c>
      <c r="AL224" s="48">
        <f t="shared" si="111"/>
        <v>204</v>
      </c>
      <c r="AM224" s="133">
        <f>SUMIF('RECAP PDV'!$E:$E,$G224,'RECAP PDV'!AM:AM)</f>
        <v>-7</v>
      </c>
      <c r="AN224" s="133">
        <f t="shared" si="119"/>
        <v>-1.568778422833319</v>
      </c>
      <c r="AO224" s="64">
        <f t="shared" si="112"/>
        <v>1.1666523885163542</v>
      </c>
      <c r="AP224" s="48">
        <f t="shared" si="113"/>
        <v>250</v>
      </c>
      <c r="AQ224" s="133">
        <f>SUMIF('RECAP PDV'!$E:$E,$G224,'RECAP PDV'!AQ:AQ)</f>
        <v>0</v>
      </c>
      <c r="AR224" s="133">
        <f t="shared" si="96"/>
        <v>0</v>
      </c>
      <c r="AS224" s="64">
        <f t="shared" si="114"/>
        <v>1</v>
      </c>
      <c r="AT224" s="48">
        <f t="shared" si="115"/>
        <v>85</v>
      </c>
      <c r="AU224" s="63">
        <f>SUMIF('RECAP PDV'!$E:$E,$G224,'RECAP PDV'!AU:AU)</f>
        <v>240.2</v>
      </c>
      <c r="AV224" s="63">
        <f t="shared" si="97"/>
        <v>53.83151102350903</v>
      </c>
      <c r="AW224" s="64">
        <f t="shared" si="116"/>
        <v>0.99969925804341475</v>
      </c>
      <c r="AX224" s="48">
        <f t="shared" si="117"/>
        <v>265</v>
      </c>
    </row>
    <row r="225" spans="1:50" ht="15.75" thickBot="1" x14ac:dyDescent="0.3">
      <c r="A225">
        <v>57458</v>
      </c>
      <c r="C225" s="41">
        <v>160</v>
      </c>
      <c r="D225" s="42" t="s">
        <v>234</v>
      </c>
      <c r="E225" s="41">
        <v>42</v>
      </c>
      <c r="F225" s="43" t="s">
        <v>518</v>
      </c>
      <c r="G225" s="41">
        <v>557458</v>
      </c>
      <c r="H225" s="43" t="s">
        <v>242</v>
      </c>
      <c r="I225" s="62">
        <f>VLOOKUP(G225,ETP!$J$11:$M$324,4,FALSE)</f>
        <v>2.0804618499999998</v>
      </c>
      <c r="K225" s="63">
        <f>SUMIF('RECAP PDV'!$E:$E,$G225,'RECAP PDV'!K:K)</f>
        <v>0</v>
      </c>
      <c r="L225" s="63">
        <f t="shared" si="90"/>
        <v>0</v>
      </c>
      <c r="M225" s="64" t="e">
        <f t="shared" si="98"/>
        <v>#DIV/0!</v>
      </c>
      <c r="N225" s="48" t="e">
        <f t="shared" si="99"/>
        <v>#DIV/0!</v>
      </c>
      <c r="O225" s="63">
        <f>SUMIF('RECAP PDV'!$E:$E,$G225,'RECAP PDV'!O:O)</f>
        <v>17</v>
      </c>
      <c r="P225" s="63">
        <f t="shared" si="91"/>
        <v>8.1712625492267499</v>
      </c>
      <c r="Q225" s="64">
        <f t="shared" si="100"/>
        <v>0.46709157287651631</v>
      </c>
      <c r="R225" s="48">
        <f t="shared" si="101"/>
        <v>23</v>
      </c>
      <c r="S225" s="63">
        <f>SUMIF('RECAP PDV'!$E:$E,$G225,'RECAP PDV'!S:S)</f>
        <v>0</v>
      </c>
      <c r="T225" s="63">
        <f t="shared" si="92"/>
        <v>0</v>
      </c>
      <c r="U225" s="64">
        <f t="shared" si="102"/>
        <v>1</v>
      </c>
      <c r="V225" s="48">
        <f t="shared" si="103"/>
        <v>181</v>
      </c>
      <c r="W225" s="63">
        <f>SUMIF('RECAP PDV'!$E:$E,$G225,'RECAP PDV'!W:W)</f>
        <v>-19.600000000000001</v>
      </c>
      <c r="X225" s="63">
        <f t="shared" si="93"/>
        <v>-9.4209850567555478</v>
      </c>
      <c r="Y225" s="64">
        <f t="shared" si="104"/>
        <v>1.1392937199354416</v>
      </c>
      <c r="Z225" s="48">
        <f t="shared" si="105"/>
        <v>272</v>
      </c>
      <c r="AA225" s="63">
        <f>SUMIF('RECAP PDV'!$E:$E,$G225,'RECAP PDV'!AA:AA)</f>
        <v>1</v>
      </c>
      <c r="AB225" s="63">
        <f t="shared" si="94"/>
        <v>0.48066250289569118</v>
      </c>
      <c r="AC225" s="64">
        <f t="shared" si="106"/>
        <v>0.82382134002193508</v>
      </c>
      <c r="AD225" s="48">
        <f t="shared" si="107"/>
        <v>126</v>
      </c>
      <c r="AE225" s="63">
        <f>SUMIF('RECAP PDV'!$E:$E,$G225,'RECAP PDV'!AE:AE)</f>
        <v>1.4276852342456237</v>
      </c>
      <c r="AF225" s="63">
        <f t="shared" si="95"/>
        <v>0.68623475803972267</v>
      </c>
      <c r="AG225" s="64">
        <f t="shared" si="108"/>
        <v>0.97336280195783997</v>
      </c>
      <c r="AH225" s="48">
        <f t="shared" si="109"/>
        <v>243</v>
      </c>
      <c r="AI225" s="63">
        <f>SUMIF('RECAP PDV'!$E:$E,$G225,'RECAP PDV'!AI:AI)</f>
        <v>1</v>
      </c>
      <c r="AJ225" s="63">
        <f t="shared" si="118"/>
        <v>0.48066250289569118</v>
      </c>
      <c r="AK225" s="64">
        <f t="shared" si="110"/>
        <v>0.72421187792188224</v>
      </c>
      <c r="AL225" s="48">
        <f t="shared" si="111"/>
        <v>82</v>
      </c>
      <c r="AM225" s="133">
        <f>SUMIF('RECAP PDV'!$E:$E,$G225,'RECAP PDV'!AM:AM)</f>
        <v>-4</v>
      </c>
      <c r="AN225" s="133">
        <f t="shared" si="119"/>
        <v>-1.9226500115827647</v>
      </c>
      <c r="AO225" s="64">
        <f t="shared" si="112"/>
        <v>1.2154488695307257</v>
      </c>
      <c r="AP225" s="48">
        <f t="shared" si="113"/>
        <v>257</v>
      </c>
      <c r="AQ225" s="133">
        <f>SUMIF('RECAP PDV'!$E:$E,$G225,'RECAP PDV'!AQ:AQ)</f>
        <v>0</v>
      </c>
      <c r="AR225" s="133">
        <f t="shared" si="96"/>
        <v>0</v>
      </c>
      <c r="AS225" s="64">
        <f t="shared" si="114"/>
        <v>1</v>
      </c>
      <c r="AT225" s="48">
        <f t="shared" si="115"/>
        <v>85</v>
      </c>
      <c r="AU225" s="63">
        <f>SUMIF('RECAP PDV'!$E:$E,$G225,'RECAP PDV'!AU:AU)</f>
        <v>24329.1</v>
      </c>
      <c r="AV225" s="63">
        <f t="shared" si="97"/>
        <v>11694.08609919956</v>
      </c>
      <c r="AW225" s="64">
        <f t="shared" si="116"/>
        <v>0.9346683333407847</v>
      </c>
      <c r="AX225" s="48">
        <f t="shared" si="117"/>
        <v>113</v>
      </c>
    </row>
    <row r="226" spans="1:50" ht="15.75" thickBot="1" x14ac:dyDescent="0.3">
      <c r="A226">
        <v>57503</v>
      </c>
      <c r="C226" s="41">
        <v>160</v>
      </c>
      <c r="D226" s="42" t="s">
        <v>234</v>
      </c>
      <c r="E226" s="41">
        <v>42</v>
      </c>
      <c r="F226" s="43" t="s">
        <v>518</v>
      </c>
      <c r="G226" s="41">
        <v>557503</v>
      </c>
      <c r="H226" s="43" t="s">
        <v>291</v>
      </c>
      <c r="I226" s="62">
        <f>VLOOKUP(G226,ETP!$J$11:$M$324,4,FALSE)</f>
        <v>3.7951611867741901</v>
      </c>
      <c r="K226" s="63">
        <f>SUMIF('RECAP PDV'!$E:$E,$G226,'RECAP PDV'!K:K)</f>
        <v>0</v>
      </c>
      <c r="L226" s="63">
        <f t="shared" si="90"/>
        <v>0</v>
      </c>
      <c r="M226" s="64" t="e">
        <f t="shared" si="98"/>
        <v>#DIV/0!</v>
      </c>
      <c r="N226" s="48" t="e">
        <f t="shared" si="99"/>
        <v>#DIV/0!</v>
      </c>
      <c r="O226" s="63">
        <f>SUMIF('RECAP PDV'!$E:$E,$G226,'RECAP PDV'!O:O)</f>
        <v>33</v>
      </c>
      <c r="P226" s="63">
        <f t="shared" si="91"/>
        <v>8.6952828551794212</v>
      </c>
      <c r="Q226" s="64">
        <f t="shared" si="100"/>
        <v>0.43291633553177689</v>
      </c>
      <c r="R226" s="48">
        <f t="shared" si="101"/>
        <v>17</v>
      </c>
      <c r="S226" s="63">
        <f>SUMIF('RECAP PDV'!$E:$E,$G226,'RECAP PDV'!S:S)</f>
        <v>2</v>
      </c>
      <c r="T226" s="63">
        <f t="shared" si="92"/>
        <v>0.52698683970784366</v>
      </c>
      <c r="U226" s="64">
        <f t="shared" si="102"/>
        <v>0.77647978666848894</v>
      </c>
      <c r="V226" s="48">
        <f t="shared" si="103"/>
        <v>68</v>
      </c>
      <c r="W226" s="63">
        <f>SUMIF('RECAP PDV'!$E:$E,$G226,'RECAP PDV'!W:W)</f>
        <v>-6</v>
      </c>
      <c r="X226" s="63">
        <f t="shared" si="93"/>
        <v>-1.5809605191235312</v>
      </c>
      <c r="Y226" s="64">
        <f t="shared" si="104"/>
        <v>1.0233752490268384</v>
      </c>
      <c r="Z226" s="48">
        <f t="shared" si="105"/>
        <v>243</v>
      </c>
      <c r="AA226" s="63">
        <f>SUMIF('RECAP PDV'!$E:$E,$G226,'RECAP PDV'!AA:AA)</f>
        <v>0</v>
      </c>
      <c r="AB226" s="63">
        <f t="shared" si="94"/>
        <v>0</v>
      </c>
      <c r="AC226" s="64">
        <f t="shared" si="106"/>
        <v>1</v>
      </c>
      <c r="AD226" s="48">
        <f t="shared" si="107"/>
        <v>219</v>
      </c>
      <c r="AE226" s="63">
        <f>SUMIF('RECAP PDV'!$E:$E,$G226,'RECAP PDV'!AE:AE)</f>
        <v>5.410339724277228</v>
      </c>
      <c r="AF226" s="63">
        <f t="shared" si="95"/>
        <v>1.4255889165213314</v>
      </c>
      <c r="AG226" s="64">
        <f t="shared" si="108"/>
        <v>0.9446636972971737</v>
      </c>
      <c r="AH226" s="48">
        <f t="shared" si="109"/>
        <v>217</v>
      </c>
      <c r="AI226" s="63">
        <f>SUMIF('RECAP PDV'!$E:$E,$G226,'RECAP PDV'!AI:AI)</f>
        <v>0</v>
      </c>
      <c r="AJ226" s="63">
        <f t="shared" si="118"/>
        <v>0</v>
      </c>
      <c r="AK226" s="64">
        <f t="shared" si="110"/>
        <v>1</v>
      </c>
      <c r="AL226" s="48">
        <f t="shared" si="111"/>
        <v>204</v>
      </c>
      <c r="AM226" s="133">
        <f>SUMIF('RECAP PDV'!$E:$E,$G226,'RECAP PDV'!AM:AM)</f>
        <v>2</v>
      </c>
      <c r="AN226" s="133">
        <f t="shared" si="119"/>
        <v>0.52698683970784366</v>
      </c>
      <c r="AO226" s="64">
        <f t="shared" si="112"/>
        <v>0.8776606381315073</v>
      </c>
      <c r="AP226" s="48">
        <f t="shared" si="113"/>
        <v>86</v>
      </c>
      <c r="AQ226" s="133">
        <f>SUMIF('RECAP PDV'!$E:$E,$G226,'RECAP PDV'!AQ:AQ)</f>
        <v>0</v>
      </c>
      <c r="AR226" s="133">
        <f t="shared" si="96"/>
        <v>0</v>
      </c>
      <c r="AS226" s="64">
        <f t="shared" si="114"/>
        <v>1</v>
      </c>
      <c r="AT226" s="48">
        <f t="shared" si="115"/>
        <v>85</v>
      </c>
      <c r="AU226" s="63">
        <f>SUMIF('RECAP PDV'!$E:$E,$G226,'RECAP PDV'!AU:AU)</f>
        <v>26049.8</v>
      </c>
      <c r="AV226" s="63">
        <f t="shared" si="97"/>
        <v>6863.9508885106934</v>
      </c>
      <c r="AW226" s="64">
        <f t="shared" si="116"/>
        <v>0.9616529801808027</v>
      </c>
      <c r="AX226" s="48">
        <f t="shared" si="117"/>
        <v>165</v>
      </c>
    </row>
    <row r="227" spans="1:50" ht="15.75" thickBot="1" x14ac:dyDescent="0.3">
      <c r="A227">
        <v>57523</v>
      </c>
      <c r="C227" s="41">
        <v>160</v>
      </c>
      <c r="D227" s="42" t="s">
        <v>234</v>
      </c>
      <c r="E227" s="41">
        <v>42</v>
      </c>
      <c r="F227" s="43" t="s">
        <v>518</v>
      </c>
      <c r="G227" s="41">
        <v>557523</v>
      </c>
      <c r="H227" s="43" t="s">
        <v>287</v>
      </c>
      <c r="I227" s="62">
        <f>VLOOKUP(G227,ETP!$J$11:$M$324,4,FALSE)</f>
        <v>2.8939224299999999</v>
      </c>
      <c r="K227" s="63">
        <f>SUMIF('RECAP PDV'!$E:$E,$G227,'RECAP PDV'!K:K)</f>
        <v>0</v>
      </c>
      <c r="L227" s="63">
        <f t="shared" si="90"/>
        <v>0</v>
      </c>
      <c r="M227" s="64" t="e">
        <f t="shared" si="98"/>
        <v>#DIV/0!</v>
      </c>
      <c r="N227" s="48" t="e">
        <f t="shared" si="99"/>
        <v>#DIV/0!</v>
      </c>
      <c r="O227" s="63">
        <f>SUMIF('RECAP PDV'!$E:$E,$G227,'RECAP PDV'!O:O)</f>
        <v>3</v>
      </c>
      <c r="P227" s="63">
        <f t="shared" si="91"/>
        <v>1.0366552914135989</v>
      </c>
      <c r="Q227" s="64">
        <f t="shared" si="100"/>
        <v>0.93239204621215666</v>
      </c>
      <c r="R227" s="48">
        <f t="shared" si="101"/>
        <v>223</v>
      </c>
      <c r="S227" s="63">
        <f>SUMIF('RECAP PDV'!$E:$E,$G227,'RECAP PDV'!S:S)</f>
        <v>1</v>
      </c>
      <c r="T227" s="63">
        <f t="shared" si="92"/>
        <v>0.34555176380453295</v>
      </c>
      <c r="U227" s="64">
        <f t="shared" si="102"/>
        <v>0.85343504212460219</v>
      </c>
      <c r="V227" s="48">
        <f t="shared" si="103"/>
        <v>110</v>
      </c>
      <c r="W227" s="63">
        <f>SUMIF('RECAP PDV'!$E:$E,$G227,'RECAP PDV'!W:W)</f>
        <v>-13.6</v>
      </c>
      <c r="X227" s="63">
        <f t="shared" si="93"/>
        <v>-4.6995039877416476</v>
      </c>
      <c r="Y227" s="64">
        <f t="shared" si="104"/>
        <v>1.0694843891971328</v>
      </c>
      <c r="Z227" s="48">
        <f t="shared" si="105"/>
        <v>265</v>
      </c>
      <c r="AA227" s="63">
        <f>SUMIF('RECAP PDV'!$E:$E,$G227,'RECAP PDV'!AA:AA)</f>
        <v>0</v>
      </c>
      <c r="AB227" s="63">
        <f t="shared" si="94"/>
        <v>0</v>
      </c>
      <c r="AC227" s="64">
        <f t="shared" si="106"/>
        <v>1</v>
      </c>
      <c r="AD227" s="48">
        <f t="shared" si="107"/>
        <v>219</v>
      </c>
      <c r="AE227" s="63">
        <f>SUMIF('RECAP PDV'!$E:$E,$G227,'RECAP PDV'!AE:AE)</f>
        <v>4.8171087634034926</v>
      </c>
      <c r="AF227" s="63">
        <f t="shared" si="95"/>
        <v>1.6645604296323495</v>
      </c>
      <c r="AG227" s="64">
        <f t="shared" si="108"/>
        <v>0.93538767120465049</v>
      </c>
      <c r="AH227" s="48">
        <f t="shared" si="109"/>
        <v>205</v>
      </c>
      <c r="AI227" s="63">
        <f>SUMIF('RECAP PDV'!$E:$E,$G227,'RECAP PDV'!AI:AI)</f>
        <v>2</v>
      </c>
      <c r="AJ227" s="63">
        <f t="shared" si="118"/>
        <v>0.6911035276090659</v>
      </c>
      <c r="AK227" s="64">
        <f t="shared" si="110"/>
        <v>0.60346783264217163</v>
      </c>
      <c r="AL227" s="48">
        <f t="shared" si="111"/>
        <v>36</v>
      </c>
      <c r="AM227" s="133">
        <f>SUMIF('RECAP PDV'!$E:$E,$G227,'RECAP PDV'!AM:AM)</f>
        <v>1</v>
      </c>
      <c r="AN227" s="133">
        <f t="shared" si="119"/>
        <v>0.34555176380453295</v>
      </c>
      <c r="AO227" s="64">
        <f t="shared" si="112"/>
        <v>0.90267929890601062</v>
      </c>
      <c r="AP227" s="48">
        <f t="shared" si="113"/>
        <v>106</v>
      </c>
      <c r="AQ227" s="133">
        <f>SUMIF('RECAP PDV'!$E:$E,$G227,'RECAP PDV'!AQ:AQ)</f>
        <v>0</v>
      </c>
      <c r="AR227" s="133">
        <f t="shared" si="96"/>
        <v>0</v>
      </c>
      <c r="AS227" s="64">
        <f t="shared" si="114"/>
        <v>1</v>
      </c>
      <c r="AT227" s="48">
        <f t="shared" si="115"/>
        <v>85</v>
      </c>
      <c r="AU227" s="63">
        <f>SUMIF('RECAP PDV'!$E:$E,$G227,'RECAP PDV'!AU:AU)</f>
        <v>4145.8</v>
      </c>
      <c r="AV227" s="63">
        <f t="shared" si="97"/>
        <v>1432.5885023808328</v>
      </c>
      <c r="AW227" s="64">
        <f t="shared" si="116"/>
        <v>0.99199651912056863</v>
      </c>
      <c r="AX227" s="48">
        <f t="shared" si="117"/>
        <v>226</v>
      </c>
    </row>
    <row r="228" spans="1:50" ht="15.75" thickBot="1" x14ac:dyDescent="0.3">
      <c r="A228">
        <v>57543</v>
      </c>
      <c r="C228" s="41">
        <v>160</v>
      </c>
      <c r="D228" s="42" t="s">
        <v>234</v>
      </c>
      <c r="E228" s="41">
        <v>42</v>
      </c>
      <c r="F228" s="43" t="s">
        <v>518</v>
      </c>
      <c r="G228" s="41">
        <v>457543</v>
      </c>
      <c r="H228" s="43" t="s">
        <v>284</v>
      </c>
      <c r="I228" s="62">
        <f>VLOOKUP(G228,ETP!$J$11:$M$324,4,FALSE)</f>
        <v>2.68341932523809</v>
      </c>
      <c r="K228" s="63">
        <f>SUMIF('RECAP PDV'!$E:$E,$G228,'RECAP PDV'!K:K)</f>
        <v>0</v>
      </c>
      <c r="L228" s="63">
        <f t="shared" si="90"/>
        <v>0</v>
      </c>
      <c r="M228" s="64" t="e">
        <f t="shared" si="98"/>
        <v>#DIV/0!</v>
      </c>
      <c r="N228" s="48" t="e">
        <f t="shared" si="99"/>
        <v>#DIV/0!</v>
      </c>
      <c r="O228" s="63">
        <f>SUMIF('RECAP PDV'!$E:$E,$G228,'RECAP PDV'!O:O)</f>
        <v>3</v>
      </c>
      <c r="P228" s="63">
        <f t="shared" si="91"/>
        <v>1.1179765949303584</v>
      </c>
      <c r="Q228" s="64">
        <f t="shared" si="100"/>
        <v>0.92708848293932444</v>
      </c>
      <c r="R228" s="48">
        <f t="shared" si="101"/>
        <v>222</v>
      </c>
      <c r="S228" s="63">
        <f>SUMIF('RECAP PDV'!$E:$E,$G228,'RECAP PDV'!S:S)</f>
        <v>0</v>
      </c>
      <c r="T228" s="63">
        <f t="shared" si="92"/>
        <v>0</v>
      </c>
      <c r="U228" s="64">
        <f t="shared" si="102"/>
        <v>1</v>
      </c>
      <c r="V228" s="48">
        <f t="shared" si="103"/>
        <v>181</v>
      </c>
      <c r="W228" s="63">
        <f>SUMIF('RECAP PDV'!$E:$E,$G228,'RECAP PDV'!W:W)</f>
        <v>6.8</v>
      </c>
      <c r="X228" s="63">
        <f t="shared" si="93"/>
        <v>2.534080281842146</v>
      </c>
      <c r="Y228" s="64">
        <f t="shared" si="104"/>
        <v>0.96253242448147913</v>
      </c>
      <c r="Z228" s="48">
        <f t="shared" si="105"/>
        <v>188</v>
      </c>
      <c r="AA228" s="63">
        <f>SUMIF('RECAP PDV'!$E:$E,$G228,'RECAP PDV'!AA:AA)</f>
        <v>1</v>
      </c>
      <c r="AB228" s="63">
        <f t="shared" si="94"/>
        <v>0.37265886497678613</v>
      </c>
      <c r="AC228" s="64">
        <f t="shared" si="106"/>
        <v>0.86340823537299194</v>
      </c>
      <c r="AD228" s="48">
        <f t="shared" si="107"/>
        <v>149</v>
      </c>
      <c r="AE228" s="63">
        <f>SUMIF('RECAP PDV'!$E:$E,$G228,'RECAP PDV'!AE:AE)</f>
        <v>6.9606572892067344</v>
      </c>
      <c r="AF228" s="63">
        <f t="shared" si="95"/>
        <v>2.5939506448881748</v>
      </c>
      <c r="AG228" s="64">
        <f t="shared" si="108"/>
        <v>0.89931204120751462</v>
      </c>
      <c r="AH228" s="48">
        <f t="shared" si="109"/>
        <v>179</v>
      </c>
      <c r="AI228" s="63">
        <f>SUMIF('RECAP PDV'!$E:$E,$G228,'RECAP PDV'!AI:AI)</f>
        <v>2</v>
      </c>
      <c r="AJ228" s="63">
        <f t="shared" si="118"/>
        <v>0.74531772995357226</v>
      </c>
      <c r="AK228" s="64">
        <f t="shared" si="110"/>
        <v>0.57236153047697202</v>
      </c>
      <c r="AL228" s="48">
        <f t="shared" si="111"/>
        <v>34</v>
      </c>
      <c r="AM228" s="133">
        <f>SUMIF('RECAP PDV'!$E:$E,$G228,'RECAP PDV'!AM:AM)</f>
        <v>-1</v>
      </c>
      <c r="AN228" s="133">
        <f t="shared" si="119"/>
        <v>-0.37265886497678613</v>
      </c>
      <c r="AO228" s="64">
        <f t="shared" si="112"/>
        <v>1.0017156511475052</v>
      </c>
      <c r="AP228" s="48">
        <f t="shared" si="113"/>
        <v>186</v>
      </c>
      <c r="AQ228" s="133">
        <f>SUMIF('RECAP PDV'!$E:$E,$G228,'RECAP PDV'!AQ:AQ)</f>
        <v>0</v>
      </c>
      <c r="AR228" s="133">
        <f t="shared" si="96"/>
        <v>0</v>
      </c>
      <c r="AS228" s="64">
        <f t="shared" si="114"/>
        <v>1</v>
      </c>
      <c r="AT228" s="48">
        <f t="shared" si="115"/>
        <v>85</v>
      </c>
      <c r="AU228" s="63">
        <f>SUMIF('RECAP PDV'!$E:$E,$G228,'RECAP PDV'!AU:AU)</f>
        <v>31507.5</v>
      </c>
      <c r="AV228" s="63">
        <f t="shared" si="97"/>
        <v>11741.549188256089</v>
      </c>
      <c r="AW228" s="64">
        <f t="shared" si="116"/>
        <v>0.93440317001920892</v>
      </c>
      <c r="AX228" s="48">
        <f t="shared" si="117"/>
        <v>112</v>
      </c>
    </row>
    <row r="229" spans="1:50" ht="15.75" thickBot="1" x14ac:dyDescent="0.3">
      <c r="A229">
        <v>57583</v>
      </c>
      <c r="C229" s="41">
        <v>160</v>
      </c>
      <c r="D229" s="42" t="s">
        <v>234</v>
      </c>
      <c r="E229" s="41">
        <v>42</v>
      </c>
      <c r="F229" s="43" t="s">
        <v>518</v>
      </c>
      <c r="G229" s="41">
        <v>457583</v>
      </c>
      <c r="H229" s="43" t="s">
        <v>285</v>
      </c>
      <c r="I229" s="62">
        <f>VLOOKUP(G229,ETP!$J$11:$M$324,4,FALSE)</f>
        <v>7.9153746890476198</v>
      </c>
      <c r="K229" s="63">
        <f>SUMIF('RECAP PDV'!$E:$E,$G229,'RECAP PDV'!K:K)</f>
        <v>0</v>
      </c>
      <c r="L229" s="63">
        <f t="shared" si="90"/>
        <v>0</v>
      </c>
      <c r="M229" s="64" t="e">
        <f t="shared" si="98"/>
        <v>#DIV/0!</v>
      </c>
      <c r="N229" s="48" t="e">
        <f t="shared" si="99"/>
        <v>#DIV/0!</v>
      </c>
      <c r="O229" s="63">
        <f>SUMIF('RECAP PDV'!$E:$E,$G229,'RECAP PDV'!O:O)</f>
        <v>36</v>
      </c>
      <c r="P229" s="63">
        <f t="shared" si="91"/>
        <v>4.5481106598545029</v>
      </c>
      <c r="Q229" s="64">
        <f t="shared" si="100"/>
        <v>0.70338408740079328</v>
      </c>
      <c r="R229" s="48">
        <f t="shared" si="101"/>
        <v>97</v>
      </c>
      <c r="S229" s="63">
        <f>SUMIF('RECAP PDV'!$E:$E,$G229,'RECAP PDV'!S:S)</f>
        <v>1</v>
      </c>
      <c r="T229" s="63">
        <f t="shared" si="92"/>
        <v>0.12633640721818062</v>
      </c>
      <c r="U229" s="64">
        <f t="shared" si="102"/>
        <v>0.94641471367937824</v>
      </c>
      <c r="V229" s="48">
        <f t="shared" si="103"/>
        <v>176</v>
      </c>
      <c r="W229" s="63">
        <f>SUMIF('RECAP PDV'!$E:$E,$G229,'RECAP PDV'!W:W)</f>
        <v>32</v>
      </c>
      <c r="X229" s="63">
        <f t="shared" si="93"/>
        <v>4.04276503098178</v>
      </c>
      <c r="Y229" s="64">
        <f t="shared" si="104"/>
        <v>0.94022580689833857</v>
      </c>
      <c r="Z229" s="48">
        <f t="shared" si="105"/>
        <v>157</v>
      </c>
      <c r="AA229" s="63">
        <f>SUMIF('RECAP PDV'!$E:$E,$G229,'RECAP PDV'!AA:AA)</f>
        <v>3</v>
      </c>
      <c r="AB229" s="63">
        <f t="shared" si="94"/>
        <v>0.37900922165454193</v>
      </c>
      <c r="AC229" s="64">
        <f t="shared" si="106"/>
        <v>0.86108062021031606</v>
      </c>
      <c r="AD229" s="48">
        <f t="shared" si="107"/>
        <v>147</v>
      </c>
      <c r="AE229" s="63">
        <f>SUMIF('RECAP PDV'!$E:$E,$G229,'RECAP PDV'!AE:AE)</f>
        <v>6.1138160285520851</v>
      </c>
      <c r="AF229" s="63">
        <f t="shared" si="95"/>
        <v>0.77239755144019606</v>
      </c>
      <c r="AG229" s="64">
        <f t="shared" si="108"/>
        <v>0.97001826808690883</v>
      </c>
      <c r="AH229" s="48">
        <f t="shared" si="109"/>
        <v>240</v>
      </c>
      <c r="AI229" s="63">
        <f>SUMIF('RECAP PDV'!$E:$E,$G229,'RECAP PDV'!AI:AI)</f>
        <v>0</v>
      </c>
      <c r="AJ229" s="63">
        <f t="shared" si="118"/>
        <v>0</v>
      </c>
      <c r="AK229" s="64">
        <f t="shared" si="110"/>
        <v>1</v>
      </c>
      <c r="AL229" s="48">
        <f t="shared" si="111"/>
        <v>204</v>
      </c>
      <c r="AM229" s="133">
        <f>SUMIF('RECAP PDV'!$E:$E,$G229,'RECAP PDV'!AM:AM)</f>
        <v>-4</v>
      </c>
      <c r="AN229" s="133">
        <f t="shared" si="119"/>
        <v>-0.5053456288727225</v>
      </c>
      <c r="AO229" s="64">
        <f t="shared" si="112"/>
        <v>1.0200122518386976</v>
      </c>
      <c r="AP229" s="48">
        <f t="shared" si="113"/>
        <v>195</v>
      </c>
      <c r="AQ229" s="133">
        <f>SUMIF('RECAP PDV'!$E:$E,$G229,'RECAP PDV'!AQ:AQ)</f>
        <v>0</v>
      </c>
      <c r="AR229" s="133">
        <f t="shared" si="96"/>
        <v>0</v>
      </c>
      <c r="AS229" s="64">
        <f t="shared" si="114"/>
        <v>1</v>
      </c>
      <c r="AT229" s="48">
        <f t="shared" si="115"/>
        <v>85</v>
      </c>
      <c r="AU229" s="63">
        <f>SUMIF('RECAP PDV'!$E:$E,$G229,'RECAP PDV'!AU:AU)</f>
        <v>12332.2</v>
      </c>
      <c r="AV229" s="63">
        <f t="shared" si="97"/>
        <v>1558.0058410960473</v>
      </c>
      <c r="AW229" s="64">
        <f t="shared" si="116"/>
        <v>0.99129584668693649</v>
      </c>
      <c r="AX229" s="48">
        <f t="shared" si="117"/>
        <v>224</v>
      </c>
    </row>
    <row r="230" spans="1:50" ht="15.75" thickBot="1" x14ac:dyDescent="0.3">
      <c r="A230">
        <v>57614</v>
      </c>
      <c r="C230" s="41">
        <v>160</v>
      </c>
      <c r="D230" s="42" t="s">
        <v>234</v>
      </c>
      <c r="E230" s="41">
        <v>42</v>
      </c>
      <c r="F230" s="43" t="s">
        <v>518</v>
      </c>
      <c r="G230" s="41">
        <v>457614</v>
      </c>
      <c r="H230" s="43" t="s">
        <v>288</v>
      </c>
      <c r="I230" s="62">
        <f>VLOOKUP(G230,ETP!$J$11:$M$324,4,FALSE)</f>
        <v>9.1353079899999994</v>
      </c>
      <c r="K230" s="63">
        <f>SUMIF('RECAP PDV'!$E:$E,$G230,'RECAP PDV'!K:K)</f>
        <v>0</v>
      </c>
      <c r="L230" s="63">
        <f t="shared" si="90"/>
        <v>0</v>
      </c>
      <c r="M230" s="64" t="e">
        <f t="shared" si="98"/>
        <v>#DIV/0!</v>
      </c>
      <c r="N230" s="48" t="e">
        <f t="shared" si="99"/>
        <v>#DIV/0!</v>
      </c>
      <c r="O230" s="63">
        <f>SUMIF('RECAP PDV'!$E:$E,$G230,'RECAP PDV'!O:O)</f>
        <v>24</v>
      </c>
      <c r="P230" s="63">
        <f t="shared" si="91"/>
        <v>2.6271692236618289</v>
      </c>
      <c r="Q230" s="64">
        <f t="shared" si="100"/>
        <v>0.82866287671770678</v>
      </c>
      <c r="R230" s="48">
        <f t="shared" si="101"/>
        <v>176</v>
      </c>
      <c r="S230" s="63">
        <f>SUMIF('RECAP PDV'!$E:$E,$G230,'RECAP PDV'!S:S)</f>
        <v>3</v>
      </c>
      <c r="T230" s="63">
        <f t="shared" si="92"/>
        <v>0.32839615295772862</v>
      </c>
      <c r="U230" s="64">
        <f t="shared" si="102"/>
        <v>0.86071155361858187</v>
      </c>
      <c r="V230" s="48">
        <f t="shared" si="103"/>
        <v>130</v>
      </c>
      <c r="W230" s="63">
        <f>SUMIF('RECAP PDV'!$E:$E,$G230,'RECAP PDV'!W:W)</f>
        <v>94</v>
      </c>
      <c r="X230" s="63">
        <f t="shared" si="93"/>
        <v>10.289746126008829</v>
      </c>
      <c r="Y230" s="64">
        <f t="shared" si="104"/>
        <v>0.84786123675514313</v>
      </c>
      <c r="Z230" s="48">
        <f t="shared" si="105"/>
        <v>70</v>
      </c>
      <c r="AA230" s="63">
        <f>SUMIF('RECAP PDV'!$E:$E,$G230,'RECAP PDV'!AA:AA)</f>
        <v>4</v>
      </c>
      <c r="AB230" s="63">
        <f t="shared" si="94"/>
        <v>0.43786153727697147</v>
      </c>
      <c r="AC230" s="64">
        <f t="shared" si="106"/>
        <v>0.83950930553421388</v>
      </c>
      <c r="AD230" s="48">
        <f t="shared" si="107"/>
        <v>135</v>
      </c>
      <c r="AE230" s="63">
        <f>SUMIF('RECAP PDV'!$E:$E,$G230,'RECAP PDV'!AE:AE)</f>
        <v>37.337489463137857</v>
      </c>
      <c r="AF230" s="63">
        <f t="shared" si="95"/>
        <v>4.0871626335980666</v>
      </c>
      <c r="AG230" s="64">
        <f t="shared" si="108"/>
        <v>0.84135085081865579</v>
      </c>
      <c r="AH230" s="48">
        <f t="shared" si="109"/>
        <v>128</v>
      </c>
      <c r="AI230" s="63">
        <f>SUMIF('RECAP PDV'!$E:$E,$G230,'RECAP PDV'!AI:AI)</f>
        <v>3</v>
      </c>
      <c r="AJ230" s="63">
        <f t="shared" si="118"/>
        <v>0.32839615295772862</v>
      </c>
      <c r="AK230" s="64">
        <f t="shared" si="110"/>
        <v>0.81157723397128723</v>
      </c>
      <c r="AL230" s="48">
        <f t="shared" si="111"/>
        <v>146</v>
      </c>
      <c r="AM230" s="133">
        <f>SUMIF('RECAP PDV'!$E:$E,$G230,'RECAP PDV'!AM:AM)</f>
        <v>5</v>
      </c>
      <c r="AN230" s="133">
        <f t="shared" si="119"/>
        <v>0.54732692159621432</v>
      </c>
      <c r="AO230" s="64">
        <f t="shared" si="112"/>
        <v>0.8748558794245308</v>
      </c>
      <c r="AP230" s="48">
        <f t="shared" si="113"/>
        <v>82</v>
      </c>
      <c r="AQ230" s="133">
        <f>SUMIF('RECAP PDV'!$E:$E,$G230,'RECAP PDV'!AQ:AQ)</f>
        <v>3</v>
      </c>
      <c r="AR230" s="133">
        <f t="shared" si="96"/>
        <v>0.32839615295772862</v>
      </c>
      <c r="AS230" s="64">
        <f t="shared" si="114"/>
        <v>0.71255484731610019</v>
      </c>
      <c r="AT230" s="48">
        <f t="shared" si="115"/>
        <v>29</v>
      </c>
      <c r="AU230" s="63">
        <f>SUMIF('RECAP PDV'!$E:$E,$G230,'RECAP PDV'!AU:AU)</f>
        <v>214450.9</v>
      </c>
      <c r="AV230" s="63">
        <f t="shared" si="97"/>
        <v>23474.950186107519</v>
      </c>
      <c r="AW230" s="64">
        <f t="shared" si="116"/>
        <v>0.86885186175382834</v>
      </c>
      <c r="AX230" s="48">
        <f t="shared" si="117"/>
        <v>46</v>
      </c>
    </row>
    <row r="231" spans="1:50" ht="15.75" thickBot="1" x14ac:dyDescent="0.3">
      <c r="A231">
        <v>57618</v>
      </c>
      <c r="C231" s="41">
        <v>160</v>
      </c>
      <c r="D231" s="42" t="s">
        <v>234</v>
      </c>
      <c r="E231" s="41">
        <v>42</v>
      </c>
      <c r="F231" s="43" t="s">
        <v>518</v>
      </c>
      <c r="G231" s="41">
        <v>457617</v>
      </c>
      <c r="H231" s="43" t="s">
        <v>292</v>
      </c>
      <c r="I231" s="62">
        <f>VLOOKUP(G231,ETP!$J$11:$M$324,4,FALSE)</f>
        <v>8.9549367263901711</v>
      </c>
      <c r="K231" s="63">
        <f>SUMIF('RECAP PDV'!$E:$E,$G231,'RECAP PDV'!K:K)</f>
        <v>0</v>
      </c>
      <c r="L231" s="63">
        <f t="shared" si="90"/>
        <v>0</v>
      </c>
      <c r="M231" s="64" t="e">
        <f t="shared" si="98"/>
        <v>#DIV/0!</v>
      </c>
      <c r="N231" s="48" t="e">
        <f t="shared" si="99"/>
        <v>#DIV/0!</v>
      </c>
      <c r="O231" s="63">
        <f>SUMIF('RECAP PDV'!$E:$E,$G231,'RECAP PDV'!O:O)</f>
        <v>51</v>
      </c>
      <c r="P231" s="63">
        <f t="shared" si="91"/>
        <v>5.6951826191806756</v>
      </c>
      <c r="Q231" s="64">
        <f t="shared" si="100"/>
        <v>0.62857504657517338</v>
      </c>
      <c r="R231" s="48">
        <f t="shared" si="101"/>
        <v>63</v>
      </c>
      <c r="S231" s="63">
        <f>SUMIF('RECAP PDV'!$E:$E,$G231,'RECAP PDV'!S:S)</f>
        <v>3</v>
      </c>
      <c r="T231" s="63">
        <f t="shared" si="92"/>
        <v>0.33501074230474565</v>
      </c>
      <c r="U231" s="64">
        <f t="shared" si="102"/>
        <v>0.85790599129606671</v>
      </c>
      <c r="V231" s="48">
        <f t="shared" si="103"/>
        <v>118</v>
      </c>
      <c r="W231" s="63">
        <f>SUMIF('RECAP PDV'!$E:$E,$G231,'RECAP PDV'!W:W)</f>
        <v>10.8</v>
      </c>
      <c r="X231" s="63">
        <f t="shared" si="93"/>
        <v>1.2060386722970844</v>
      </c>
      <c r="Y231" s="64">
        <f t="shared" si="104"/>
        <v>0.98216814780639128</v>
      </c>
      <c r="Z231" s="48">
        <f t="shared" si="105"/>
        <v>214</v>
      </c>
      <c r="AA231" s="63">
        <f>SUMIF('RECAP PDV'!$E:$E,$G231,'RECAP PDV'!AA:AA)</f>
        <v>1</v>
      </c>
      <c r="AB231" s="63">
        <f t="shared" si="94"/>
        <v>0.1116702474349152</v>
      </c>
      <c r="AC231" s="64">
        <f t="shared" si="106"/>
        <v>0.95906917133335901</v>
      </c>
      <c r="AD231" s="48">
        <f t="shared" si="107"/>
        <v>218</v>
      </c>
      <c r="AE231" s="63">
        <f>SUMIF('RECAP PDV'!$E:$E,$G231,'RECAP PDV'!AE:AE)</f>
        <v>19.706245192103452</v>
      </c>
      <c r="AF231" s="63">
        <f t="shared" si="95"/>
        <v>2.2006012766153007</v>
      </c>
      <c r="AG231" s="64">
        <f t="shared" si="108"/>
        <v>0.91458046779140467</v>
      </c>
      <c r="AH231" s="48">
        <f t="shared" si="109"/>
        <v>188</v>
      </c>
      <c r="AI231" s="63">
        <f>SUMIF('RECAP PDV'!$E:$E,$G231,'RECAP PDV'!AI:AI)</f>
        <v>1</v>
      </c>
      <c r="AJ231" s="63">
        <f t="shared" si="118"/>
        <v>0.1116702474349152</v>
      </c>
      <c r="AK231" s="64">
        <f t="shared" si="110"/>
        <v>0.9359273343634269</v>
      </c>
      <c r="AL231" s="48">
        <f t="shared" si="111"/>
        <v>201</v>
      </c>
      <c r="AM231" s="133">
        <f>SUMIF('RECAP PDV'!$E:$E,$G231,'RECAP PDV'!AM:AM)</f>
        <v>-2</v>
      </c>
      <c r="AN231" s="133">
        <f t="shared" si="119"/>
        <v>-0.2233404948698304</v>
      </c>
      <c r="AO231" s="64">
        <f t="shared" si="112"/>
        <v>0.98112566527785727</v>
      </c>
      <c r="AP231" s="48">
        <f t="shared" si="113"/>
        <v>172</v>
      </c>
      <c r="AQ231" s="133">
        <f>SUMIF('RECAP PDV'!$E:$E,$G231,'RECAP PDV'!AQ:AQ)</f>
        <v>0</v>
      </c>
      <c r="AR231" s="133">
        <f t="shared" si="96"/>
        <v>0</v>
      </c>
      <c r="AS231" s="64">
        <f t="shared" si="114"/>
        <v>1</v>
      </c>
      <c r="AT231" s="48">
        <f t="shared" si="115"/>
        <v>85</v>
      </c>
      <c r="AU231" s="63">
        <f>SUMIF('RECAP PDV'!$E:$E,$G231,'RECAP PDV'!AU:AU)</f>
        <v>17750.3</v>
      </c>
      <c r="AV231" s="63">
        <f t="shared" si="97"/>
        <v>1982.1803930439753</v>
      </c>
      <c r="AW231" s="64">
        <f t="shared" si="116"/>
        <v>0.9889260992609209</v>
      </c>
      <c r="AX231" s="48">
        <f t="shared" si="117"/>
        <v>218</v>
      </c>
    </row>
    <row r="232" spans="1:50" ht="15.75" thickBot="1" x14ac:dyDescent="0.3">
      <c r="A232">
        <v>57668</v>
      </c>
      <c r="C232" s="41">
        <v>160</v>
      </c>
      <c r="D232" s="42" t="s">
        <v>234</v>
      </c>
      <c r="E232" s="41">
        <v>42</v>
      </c>
      <c r="F232" s="43" t="s">
        <v>518</v>
      </c>
      <c r="G232" s="41">
        <v>557668</v>
      </c>
      <c r="H232" s="43" t="s">
        <v>286</v>
      </c>
      <c r="I232" s="62">
        <f>VLOOKUP(G232,ETP!$J$11:$M$324,4,FALSE)</f>
        <v>4.0139192523809504</v>
      </c>
      <c r="K232" s="63">
        <f>SUMIF('RECAP PDV'!$E:$E,$G232,'RECAP PDV'!K:K)</f>
        <v>0</v>
      </c>
      <c r="L232" s="63">
        <f t="shared" si="90"/>
        <v>0</v>
      </c>
      <c r="M232" s="64" t="e">
        <f t="shared" si="98"/>
        <v>#DIV/0!</v>
      </c>
      <c r="N232" s="48" t="e">
        <f t="shared" si="99"/>
        <v>#DIV/0!</v>
      </c>
      <c r="O232" s="63">
        <f>SUMIF('RECAP PDV'!$E:$E,$G232,'RECAP PDV'!O:O)</f>
        <v>1</v>
      </c>
      <c r="P232" s="63">
        <f t="shared" si="91"/>
        <v>0.24913306350316503</v>
      </c>
      <c r="Q232" s="64">
        <f t="shared" si="100"/>
        <v>0.98375219151066307</v>
      </c>
      <c r="R232" s="48">
        <f t="shared" si="101"/>
        <v>248</v>
      </c>
      <c r="S232" s="63">
        <f>SUMIF('RECAP PDV'!$E:$E,$G232,'RECAP PDV'!S:S)</f>
        <v>1</v>
      </c>
      <c r="T232" s="63">
        <f t="shared" si="92"/>
        <v>0.24913306350316503</v>
      </c>
      <c r="U232" s="64">
        <f t="shared" si="102"/>
        <v>0.8943308042890934</v>
      </c>
      <c r="V232" s="48">
        <f t="shared" si="103"/>
        <v>153</v>
      </c>
      <c r="W232" s="63">
        <f>SUMIF('RECAP PDV'!$E:$E,$G232,'RECAP PDV'!W:W)</f>
        <v>52.800000000000004</v>
      </c>
      <c r="X232" s="63">
        <f t="shared" si="93"/>
        <v>13.154225752967115</v>
      </c>
      <c r="Y232" s="64">
        <f t="shared" si="104"/>
        <v>0.80550855064911964</v>
      </c>
      <c r="Z232" s="48">
        <f t="shared" si="105"/>
        <v>33</v>
      </c>
      <c r="AA232" s="63">
        <f>SUMIF('RECAP PDV'!$E:$E,$G232,'RECAP PDV'!AA:AA)</f>
        <v>3</v>
      </c>
      <c r="AB232" s="63">
        <f t="shared" si="94"/>
        <v>0.7473991905094951</v>
      </c>
      <c r="AC232" s="64">
        <f t="shared" si="106"/>
        <v>0.72605354680386125</v>
      </c>
      <c r="AD232" s="48">
        <f t="shared" si="107"/>
        <v>69</v>
      </c>
      <c r="AE232" s="63">
        <f>SUMIF('RECAP PDV'!$E:$E,$G232,'RECAP PDV'!AE:AE)</f>
        <v>26.651540460531315</v>
      </c>
      <c r="AF232" s="63">
        <f t="shared" si="95"/>
        <v>6.6397799220107201</v>
      </c>
      <c r="AG232" s="64">
        <f t="shared" si="108"/>
        <v>0.74226730624344317</v>
      </c>
      <c r="AH232" s="48">
        <f t="shared" si="109"/>
        <v>72</v>
      </c>
      <c r="AI232" s="63">
        <f>SUMIF('RECAP PDV'!$E:$E,$G232,'RECAP PDV'!AI:AI)</f>
        <v>4</v>
      </c>
      <c r="AJ232" s="63">
        <f t="shared" si="118"/>
        <v>0.9965322540126601</v>
      </c>
      <c r="AK232" s="64">
        <f t="shared" si="110"/>
        <v>0.42822301038933608</v>
      </c>
      <c r="AL232" s="48">
        <f t="shared" si="111"/>
        <v>14</v>
      </c>
      <c r="AM232" s="133">
        <f>SUMIF('RECAP PDV'!$E:$E,$G232,'RECAP PDV'!AM:AM)</f>
        <v>-1</v>
      </c>
      <c r="AN232" s="133">
        <f t="shared" si="119"/>
        <v>-0.24913306350316503</v>
      </c>
      <c r="AO232" s="64">
        <f t="shared" si="112"/>
        <v>0.98468228475690667</v>
      </c>
      <c r="AP232" s="48">
        <f t="shared" si="113"/>
        <v>175</v>
      </c>
      <c r="AQ232" s="133">
        <f>SUMIF('RECAP PDV'!$E:$E,$G232,'RECAP PDV'!AQ:AQ)</f>
        <v>0</v>
      </c>
      <c r="AR232" s="133">
        <f t="shared" si="96"/>
        <v>0</v>
      </c>
      <c r="AS232" s="64">
        <f t="shared" si="114"/>
        <v>1</v>
      </c>
      <c r="AT232" s="48">
        <f t="shared" si="115"/>
        <v>85</v>
      </c>
      <c r="AU232" s="63">
        <f>SUMIF('RECAP PDV'!$E:$E,$G232,'RECAP PDV'!AU:AU)</f>
        <v>61129.1</v>
      </c>
      <c r="AV232" s="63">
        <f t="shared" si="97"/>
        <v>15229.279952191326</v>
      </c>
      <c r="AW232" s="64">
        <f t="shared" si="116"/>
        <v>0.91491817035924361</v>
      </c>
      <c r="AX232" s="48">
        <f t="shared" si="117"/>
        <v>93</v>
      </c>
    </row>
    <row r="233" spans="1:50" ht="15.75" thickBot="1" x14ac:dyDescent="0.3">
      <c r="A233">
        <v>57113</v>
      </c>
      <c r="C233" s="41">
        <v>160</v>
      </c>
      <c r="D233" s="42" t="s">
        <v>234</v>
      </c>
      <c r="E233" s="41">
        <v>44</v>
      </c>
      <c r="F233" s="43" t="s">
        <v>519</v>
      </c>
      <c r="G233" s="41">
        <v>557113</v>
      </c>
      <c r="H233" s="43" t="s">
        <v>255</v>
      </c>
      <c r="I233" s="62">
        <f>VLOOKUP(G233,ETP!$J$11:$M$324,4,FALSE)</f>
        <v>2.97208835714286</v>
      </c>
      <c r="K233" s="63">
        <f>SUMIF('RECAP PDV'!$E:$E,$G233,'RECAP PDV'!K:K)</f>
        <v>0</v>
      </c>
      <c r="L233" s="63">
        <f t="shared" si="90"/>
        <v>0</v>
      </c>
      <c r="M233" s="64" t="e">
        <f t="shared" si="98"/>
        <v>#DIV/0!</v>
      </c>
      <c r="N233" s="48" t="e">
        <f t="shared" si="99"/>
        <v>#DIV/0!</v>
      </c>
      <c r="O233" s="63">
        <f>SUMIF('RECAP PDV'!$E:$E,$G233,'RECAP PDV'!O:O)</f>
        <v>16</v>
      </c>
      <c r="P233" s="63">
        <f t="shared" si="91"/>
        <v>5.3834200324317356</v>
      </c>
      <c r="Q233" s="64">
        <f t="shared" si="100"/>
        <v>0.64890738918923474</v>
      </c>
      <c r="R233" s="48">
        <f t="shared" si="101"/>
        <v>69</v>
      </c>
      <c r="S233" s="63">
        <f>SUMIF('RECAP PDV'!$E:$E,$G233,'RECAP PDV'!S:S)</f>
        <v>1</v>
      </c>
      <c r="T233" s="63">
        <f t="shared" si="92"/>
        <v>0.33646375202698348</v>
      </c>
      <c r="U233" s="64">
        <f t="shared" si="102"/>
        <v>0.85728970068192656</v>
      </c>
      <c r="V233" s="48">
        <f t="shared" si="103"/>
        <v>116</v>
      </c>
      <c r="W233" s="63">
        <f>SUMIF('RECAP PDV'!$E:$E,$G233,'RECAP PDV'!W:W)</f>
        <v>23.2</v>
      </c>
      <c r="X233" s="63">
        <f t="shared" si="93"/>
        <v>7.8059590470260165</v>
      </c>
      <c r="Y233" s="64">
        <f t="shared" si="104"/>
        <v>0.88458520348206304</v>
      </c>
      <c r="Z233" s="48">
        <f t="shared" si="105"/>
        <v>97</v>
      </c>
      <c r="AA233" s="63">
        <f>SUMIF('RECAP PDV'!$E:$E,$G233,'RECAP PDV'!AA:AA)</f>
        <v>1</v>
      </c>
      <c r="AB233" s="63">
        <f t="shared" si="94"/>
        <v>0.33646375202698348</v>
      </c>
      <c r="AC233" s="64">
        <f t="shared" si="106"/>
        <v>0.87667493801535457</v>
      </c>
      <c r="AD233" s="48">
        <f t="shared" si="107"/>
        <v>165</v>
      </c>
      <c r="AE233" s="63">
        <f>SUMIF('RECAP PDV'!$E:$E,$G233,'RECAP PDV'!AE:AE)</f>
        <v>7.2094658995783281</v>
      </c>
      <c r="AF233" s="63">
        <f t="shared" si="95"/>
        <v>2.4257239466827158</v>
      </c>
      <c r="AG233" s="64">
        <f t="shared" si="108"/>
        <v>0.90584200463996745</v>
      </c>
      <c r="AH233" s="48">
        <f t="shared" si="109"/>
        <v>182</v>
      </c>
      <c r="AI233" s="63">
        <f>SUMIF('RECAP PDV'!$E:$E,$G233,'RECAP PDV'!AI:AI)</f>
        <v>2</v>
      </c>
      <c r="AJ233" s="63">
        <f t="shared" si="118"/>
        <v>0.67292750405396695</v>
      </c>
      <c r="AK233" s="64">
        <f t="shared" si="110"/>
        <v>0.61389662909063547</v>
      </c>
      <c r="AL233" s="48">
        <f t="shared" si="111"/>
        <v>38</v>
      </c>
      <c r="AM233" s="133">
        <f>SUMIF('RECAP PDV'!$E:$E,$G233,'RECAP PDV'!AM:AM)</f>
        <v>1</v>
      </c>
      <c r="AN233" s="133">
        <f t="shared" si="119"/>
        <v>0.33646375202698348</v>
      </c>
      <c r="AO233" s="64">
        <f t="shared" si="112"/>
        <v>0.90393247380973429</v>
      </c>
      <c r="AP233" s="48">
        <f t="shared" si="113"/>
        <v>108</v>
      </c>
      <c r="AQ233" s="133">
        <f>SUMIF('RECAP PDV'!$E:$E,$G233,'RECAP PDV'!AQ:AQ)</f>
        <v>0</v>
      </c>
      <c r="AR233" s="133">
        <f t="shared" si="96"/>
        <v>0</v>
      </c>
      <c r="AS233" s="64">
        <f t="shared" si="114"/>
        <v>1</v>
      </c>
      <c r="AT233" s="48">
        <f t="shared" si="115"/>
        <v>85</v>
      </c>
      <c r="AU233" s="63">
        <f>SUMIF('RECAP PDV'!$E:$E,$G233,'RECAP PDV'!AU:AU)</f>
        <v>31047.599999999999</v>
      </c>
      <c r="AV233" s="63">
        <f t="shared" si="97"/>
        <v>10446.391987432971</v>
      </c>
      <c r="AW233" s="64">
        <f t="shared" si="116"/>
        <v>0.94163885973430783</v>
      </c>
      <c r="AX233" s="48">
        <f t="shared" si="117"/>
        <v>125</v>
      </c>
    </row>
    <row r="234" spans="1:50" ht="15.75" thickBot="1" x14ac:dyDescent="0.3">
      <c r="A234">
        <v>57180</v>
      </c>
      <c r="C234" s="41">
        <v>160</v>
      </c>
      <c r="D234" s="42" t="s">
        <v>234</v>
      </c>
      <c r="E234" s="41">
        <v>44</v>
      </c>
      <c r="F234" s="43" t="s">
        <v>519</v>
      </c>
      <c r="G234" s="41">
        <v>457180</v>
      </c>
      <c r="H234" s="43" t="s">
        <v>250</v>
      </c>
      <c r="I234" s="62">
        <f>VLOOKUP(G234,ETP!$J$11:$M$324,4,FALSE)</f>
        <v>3.1206927800000002</v>
      </c>
      <c r="K234" s="63">
        <f>SUMIF('RECAP PDV'!$E:$E,$G234,'RECAP PDV'!K:K)</f>
        <v>0</v>
      </c>
      <c r="L234" s="63">
        <f t="shared" si="90"/>
        <v>0</v>
      </c>
      <c r="M234" s="64" t="e">
        <f t="shared" si="98"/>
        <v>#DIV/0!</v>
      </c>
      <c r="N234" s="48" t="e">
        <f t="shared" si="99"/>
        <v>#DIV/0!</v>
      </c>
      <c r="O234" s="63">
        <f>SUMIF('RECAP PDV'!$E:$E,$G234,'RECAP PDV'!O:O)</f>
        <v>11</v>
      </c>
      <c r="P234" s="63">
        <f t="shared" si="91"/>
        <v>3.5248583489208443</v>
      </c>
      <c r="Q234" s="64">
        <f t="shared" si="100"/>
        <v>0.77011793376603188</v>
      </c>
      <c r="R234" s="48">
        <f t="shared" si="101"/>
        <v>132</v>
      </c>
      <c r="S234" s="63">
        <f>SUMIF('RECAP PDV'!$E:$E,$G234,'RECAP PDV'!S:S)</f>
        <v>0</v>
      </c>
      <c r="T234" s="63">
        <f t="shared" si="92"/>
        <v>0</v>
      </c>
      <c r="U234" s="64">
        <f t="shared" si="102"/>
        <v>1</v>
      </c>
      <c r="V234" s="48">
        <f t="shared" si="103"/>
        <v>181</v>
      </c>
      <c r="W234" s="63">
        <f>SUMIF('RECAP PDV'!$E:$E,$G234,'RECAP PDV'!W:W)</f>
        <v>23.6</v>
      </c>
      <c r="X234" s="63">
        <f t="shared" si="93"/>
        <v>7.5624233667756302</v>
      </c>
      <c r="Y234" s="64">
        <f t="shared" si="104"/>
        <v>0.88818599370035956</v>
      </c>
      <c r="Z234" s="48">
        <f t="shared" si="105"/>
        <v>101</v>
      </c>
      <c r="AA234" s="63">
        <f>SUMIF('RECAP PDV'!$E:$E,$G234,'RECAP PDV'!AA:AA)</f>
        <v>1</v>
      </c>
      <c r="AB234" s="63">
        <f t="shared" si="94"/>
        <v>0.3204416680837131</v>
      </c>
      <c r="AC234" s="64">
        <f t="shared" si="106"/>
        <v>0.88254756020280667</v>
      </c>
      <c r="AD234" s="48">
        <f t="shared" si="107"/>
        <v>181</v>
      </c>
      <c r="AE234" s="63">
        <f>SUMIF('RECAP PDV'!$E:$E,$G234,'RECAP PDV'!AE:AE)</f>
        <v>14.037046401788922</v>
      </c>
      <c r="AF234" s="63">
        <f t="shared" si="95"/>
        <v>4.4980545639577256</v>
      </c>
      <c r="AG234" s="64">
        <f t="shared" si="108"/>
        <v>0.82540148422845161</v>
      </c>
      <c r="AH234" s="48">
        <f t="shared" si="109"/>
        <v>116</v>
      </c>
      <c r="AI234" s="63">
        <f>SUMIF('RECAP PDV'!$E:$E,$G234,'RECAP PDV'!AI:AI)</f>
        <v>0</v>
      </c>
      <c r="AJ234" s="63">
        <f t="shared" si="118"/>
        <v>0</v>
      </c>
      <c r="AK234" s="64">
        <f t="shared" si="110"/>
        <v>1</v>
      </c>
      <c r="AL234" s="48">
        <f t="shared" si="111"/>
        <v>204</v>
      </c>
      <c r="AM234" s="133">
        <f>SUMIF('RECAP PDV'!$E:$E,$G234,'RECAP PDV'!AM:AM)</f>
        <v>-1</v>
      </c>
      <c r="AN234" s="133">
        <f t="shared" si="119"/>
        <v>-0.3204416680837131</v>
      </c>
      <c r="AO234" s="64">
        <f t="shared" si="112"/>
        <v>0.99451525547341058</v>
      </c>
      <c r="AP234" s="48">
        <f t="shared" si="113"/>
        <v>181</v>
      </c>
      <c r="AQ234" s="133">
        <f>SUMIF('RECAP PDV'!$E:$E,$G234,'RECAP PDV'!AQ:AQ)</f>
        <v>0</v>
      </c>
      <c r="AR234" s="133">
        <f t="shared" si="96"/>
        <v>0</v>
      </c>
      <c r="AS234" s="64">
        <f t="shared" si="114"/>
        <v>1</v>
      </c>
      <c r="AT234" s="48">
        <f t="shared" si="115"/>
        <v>85</v>
      </c>
      <c r="AU234" s="63">
        <f>SUMIF('RECAP PDV'!$E:$E,$G234,'RECAP PDV'!AU:AU)</f>
        <v>144</v>
      </c>
      <c r="AV234" s="63">
        <f t="shared" si="97"/>
        <v>46.143600204054685</v>
      </c>
      <c r="AW234" s="64">
        <f t="shared" si="116"/>
        <v>0.99974220830243465</v>
      </c>
      <c r="AX234" s="48">
        <f t="shared" si="117"/>
        <v>267</v>
      </c>
    </row>
    <row r="235" spans="1:50" ht="15.75" thickBot="1" x14ac:dyDescent="0.3">
      <c r="A235">
        <v>57182</v>
      </c>
      <c r="C235" s="41">
        <v>160</v>
      </c>
      <c r="D235" s="42" t="s">
        <v>234</v>
      </c>
      <c r="E235" s="41">
        <v>44</v>
      </c>
      <c r="F235" s="43" t="s">
        <v>519</v>
      </c>
      <c r="G235" s="41">
        <v>557182</v>
      </c>
      <c r="H235" s="43" t="s">
        <v>251</v>
      </c>
      <c r="I235" s="62">
        <f>VLOOKUP(G235,ETP!$J$11:$M$324,4,FALSE)</f>
        <v>2.7453180171428602</v>
      </c>
      <c r="K235" s="63">
        <f>SUMIF('RECAP PDV'!$E:$E,$G235,'RECAP PDV'!K:K)</f>
        <v>0</v>
      </c>
      <c r="L235" s="63">
        <f t="shared" si="90"/>
        <v>0</v>
      </c>
      <c r="M235" s="64" t="e">
        <f t="shared" si="98"/>
        <v>#DIV/0!</v>
      </c>
      <c r="N235" s="48" t="e">
        <f t="shared" si="99"/>
        <v>#DIV/0!</v>
      </c>
      <c r="O235" s="63">
        <f>SUMIF('RECAP PDV'!$E:$E,$G235,'RECAP PDV'!O:O)</f>
        <v>-2</v>
      </c>
      <c r="P235" s="63">
        <f t="shared" si="91"/>
        <v>-0.72851304931202965</v>
      </c>
      <c r="Q235" s="64">
        <f t="shared" si="100"/>
        <v>1.0475117206073064</v>
      </c>
      <c r="R235" s="48">
        <f t="shared" si="101"/>
        <v>265</v>
      </c>
      <c r="S235" s="63">
        <f>SUMIF('RECAP PDV'!$E:$E,$G235,'RECAP PDV'!S:S)</f>
        <v>0</v>
      </c>
      <c r="T235" s="63">
        <f t="shared" si="92"/>
        <v>0</v>
      </c>
      <c r="U235" s="64">
        <f t="shared" si="102"/>
        <v>1</v>
      </c>
      <c r="V235" s="48">
        <f t="shared" si="103"/>
        <v>181</v>
      </c>
      <c r="W235" s="63">
        <f>SUMIF('RECAP PDV'!$E:$E,$G235,'RECAP PDV'!W:W)</f>
        <v>12.399999999999999</v>
      </c>
      <c r="X235" s="63">
        <f t="shared" si="93"/>
        <v>4.5167809057345831</v>
      </c>
      <c r="Y235" s="64">
        <f t="shared" si="104"/>
        <v>0.93321725799342092</v>
      </c>
      <c r="Z235" s="48">
        <f t="shared" si="105"/>
        <v>144</v>
      </c>
      <c r="AA235" s="63">
        <f>SUMIF('RECAP PDV'!$E:$E,$G235,'RECAP PDV'!AA:AA)</f>
        <v>3</v>
      </c>
      <c r="AB235" s="63">
        <f t="shared" si="94"/>
        <v>1.0927695739680445</v>
      </c>
      <c r="AC235" s="64">
        <f t="shared" si="106"/>
        <v>0.59946391065110705</v>
      </c>
      <c r="AD235" s="48">
        <f t="shared" si="107"/>
        <v>28</v>
      </c>
      <c r="AE235" s="63">
        <f>SUMIF('RECAP PDV'!$E:$E,$G235,'RECAP PDV'!AE:AE)</f>
        <v>22.389989904725354</v>
      </c>
      <c r="AF235" s="63">
        <f t="shared" si="95"/>
        <v>8.1556999097785141</v>
      </c>
      <c r="AG235" s="64">
        <f t="shared" si="108"/>
        <v>0.68342467191581557</v>
      </c>
      <c r="AH235" s="48">
        <f t="shared" si="109"/>
        <v>47</v>
      </c>
      <c r="AI235" s="63">
        <f>SUMIF('RECAP PDV'!$E:$E,$G235,'RECAP PDV'!AI:AI)</f>
        <v>0</v>
      </c>
      <c r="AJ235" s="63">
        <f t="shared" si="118"/>
        <v>0</v>
      </c>
      <c r="AK235" s="64">
        <f t="shared" si="110"/>
        <v>1</v>
      </c>
      <c r="AL235" s="48">
        <f t="shared" si="111"/>
        <v>204</v>
      </c>
      <c r="AM235" s="133">
        <f>SUMIF('RECAP PDV'!$E:$E,$G235,'RECAP PDV'!AM:AM)</f>
        <v>-1</v>
      </c>
      <c r="AN235" s="133">
        <f t="shared" si="119"/>
        <v>-0.36425652465601482</v>
      </c>
      <c r="AO235" s="64">
        <f t="shared" si="112"/>
        <v>1.0005570256659069</v>
      </c>
      <c r="AP235" s="48">
        <f t="shared" si="113"/>
        <v>185</v>
      </c>
      <c r="AQ235" s="133">
        <f>SUMIF('RECAP PDV'!$E:$E,$G235,'RECAP PDV'!AQ:AQ)</f>
        <v>0</v>
      </c>
      <c r="AR235" s="133">
        <f t="shared" si="96"/>
        <v>0</v>
      </c>
      <c r="AS235" s="64">
        <f t="shared" si="114"/>
        <v>1</v>
      </c>
      <c r="AT235" s="48">
        <f t="shared" si="115"/>
        <v>85</v>
      </c>
      <c r="AU235" s="63">
        <f>SUMIF('RECAP PDV'!$E:$E,$G235,'RECAP PDV'!AU:AU)</f>
        <v>0</v>
      </c>
      <c r="AV235" s="63">
        <f t="shared" si="97"/>
        <v>0</v>
      </c>
      <c r="AW235" s="64">
        <f t="shared" si="116"/>
        <v>1</v>
      </c>
      <c r="AX235" s="48">
        <f t="shared" si="117"/>
        <v>273</v>
      </c>
    </row>
    <row r="236" spans="1:50" ht="15.75" thickBot="1" x14ac:dyDescent="0.3">
      <c r="A236">
        <v>57192</v>
      </c>
      <c r="C236" s="41">
        <v>160</v>
      </c>
      <c r="D236" s="42" t="s">
        <v>234</v>
      </c>
      <c r="E236" s="41">
        <v>44</v>
      </c>
      <c r="F236" s="43" t="s">
        <v>519</v>
      </c>
      <c r="G236" s="41">
        <v>457192</v>
      </c>
      <c r="H236" s="43" t="s">
        <v>235</v>
      </c>
      <c r="I236" s="62">
        <f>VLOOKUP(G236,ETP!$J$11:$M$324,4,FALSE)</f>
        <v>2.4241407267741901</v>
      </c>
      <c r="K236" s="63">
        <f>SUMIF('RECAP PDV'!$E:$E,$G236,'RECAP PDV'!K:K)</f>
        <v>0</v>
      </c>
      <c r="L236" s="63">
        <f t="shared" si="90"/>
        <v>0</v>
      </c>
      <c r="M236" s="64" t="e">
        <f t="shared" si="98"/>
        <v>#DIV/0!</v>
      </c>
      <c r="N236" s="48" t="e">
        <f t="shared" si="99"/>
        <v>#DIV/0!</v>
      </c>
      <c r="O236" s="63">
        <f>SUMIF('RECAP PDV'!$E:$E,$G236,'RECAP PDV'!O:O)</f>
        <v>12</v>
      </c>
      <c r="P236" s="63">
        <f t="shared" si="91"/>
        <v>4.950207662229424</v>
      </c>
      <c r="Q236" s="64">
        <f t="shared" si="100"/>
        <v>0.67716036985460282</v>
      </c>
      <c r="R236" s="48">
        <f t="shared" si="101"/>
        <v>84</v>
      </c>
      <c r="S236" s="63">
        <f>SUMIF('RECAP PDV'!$E:$E,$G236,'RECAP PDV'!S:S)</f>
        <v>0</v>
      </c>
      <c r="T236" s="63">
        <f t="shared" si="92"/>
        <v>0</v>
      </c>
      <c r="U236" s="64">
        <f t="shared" si="102"/>
        <v>1</v>
      </c>
      <c r="V236" s="48">
        <f t="shared" si="103"/>
        <v>181</v>
      </c>
      <c r="W236" s="63">
        <f>SUMIF('RECAP PDV'!$E:$E,$G236,'RECAP PDV'!W:W)</f>
        <v>-7.6</v>
      </c>
      <c r="X236" s="63">
        <f t="shared" si="93"/>
        <v>-3.1351315194119684</v>
      </c>
      <c r="Y236" s="64">
        <f t="shared" si="104"/>
        <v>1.0463544023469813</v>
      </c>
      <c r="Z236" s="48">
        <f t="shared" si="105"/>
        <v>258</v>
      </c>
      <c r="AA236" s="63">
        <f>SUMIF('RECAP PDV'!$E:$E,$G236,'RECAP PDV'!AA:AA)</f>
        <v>2</v>
      </c>
      <c r="AB236" s="63">
        <f t="shared" si="94"/>
        <v>0.82503461037157066</v>
      </c>
      <c r="AC236" s="64">
        <f t="shared" si="106"/>
        <v>0.69759760494083822</v>
      </c>
      <c r="AD236" s="48">
        <f t="shared" si="107"/>
        <v>53</v>
      </c>
      <c r="AE236" s="63">
        <f>SUMIF('RECAP PDV'!$E:$E,$G236,'RECAP PDV'!AE:AE)</f>
        <v>15.368435796452875</v>
      </c>
      <c r="AF236" s="63">
        <f t="shared" si="95"/>
        <v>6.3397457196734983</v>
      </c>
      <c r="AG236" s="64">
        <f t="shared" si="108"/>
        <v>0.75391356923645736</v>
      </c>
      <c r="AH236" s="48">
        <f t="shared" si="109"/>
        <v>77</v>
      </c>
      <c r="AI236" s="63">
        <f>SUMIF('RECAP PDV'!$E:$E,$G236,'RECAP PDV'!AI:AI)</f>
        <v>1</v>
      </c>
      <c r="AJ236" s="63">
        <f t="shared" si="118"/>
        <v>0.41251730518578533</v>
      </c>
      <c r="AK236" s="64">
        <f t="shared" si="110"/>
        <v>0.76331132086123588</v>
      </c>
      <c r="AL236" s="48">
        <f t="shared" si="111"/>
        <v>96</v>
      </c>
      <c r="AM236" s="133">
        <f>SUMIF('RECAP PDV'!$E:$E,$G236,'RECAP PDV'!AM:AM)</f>
        <v>-1</v>
      </c>
      <c r="AN236" s="133">
        <f t="shared" si="119"/>
        <v>-0.41251730518578533</v>
      </c>
      <c r="AO236" s="64">
        <f t="shared" si="112"/>
        <v>1.007211858480211</v>
      </c>
      <c r="AP236" s="48">
        <f t="shared" si="113"/>
        <v>190</v>
      </c>
      <c r="AQ236" s="133">
        <f>SUMIF('RECAP PDV'!$E:$E,$G236,'RECAP PDV'!AQ:AQ)</f>
        <v>0</v>
      </c>
      <c r="AR236" s="133">
        <f t="shared" si="96"/>
        <v>0</v>
      </c>
      <c r="AS236" s="64">
        <f t="shared" si="114"/>
        <v>1</v>
      </c>
      <c r="AT236" s="48">
        <f t="shared" si="115"/>
        <v>85</v>
      </c>
      <c r="AU236" s="63">
        <f>SUMIF('RECAP PDV'!$E:$E,$G236,'RECAP PDV'!AU:AU)</f>
        <v>2892.3</v>
      </c>
      <c r="AV236" s="63">
        <f t="shared" si="97"/>
        <v>1193.123801788847</v>
      </c>
      <c r="AW236" s="64">
        <f t="shared" si="116"/>
        <v>0.99333434303113444</v>
      </c>
      <c r="AX236" s="48">
        <f t="shared" si="117"/>
        <v>230</v>
      </c>
    </row>
    <row r="237" spans="1:50" ht="15.75" thickBot="1" x14ac:dyDescent="0.3">
      <c r="A237">
        <v>57303</v>
      </c>
      <c r="C237" s="41">
        <v>160</v>
      </c>
      <c r="D237" s="42" t="s">
        <v>234</v>
      </c>
      <c r="E237" s="41">
        <v>44</v>
      </c>
      <c r="F237" s="43" t="s">
        <v>519</v>
      </c>
      <c r="G237" s="41">
        <v>557303</v>
      </c>
      <c r="H237" s="43" t="s">
        <v>243</v>
      </c>
      <c r="I237" s="62">
        <f>VLOOKUP(G237,ETP!$J$11:$M$324,4,FALSE)</f>
        <v>3.8350837447619099</v>
      </c>
      <c r="K237" s="63">
        <f>SUMIF('RECAP PDV'!$E:$E,$G237,'RECAP PDV'!K:K)</f>
        <v>0</v>
      </c>
      <c r="L237" s="63">
        <f t="shared" si="90"/>
        <v>0</v>
      </c>
      <c r="M237" s="64" t="e">
        <f t="shared" si="98"/>
        <v>#DIV/0!</v>
      </c>
      <c r="N237" s="48" t="e">
        <f t="shared" si="99"/>
        <v>#DIV/0!</v>
      </c>
      <c r="O237" s="63">
        <f>SUMIF('RECAP PDV'!$E:$E,$G237,'RECAP PDV'!O:O)</f>
        <v>2</v>
      </c>
      <c r="P237" s="63">
        <f t="shared" si="91"/>
        <v>0.52150099791997218</v>
      </c>
      <c r="Q237" s="64">
        <f t="shared" si="100"/>
        <v>0.9659890653530453</v>
      </c>
      <c r="R237" s="48">
        <f t="shared" si="101"/>
        <v>242</v>
      </c>
      <c r="S237" s="63">
        <f>SUMIF('RECAP PDV'!$E:$E,$G237,'RECAP PDV'!S:S)</f>
        <v>0</v>
      </c>
      <c r="T237" s="63">
        <f t="shared" si="92"/>
        <v>0</v>
      </c>
      <c r="U237" s="64">
        <f t="shared" si="102"/>
        <v>1</v>
      </c>
      <c r="V237" s="48">
        <f t="shared" si="103"/>
        <v>181</v>
      </c>
      <c r="W237" s="63">
        <f>SUMIF('RECAP PDV'!$E:$E,$G237,'RECAP PDV'!W:W)</f>
        <v>6.8</v>
      </c>
      <c r="X237" s="63">
        <f t="shared" si="93"/>
        <v>1.7731033929279054</v>
      </c>
      <c r="Y237" s="64">
        <f t="shared" si="104"/>
        <v>0.9737838277055777</v>
      </c>
      <c r="Z237" s="48">
        <f t="shared" si="105"/>
        <v>201</v>
      </c>
      <c r="AA237" s="63">
        <f>SUMIF('RECAP PDV'!$E:$E,$G237,'RECAP PDV'!AA:AA)</f>
        <v>1</v>
      </c>
      <c r="AB237" s="63">
        <f t="shared" si="94"/>
        <v>0.26075049895998609</v>
      </c>
      <c r="AC237" s="64">
        <f t="shared" si="106"/>
        <v>0.90442634235325126</v>
      </c>
      <c r="AD237" s="48">
        <f t="shared" si="107"/>
        <v>191</v>
      </c>
      <c r="AE237" s="63">
        <f>SUMIF('RECAP PDV'!$E:$E,$G237,'RECAP PDV'!AE:AE)</f>
        <v>32.140940271672243</v>
      </c>
      <c r="AF237" s="63">
        <f t="shared" si="95"/>
        <v>8.3807662128816478</v>
      </c>
      <c r="AG237" s="64">
        <f t="shared" si="108"/>
        <v>0.67468839672990033</v>
      </c>
      <c r="AH237" s="48">
        <f t="shared" si="109"/>
        <v>46</v>
      </c>
      <c r="AI237" s="63">
        <f>SUMIF('RECAP PDV'!$E:$E,$G237,'RECAP PDV'!AI:AI)</f>
        <v>4</v>
      </c>
      <c r="AJ237" s="63">
        <f t="shared" si="118"/>
        <v>1.0430019958399444</v>
      </c>
      <c r="AK237" s="64">
        <f t="shared" si="110"/>
        <v>0.40156022152023457</v>
      </c>
      <c r="AL237" s="48">
        <f t="shared" si="111"/>
        <v>10</v>
      </c>
      <c r="AM237" s="133">
        <f>SUMIF('RECAP PDV'!$E:$E,$G237,'RECAP PDV'!AM:AM)</f>
        <v>-1</v>
      </c>
      <c r="AN237" s="133">
        <f t="shared" si="119"/>
        <v>-0.26075049895998609</v>
      </c>
      <c r="AO237" s="64">
        <f t="shared" si="112"/>
        <v>0.98628424995198716</v>
      </c>
      <c r="AP237" s="48">
        <f t="shared" si="113"/>
        <v>177</v>
      </c>
      <c r="AQ237" s="133">
        <f>SUMIF('RECAP PDV'!$E:$E,$G237,'RECAP PDV'!AQ:AQ)</f>
        <v>0</v>
      </c>
      <c r="AR237" s="133">
        <f t="shared" si="96"/>
        <v>0</v>
      </c>
      <c r="AS237" s="64">
        <f t="shared" si="114"/>
        <v>1</v>
      </c>
      <c r="AT237" s="48">
        <f t="shared" si="115"/>
        <v>85</v>
      </c>
      <c r="AU237" s="63">
        <f>SUMIF('RECAP PDV'!$E:$E,$G237,'RECAP PDV'!AU:AU)</f>
        <v>29231.5</v>
      </c>
      <c r="AV237" s="63">
        <f t="shared" si="97"/>
        <v>7622.1282103488338</v>
      </c>
      <c r="AW237" s="64">
        <f t="shared" si="116"/>
        <v>0.95741725045906789</v>
      </c>
      <c r="AX237" s="48">
        <f t="shared" si="117"/>
        <v>156</v>
      </c>
    </row>
    <row r="238" spans="1:50" ht="15.75" thickBot="1" x14ac:dyDescent="0.3">
      <c r="A238">
        <v>57306</v>
      </c>
      <c r="C238" s="41">
        <v>160</v>
      </c>
      <c r="D238" s="42" t="s">
        <v>234</v>
      </c>
      <c r="E238" s="41">
        <v>44</v>
      </c>
      <c r="F238" s="43" t="s">
        <v>519</v>
      </c>
      <c r="G238" s="41">
        <v>457306</v>
      </c>
      <c r="H238" s="43" t="s">
        <v>244</v>
      </c>
      <c r="I238" s="62">
        <f>VLOOKUP(G238,ETP!$J$11:$M$324,4,FALSE)</f>
        <v>3.4388053038095201</v>
      </c>
      <c r="K238" s="63">
        <f>SUMIF('RECAP PDV'!$E:$E,$G238,'RECAP PDV'!K:K)</f>
        <v>0</v>
      </c>
      <c r="L238" s="63">
        <f t="shared" si="90"/>
        <v>0</v>
      </c>
      <c r="M238" s="64" t="e">
        <f t="shared" si="98"/>
        <v>#DIV/0!</v>
      </c>
      <c r="N238" s="48" t="e">
        <f t="shared" si="99"/>
        <v>#DIV/0!</v>
      </c>
      <c r="O238" s="63">
        <f>SUMIF('RECAP PDV'!$E:$E,$G238,'RECAP PDV'!O:O)</f>
        <v>5</v>
      </c>
      <c r="P238" s="63">
        <f t="shared" si="91"/>
        <v>1.4539933372968172</v>
      </c>
      <c r="Q238" s="64">
        <f t="shared" si="100"/>
        <v>0.90517434756759896</v>
      </c>
      <c r="R238" s="48">
        <f t="shared" si="101"/>
        <v>212</v>
      </c>
      <c r="S238" s="63">
        <f>SUMIF('RECAP PDV'!$E:$E,$G238,'RECAP PDV'!S:S)</f>
        <v>0</v>
      </c>
      <c r="T238" s="63">
        <f t="shared" si="92"/>
        <v>0</v>
      </c>
      <c r="U238" s="64">
        <f t="shared" si="102"/>
        <v>1</v>
      </c>
      <c r="V238" s="48">
        <f t="shared" si="103"/>
        <v>181</v>
      </c>
      <c r="W238" s="63">
        <f>SUMIF('RECAP PDV'!$E:$E,$G238,'RECAP PDV'!W:W)</f>
        <v>49.599999999999994</v>
      </c>
      <c r="X238" s="63">
        <f t="shared" si="93"/>
        <v>14.423613905984427</v>
      </c>
      <c r="Y238" s="64">
        <f t="shared" si="104"/>
        <v>0.78674004642047013</v>
      </c>
      <c r="Z238" s="48">
        <f t="shared" si="105"/>
        <v>27</v>
      </c>
      <c r="AA238" s="63">
        <f>SUMIF('RECAP PDV'!$E:$E,$G238,'RECAP PDV'!AA:AA)</f>
        <v>4</v>
      </c>
      <c r="AB238" s="63">
        <f t="shared" si="94"/>
        <v>1.1631946698374538</v>
      </c>
      <c r="AC238" s="64">
        <f t="shared" si="106"/>
        <v>0.57365079033414346</v>
      </c>
      <c r="AD238" s="48">
        <f t="shared" si="107"/>
        <v>23</v>
      </c>
      <c r="AE238" s="63">
        <f>SUMIF('RECAP PDV'!$E:$E,$G238,'RECAP PDV'!AE:AE)</f>
        <v>22.115818998689264</v>
      </c>
      <c r="AF238" s="63">
        <f t="shared" si="95"/>
        <v>6.4312506945913119</v>
      </c>
      <c r="AG238" s="64">
        <f t="shared" si="108"/>
        <v>0.75036167083700667</v>
      </c>
      <c r="AH238" s="48">
        <f t="shared" si="109"/>
        <v>75</v>
      </c>
      <c r="AI238" s="63">
        <f>SUMIF('RECAP PDV'!$E:$E,$G238,'RECAP PDV'!AI:AI)</f>
        <v>0</v>
      </c>
      <c r="AJ238" s="63">
        <f t="shared" si="118"/>
        <v>0</v>
      </c>
      <c r="AK238" s="64">
        <f t="shared" si="110"/>
        <v>1</v>
      </c>
      <c r="AL238" s="48">
        <f t="shared" si="111"/>
        <v>204</v>
      </c>
      <c r="AM238" s="133">
        <f>SUMIF('RECAP PDV'!$E:$E,$G238,'RECAP PDV'!AM:AM)</f>
        <v>-3</v>
      </c>
      <c r="AN238" s="133">
        <f t="shared" si="119"/>
        <v>-0.87239600237809045</v>
      </c>
      <c r="AO238" s="64">
        <f t="shared" si="112"/>
        <v>1.0706259974783741</v>
      </c>
      <c r="AP238" s="48">
        <f t="shared" si="113"/>
        <v>216</v>
      </c>
      <c r="AQ238" s="133">
        <f>SUMIF('RECAP PDV'!$E:$E,$G238,'RECAP PDV'!AQ:AQ)</f>
        <v>0</v>
      </c>
      <c r="AR238" s="133">
        <f t="shared" si="96"/>
        <v>0</v>
      </c>
      <c r="AS238" s="64">
        <f t="shared" si="114"/>
        <v>1</v>
      </c>
      <c r="AT238" s="48">
        <f t="shared" si="115"/>
        <v>85</v>
      </c>
      <c r="AU238" s="63">
        <f>SUMIF('RECAP PDV'!$E:$E,$G238,'RECAP PDV'!AU:AU)</f>
        <v>58112.7</v>
      </c>
      <c r="AV238" s="63">
        <f t="shared" si="97"/>
        <v>16899.09572246575</v>
      </c>
      <c r="AW238" s="64">
        <f t="shared" si="116"/>
        <v>0.90558936549493407</v>
      </c>
      <c r="AX238" s="48">
        <f t="shared" si="117"/>
        <v>80</v>
      </c>
    </row>
    <row r="239" spans="1:50" ht="15.75" thickBot="1" x14ac:dyDescent="0.3">
      <c r="A239">
        <v>57307</v>
      </c>
      <c r="C239" s="41">
        <v>160</v>
      </c>
      <c r="D239" s="42" t="s">
        <v>234</v>
      </c>
      <c r="E239" s="41">
        <v>44</v>
      </c>
      <c r="F239" s="43" t="s">
        <v>519</v>
      </c>
      <c r="G239" s="41">
        <v>557307</v>
      </c>
      <c r="H239" s="43" t="s">
        <v>256</v>
      </c>
      <c r="I239" s="62">
        <f>VLOOKUP(G239,ETP!$J$11:$M$324,4,FALSE)</f>
        <v>3.1206927800000002</v>
      </c>
      <c r="K239" s="63">
        <f>SUMIF('RECAP PDV'!$E:$E,$G239,'RECAP PDV'!K:K)</f>
        <v>0</v>
      </c>
      <c r="L239" s="63">
        <f t="shared" si="90"/>
        <v>0</v>
      </c>
      <c r="M239" s="64" t="e">
        <f t="shared" si="98"/>
        <v>#DIV/0!</v>
      </c>
      <c r="N239" s="48" t="e">
        <f t="shared" si="99"/>
        <v>#DIV/0!</v>
      </c>
      <c r="O239" s="63">
        <f>SUMIF('RECAP PDV'!$E:$E,$G239,'RECAP PDV'!O:O)</f>
        <v>3</v>
      </c>
      <c r="P239" s="63">
        <f t="shared" si="91"/>
        <v>0.96132500425113931</v>
      </c>
      <c r="Q239" s="64">
        <f t="shared" si="100"/>
        <v>0.93730489102709968</v>
      </c>
      <c r="R239" s="48">
        <f t="shared" si="101"/>
        <v>229</v>
      </c>
      <c r="S239" s="63">
        <f>SUMIF('RECAP PDV'!$E:$E,$G239,'RECAP PDV'!S:S)</f>
        <v>1</v>
      </c>
      <c r="T239" s="63">
        <f t="shared" si="92"/>
        <v>0.3204416680837131</v>
      </c>
      <c r="U239" s="64">
        <f t="shared" si="102"/>
        <v>0.86408542943864575</v>
      </c>
      <c r="V239" s="48">
        <f t="shared" si="103"/>
        <v>133</v>
      </c>
      <c r="W239" s="63">
        <f>SUMIF('RECAP PDV'!$E:$E,$G239,'RECAP PDV'!W:W)</f>
        <v>34.799999999999997</v>
      </c>
      <c r="X239" s="63">
        <f t="shared" si="93"/>
        <v>11.151370049313215</v>
      </c>
      <c r="Y239" s="64">
        <f t="shared" si="104"/>
        <v>0.83512171952425918</v>
      </c>
      <c r="Z239" s="48">
        <f t="shared" si="105"/>
        <v>55</v>
      </c>
      <c r="AA239" s="63">
        <f>SUMIF('RECAP PDV'!$E:$E,$G239,'RECAP PDV'!AA:AA)</f>
        <v>2</v>
      </c>
      <c r="AB239" s="63">
        <f t="shared" si="94"/>
        <v>0.64088333616742621</v>
      </c>
      <c r="AC239" s="64">
        <f t="shared" si="106"/>
        <v>0.76509512040561334</v>
      </c>
      <c r="AD239" s="48">
        <f t="shared" si="107"/>
        <v>91</v>
      </c>
      <c r="AE239" s="63">
        <f>SUMIF('RECAP PDV'!$E:$E,$G239,'RECAP PDV'!AE:AE)</f>
        <v>23.486576252549398</v>
      </c>
      <c r="AF239" s="63">
        <f t="shared" si="95"/>
        <v>7.5260776719422529</v>
      </c>
      <c r="AG239" s="64">
        <f t="shared" si="108"/>
        <v>0.70786437282647918</v>
      </c>
      <c r="AH239" s="48">
        <f t="shared" si="109"/>
        <v>55</v>
      </c>
      <c r="AI239" s="63">
        <f>SUMIF('RECAP PDV'!$E:$E,$G239,'RECAP PDV'!AI:AI)</f>
        <v>0</v>
      </c>
      <c r="AJ239" s="63">
        <f t="shared" si="118"/>
        <v>0</v>
      </c>
      <c r="AK239" s="64">
        <f t="shared" si="110"/>
        <v>1</v>
      </c>
      <c r="AL239" s="48">
        <f t="shared" si="111"/>
        <v>204</v>
      </c>
      <c r="AM239" s="133">
        <f>SUMIF('RECAP PDV'!$E:$E,$G239,'RECAP PDV'!AM:AM)</f>
        <v>1</v>
      </c>
      <c r="AN239" s="133">
        <f t="shared" si="119"/>
        <v>0.3204416680837131</v>
      </c>
      <c r="AO239" s="64">
        <f t="shared" si="112"/>
        <v>0.90614181002039562</v>
      </c>
      <c r="AP239" s="48">
        <f t="shared" si="113"/>
        <v>113</v>
      </c>
      <c r="AQ239" s="133">
        <f>SUMIF('RECAP PDV'!$E:$E,$G239,'RECAP PDV'!AQ:AQ)</f>
        <v>0</v>
      </c>
      <c r="AR239" s="133">
        <f t="shared" si="96"/>
        <v>0</v>
      </c>
      <c r="AS239" s="64">
        <f t="shared" si="114"/>
        <v>1</v>
      </c>
      <c r="AT239" s="48">
        <f t="shared" si="115"/>
        <v>85</v>
      </c>
      <c r="AU239" s="63">
        <f>SUMIF('RECAP PDV'!$E:$E,$G239,'RECAP PDV'!AU:AU)</f>
        <v>10982.2</v>
      </c>
      <c r="AV239" s="63">
        <f t="shared" si="97"/>
        <v>3519.1544872289542</v>
      </c>
      <c r="AW239" s="64">
        <f t="shared" si="116"/>
        <v>0.98033944457637778</v>
      </c>
      <c r="AX239" s="48">
        <f t="shared" si="117"/>
        <v>198</v>
      </c>
    </row>
    <row r="240" spans="1:50" ht="15.75" thickBot="1" x14ac:dyDescent="0.3">
      <c r="A240">
        <v>57347</v>
      </c>
      <c r="C240" s="41">
        <v>160</v>
      </c>
      <c r="D240" s="42" t="s">
        <v>234</v>
      </c>
      <c r="E240" s="41">
        <v>44</v>
      </c>
      <c r="F240" s="43" t="s">
        <v>519</v>
      </c>
      <c r="G240" s="41">
        <v>557347</v>
      </c>
      <c r="H240" s="43" t="s">
        <v>252</v>
      </c>
      <c r="I240" s="62">
        <f>VLOOKUP(G240,ETP!$J$11:$M$324,4,FALSE)</f>
        <v>2.9885374303686598</v>
      </c>
      <c r="K240" s="63">
        <f>SUMIF('RECAP PDV'!$E:$E,$G240,'RECAP PDV'!K:K)</f>
        <v>0</v>
      </c>
      <c r="L240" s="63">
        <f t="shared" si="90"/>
        <v>0</v>
      </c>
      <c r="M240" s="64" t="e">
        <f t="shared" si="98"/>
        <v>#DIV/0!</v>
      </c>
      <c r="N240" s="48" t="e">
        <f t="shared" si="99"/>
        <v>#DIV/0!</v>
      </c>
      <c r="O240" s="63">
        <f>SUMIF('RECAP PDV'!$E:$E,$G240,'RECAP PDV'!O:O)</f>
        <v>22</v>
      </c>
      <c r="P240" s="63">
        <f t="shared" si="91"/>
        <v>7.3614604175414744</v>
      </c>
      <c r="Q240" s="64">
        <f t="shared" si="100"/>
        <v>0.51990475537772995</v>
      </c>
      <c r="R240" s="48">
        <f t="shared" si="101"/>
        <v>30</v>
      </c>
      <c r="S240" s="63">
        <f>SUMIF('RECAP PDV'!$E:$E,$G240,'RECAP PDV'!S:S)</f>
        <v>1</v>
      </c>
      <c r="T240" s="63">
        <f t="shared" si="92"/>
        <v>0.33461183716097614</v>
      </c>
      <c r="U240" s="64">
        <f t="shared" si="102"/>
        <v>0.85807518596302235</v>
      </c>
      <c r="V240" s="48">
        <f t="shared" si="103"/>
        <v>119</v>
      </c>
      <c r="W240" s="63">
        <f>SUMIF('RECAP PDV'!$E:$E,$G240,'RECAP PDV'!W:W)</f>
        <v>0</v>
      </c>
      <c r="X240" s="63">
        <f t="shared" si="93"/>
        <v>0</v>
      </c>
      <c r="Y240" s="64">
        <f t="shared" si="104"/>
        <v>1</v>
      </c>
      <c r="Z240" s="48">
        <f t="shared" si="105"/>
        <v>224</v>
      </c>
      <c r="AA240" s="63">
        <f>SUMIF('RECAP PDV'!$E:$E,$G240,'RECAP PDV'!AA:AA)</f>
        <v>1</v>
      </c>
      <c r="AB240" s="63">
        <f t="shared" si="94"/>
        <v>0.33461183716097614</v>
      </c>
      <c r="AC240" s="64">
        <f t="shared" si="106"/>
        <v>0.87735372589150684</v>
      </c>
      <c r="AD240" s="48">
        <f t="shared" si="107"/>
        <v>167</v>
      </c>
      <c r="AE240" s="63">
        <f>SUMIF('RECAP PDV'!$E:$E,$G240,'RECAP PDV'!AE:AE)</f>
        <v>14.855549043022577</v>
      </c>
      <c r="AF240" s="63">
        <f t="shared" si="95"/>
        <v>4.9708425573207649</v>
      </c>
      <c r="AG240" s="64">
        <f t="shared" si="108"/>
        <v>0.80704953212514863</v>
      </c>
      <c r="AH240" s="48">
        <f t="shared" si="109"/>
        <v>108</v>
      </c>
      <c r="AI240" s="63">
        <f>SUMIF('RECAP PDV'!$E:$E,$G240,'RECAP PDV'!AI:AI)</f>
        <v>1</v>
      </c>
      <c r="AJ240" s="63">
        <f t="shared" si="118"/>
        <v>0.33461183716097614</v>
      </c>
      <c r="AK240" s="64">
        <f t="shared" si="110"/>
        <v>0.80801088156493728</v>
      </c>
      <c r="AL240" s="48">
        <f t="shared" si="111"/>
        <v>134</v>
      </c>
      <c r="AM240" s="133">
        <f>SUMIF('RECAP PDV'!$E:$E,$G240,'RECAP PDV'!AM:AM)</f>
        <v>2</v>
      </c>
      <c r="AN240" s="133">
        <f t="shared" si="119"/>
        <v>0.66922367432195229</v>
      </c>
      <c r="AO240" s="64">
        <f t="shared" si="112"/>
        <v>0.85804714775687907</v>
      </c>
      <c r="AP240" s="48">
        <f t="shared" si="113"/>
        <v>64</v>
      </c>
      <c r="AQ240" s="133">
        <f>SUMIF('RECAP PDV'!$E:$E,$G240,'RECAP PDV'!AQ:AQ)</f>
        <v>0</v>
      </c>
      <c r="AR240" s="133">
        <f t="shared" si="96"/>
        <v>0</v>
      </c>
      <c r="AS240" s="64">
        <f t="shared" si="114"/>
        <v>1</v>
      </c>
      <c r="AT240" s="48">
        <f t="shared" si="115"/>
        <v>85</v>
      </c>
      <c r="AU240" s="63">
        <f>SUMIF('RECAP PDV'!$E:$E,$G240,'RECAP PDV'!AU:AU)</f>
        <v>43446.3</v>
      </c>
      <c r="AV240" s="63">
        <f t="shared" si="97"/>
        <v>14537.646260846917</v>
      </c>
      <c r="AW240" s="64">
        <f t="shared" si="116"/>
        <v>0.91878213898320382</v>
      </c>
      <c r="AX240" s="48">
        <f t="shared" si="117"/>
        <v>98</v>
      </c>
    </row>
    <row r="241" spans="1:50" ht="15.75" thickBot="1" x14ac:dyDescent="0.3">
      <c r="A241">
        <v>57348</v>
      </c>
      <c r="C241" s="41">
        <v>160</v>
      </c>
      <c r="D241" s="42" t="s">
        <v>234</v>
      </c>
      <c r="E241" s="41">
        <v>44</v>
      </c>
      <c r="F241" s="43" t="s">
        <v>519</v>
      </c>
      <c r="G241" s="41">
        <v>457348</v>
      </c>
      <c r="H241" s="43" t="s">
        <v>253</v>
      </c>
      <c r="I241" s="62">
        <f>VLOOKUP(G241,ETP!$J$11:$M$324,4,FALSE)</f>
        <v>8.0574206999999998</v>
      </c>
      <c r="K241" s="63">
        <f>SUMIF('RECAP PDV'!$E:$E,$G241,'RECAP PDV'!K:K)</f>
        <v>0</v>
      </c>
      <c r="L241" s="63">
        <f t="shared" si="90"/>
        <v>0</v>
      </c>
      <c r="M241" s="64" t="e">
        <f t="shared" si="98"/>
        <v>#DIV/0!</v>
      </c>
      <c r="N241" s="48" t="e">
        <f t="shared" si="99"/>
        <v>#DIV/0!</v>
      </c>
      <c r="O241" s="63">
        <f>SUMIF('RECAP PDV'!$E:$E,$G241,'RECAP PDV'!O:O)</f>
        <v>83</v>
      </c>
      <c r="P241" s="63">
        <f t="shared" si="91"/>
        <v>10.301063217413979</v>
      </c>
      <c r="Q241" s="64">
        <f t="shared" si="100"/>
        <v>0.32819152929908835</v>
      </c>
      <c r="R241" s="48">
        <f t="shared" si="101"/>
        <v>8</v>
      </c>
      <c r="S241" s="63">
        <f>SUMIF('RECAP PDV'!$E:$E,$G241,'RECAP PDV'!S:S)</f>
        <v>2</v>
      </c>
      <c r="T241" s="63">
        <f t="shared" si="92"/>
        <v>0.24821839078105976</v>
      </c>
      <c r="U241" s="64">
        <f t="shared" si="102"/>
        <v>0.89471876054638222</v>
      </c>
      <c r="V241" s="48">
        <f t="shared" si="103"/>
        <v>154</v>
      </c>
      <c r="W241" s="63">
        <f>SUMIF('RECAP PDV'!$E:$E,$G241,'RECAP PDV'!W:W)</f>
        <v>50.8</v>
      </c>
      <c r="X241" s="63">
        <f t="shared" si="93"/>
        <v>6.3047471258389178</v>
      </c>
      <c r="Y241" s="64">
        <f t="shared" si="104"/>
        <v>0.90678133176947973</v>
      </c>
      <c r="Z241" s="48">
        <f t="shared" si="105"/>
        <v>115</v>
      </c>
      <c r="AA241" s="63">
        <f>SUMIF('RECAP PDV'!$E:$E,$G241,'RECAP PDV'!AA:AA)</f>
        <v>6</v>
      </c>
      <c r="AB241" s="63">
        <f t="shared" si="94"/>
        <v>0.74465517234317924</v>
      </c>
      <c r="AC241" s="64">
        <f t="shared" si="106"/>
        <v>0.7270593199619183</v>
      </c>
      <c r="AD241" s="48">
        <f t="shared" si="107"/>
        <v>71</v>
      </c>
      <c r="AE241" s="63">
        <f>SUMIF('RECAP PDV'!$E:$E,$G241,'RECAP PDV'!AE:AE)</f>
        <v>21.333959642867093</v>
      </c>
      <c r="AF241" s="63">
        <f t="shared" si="95"/>
        <v>2.6477405657702713</v>
      </c>
      <c r="AG241" s="64">
        <f t="shared" si="108"/>
        <v>0.89722410736501823</v>
      </c>
      <c r="AH241" s="48">
        <f t="shared" si="109"/>
        <v>174</v>
      </c>
      <c r="AI241" s="63">
        <f>SUMIF('RECAP PDV'!$E:$E,$G241,'RECAP PDV'!AI:AI)</f>
        <v>3</v>
      </c>
      <c r="AJ241" s="63">
        <f t="shared" si="118"/>
        <v>0.37232758617158962</v>
      </c>
      <c r="AK241" s="64">
        <f t="shared" si="110"/>
        <v>0.78637084197428098</v>
      </c>
      <c r="AL241" s="48">
        <f t="shared" si="111"/>
        <v>113</v>
      </c>
      <c r="AM241" s="133">
        <f>SUMIF('RECAP PDV'!$E:$E,$G241,'RECAP PDV'!AM:AM)</f>
        <v>2</v>
      </c>
      <c r="AN241" s="133">
        <f t="shared" si="119"/>
        <v>0.24821839078105976</v>
      </c>
      <c r="AO241" s="64">
        <f t="shared" si="112"/>
        <v>0.91610090787323273</v>
      </c>
      <c r="AP241" s="48">
        <f t="shared" si="113"/>
        <v>126</v>
      </c>
      <c r="AQ241" s="133">
        <f>SUMIF('RECAP PDV'!$E:$E,$G241,'RECAP PDV'!AQ:AQ)</f>
        <v>1</v>
      </c>
      <c r="AR241" s="133">
        <f t="shared" si="96"/>
        <v>0.12410919539052988</v>
      </c>
      <c r="AS241" s="64">
        <f t="shared" si="114"/>
        <v>0.89136722127466927</v>
      </c>
      <c r="AT241" s="48">
        <f t="shared" si="115"/>
        <v>75</v>
      </c>
      <c r="AU241" s="63">
        <f>SUMIF('RECAP PDV'!$E:$E,$G241,'RECAP PDV'!AU:AU)</f>
        <v>197506.5</v>
      </c>
      <c r="AV241" s="63">
        <f t="shared" si="97"/>
        <v>24512.372799399691</v>
      </c>
      <c r="AW241" s="64">
        <f t="shared" si="116"/>
        <v>0.86305606482011366</v>
      </c>
      <c r="AX241" s="48">
        <f t="shared" si="117"/>
        <v>43</v>
      </c>
    </row>
    <row r="242" spans="1:50" ht="15.75" thickBot="1" x14ac:dyDescent="0.3">
      <c r="A242">
        <v>57350</v>
      </c>
      <c r="C242" s="41">
        <v>160</v>
      </c>
      <c r="D242" s="42" t="s">
        <v>234</v>
      </c>
      <c r="E242" s="41">
        <v>44</v>
      </c>
      <c r="F242" s="44" t="s">
        <v>519</v>
      </c>
      <c r="G242" s="41">
        <v>457350</v>
      </c>
      <c r="H242" s="43" t="s">
        <v>257</v>
      </c>
      <c r="I242" s="62">
        <f>VLOOKUP(G242,ETP!$J$11:$M$324,4,FALSE)</f>
        <v>9.9517023064976993</v>
      </c>
      <c r="K242" s="63">
        <f>SUMIF('RECAP PDV'!$E:$E,$G242,'RECAP PDV'!K:K)</f>
        <v>0</v>
      </c>
      <c r="L242" s="63">
        <f t="shared" si="90"/>
        <v>0</v>
      </c>
      <c r="M242" s="64" t="e">
        <f t="shared" si="98"/>
        <v>#DIV/0!</v>
      </c>
      <c r="N242" s="48" t="e">
        <f t="shared" si="99"/>
        <v>#DIV/0!</v>
      </c>
      <c r="O242" s="63">
        <f>SUMIF('RECAP PDV'!$E:$E,$G242,'RECAP PDV'!O:O)</f>
        <v>37</v>
      </c>
      <c r="P242" s="63">
        <f t="shared" si="91"/>
        <v>3.7179568741562772</v>
      </c>
      <c r="Q242" s="64">
        <f t="shared" si="100"/>
        <v>0.75752455168546018</v>
      </c>
      <c r="R242" s="48">
        <f t="shared" si="101"/>
        <v>125</v>
      </c>
      <c r="S242" s="63">
        <f>SUMIF('RECAP PDV'!$E:$E,$G242,'RECAP PDV'!S:S)</f>
        <v>3</v>
      </c>
      <c r="T242" s="63">
        <f t="shared" si="92"/>
        <v>0.30145596276942788</v>
      </c>
      <c r="U242" s="64">
        <f t="shared" si="102"/>
        <v>0.87213817114363945</v>
      </c>
      <c r="V242" s="48">
        <f t="shared" si="103"/>
        <v>135</v>
      </c>
      <c r="W242" s="63">
        <f>SUMIF('RECAP PDV'!$E:$E,$G242,'RECAP PDV'!W:W)</f>
        <v>94.399999999999991</v>
      </c>
      <c r="X242" s="63">
        <f t="shared" si="93"/>
        <v>9.4858142951446638</v>
      </c>
      <c r="Y242" s="64">
        <f t="shared" si="104"/>
        <v>0.85974774911249785</v>
      </c>
      <c r="Z242" s="48">
        <f t="shared" si="105"/>
        <v>81</v>
      </c>
      <c r="AA242" s="63">
        <f>SUMIF('RECAP PDV'!$E:$E,$G242,'RECAP PDV'!AA:AA)</f>
        <v>6</v>
      </c>
      <c r="AB242" s="63">
        <f t="shared" si="94"/>
        <v>0.60291192553885575</v>
      </c>
      <c r="AC242" s="64">
        <f t="shared" si="106"/>
        <v>0.77901289473108437</v>
      </c>
      <c r="AD242" s="48">
        <f t="shared" si="107"/>
        <v>96</v>
      </c>
      <c r="AE242" s="63">
        <f>SUMIF('RECAP PDV'!$E:$E,$G242,'RECAP PDV'!AE:AE)</f>
        <v>54.165933213648671</v>
      </c>
      <c r="AF242" s="63">
        <f t="shared" si="95"/>
        <v>5.4428811820749967</v>
      </c>
      <c r="AG242" s="64">
        <f t="shared" si="108"/>
        <v>0.78872666785192946</v>
      </c>
      <c r="AH242" s="48">
        <f t="shared" si="109"/>
        <v>94</v>
      </c>
      <c r="AI242" s="63">
        <f>SUMIF('RECAP PDV'!$E:$E,$G242,'RECAP PDV'!AI:AI)</f>
        <v>3</v>
      </c>
      <c r="AJ242" s="63">
        <f t="shared" si="118"/>
        <v>0.30145596276942788</v>
      </c>
      <c r="AK242" s="64">
        <f t="shared" si="110"/>
        <v>0.82703461709499448</v>
      </c>
      <c r="AL242" s="48">
        <f t="shared" si="111"/>
        <v>155</v>
      </c>
      <c r="AM242" s="133">
        <f>SUMIF('RECAP PDV'!$E:$E,$G242,'RECAP PDV'!AM:AM)</f>
        <v>-1</v>
      </c>
      <c r="AN242" s="133">
        <f t="shared" si="119"/>
        <v>-0.10048532092314262</v>
      </c>
      <c r="AO242" s="64">
        <f t="shared" si="112"/>
        <v>0.96418477385395873</v>
      </c>
      <c r="AP242" s="48">
        <f t="shared" si="113"/>
        <v>164</v>
      </c>
      <c r="AQ242" s="133">
        <f>SUMIF('RECAP PDV'!$E:$E,$G242,'RECAP PDV'!AQ:AQ)</f>
        <v>2</v>
      </c>
      <c r="AR242" s="133">
        <f t="shared" si="96"/>
        <v>0.20097064184628524</v>
      </c>
      <c r="AS242" s="64">
        <f t="shared" si="114"/>
        <v>0.82409039719194654</v>
      </c>
      <c r="AT242" s="48">
        <f t="shared" si="115"/>
        <v>57</v>
      </c>
      <c r="AU242" s="63">
        <f>SUMIF('RECAP PDV'!$E:$E,$G242,'RECAP PDV'!AU:AU)</f>
        <v>183966.2</v>
      </c>
      <c r="AV242" s="63">
        <f t="shared" si="97"/>
        <v>18485.902646011044</v>
      </c>
      <c r="AW242" s="64">
        <f t="shared" si="116"/>
        <v>0.89672430839665496</v>
      </c>
      <c r="AX242" s="48">
        <f t="shared" si="117"/>
        <v>67</v>
      </c>
    </row>
    <row r="243" spans="1:50" ht="15.75" thickBot="1" x14ac:dyDescent="0.3">
      <c r="A243">
        <v>57352</v>
      </c>
      <c r="C243" s="41">
        <v>160</v>
      </c>
      <c r="D243" s="42" t="s">
        <v>234</v>
      </c>
      <c r="E243" s="41">
        <v>44</v>
      </c>
      <c r="F243" s="44" t="s">
        <v>519</v>
      </c>
      <c r="G243" s="41">
        <v>557352</v>
      </c>
      <c r="H243" s="43" t="s">
        <v>236</v>
      </c>
      <c r="I243" s="62">
        <f>VLOOKUP(G243,ETP!$J$11:$M$324,4,FALSE)</f>
        <v>4.76492875129032</v>
      </c>
      <c r="K243" s="63">
        <f>SUMIF('RECAP PDV'!$E:$E,$G243,'RECAP PDV'!K:K)</f>
        <v>0</v>
      </c>
      <c r="L243" s="63">
        <f t="shared" si="90"/>
        <v>0</v>
      </c>
      <c r="M243" s="64" t="e">
        <f t="shared" si="98"/>
        <v>#DIV/0!</v>
      </c>
      <c r="N243" s="48" t="e">
        <f t="shared" si="99"/>
        <v>#DIV/0!</v>
      </c>
      <c r="O243" s="63">
        <f>SUMIF('RECAP PDV'!$E:$E,$G243,'RECAP PDV'!O:O)</f>
        <v>27</v>
      </c>
      <c r="P243" s="63">
        <f t="shared" si="91"/>
        <v>5.6664016209452299</v>
      </c>
      <c r="Q243" s="64">
        <f t="shared" si="100"/>
        <v>0.63045206819922417</v>
      </c>
      <c r="R243" s="48">
        <f t="shared" si="101"/>
        <v>65</v>
      </c>
      <c r="S243" s="63">
        <f>SUMIF('RECAP PDV'!$E:$E,$G243,'RECAP PDV'!S:S)</f>
        <v>2</v>
      </c>
      <c r="T243" s="63">
        <f t="shared" si="92"/>
        <v>0.41973345340335039</v>
      </c>
      <c r="U243" s="64">
        <f t="shared" si="102"/>
        <v>0.82197105510433432</v>
      </c>
      <c r="V243" s="48">
        <f t="shared" si="103"/>
        <v>92</v>
      </c>
      <c r="W243" s="63">
        <f>SUMIF('RECAP PDV'!$E:$E,$G243,'RECAP PDV'!W:W)</f>
        <v>74.199999999999989</v>
      </c>
      <c r="X243" s="63">
        <f t="shared" si="93"/>
        <v>15.572111121264296</v>
      </c>
      <c r="Y243" s="64">
        <f t="shared" si="104"/>
        <v>0.76975897188441489</v>
      </c>
      <c r="Z243" s="48">
        <f t="shared" si="105"/>
        <v>21</v>
      </c>
      <c r="AA243" s="63">
        <f>SUMIF('RECAP PDV'!$E:$E,$G243,'RECAP PDV'!AA:AA)</f>
        <v>13</v>
      </c>
      <c r="AB243" s="63">
        <f t="shared" si="94"/>
        <v>2.7282674471217776</v>
      </c>
      <c r="AC243" s="64">
        <f t="shared" si="106"/>
        <v>0</v>
      </c>
      <c r="AD243" s="48">
        <f t="shared" si="107"/>
        <v>1</v>
      </c>
      <c r="AE243" s="63">
        <f>SUMIF('RECAP PDV'!$E:$E,$G243,'RECAP PDV'!AE:AE)</f>
        <v>36.950206986067684</v>
      </c>
      <c r="AF243" s="63">
        <f t="shared" si="95"/>
        <v>7.7546189911153958</v>
      </c>
      <c r="AG243" s="64">
        <f t="shared" si="108"/>
        <v>0.69899320984863555</v>
      </c>
      <c r="AH243" s="48">
        <f t="shared" si="109"/>
        <v>52</v>
      </c>
      <c r="AI243" s="63">
        <f>SUMIF('RECAP PDV'!$E:$E,$G243,'RECAP PDV'!AI:AI)</f>
        <v>1</v>
      </c>
      <c r="AJ243" s="63">
        <f t="shared" si="118"/>
        <v>0.20986672670167519</v>
      </c>
      <c r="AK243" s="64">
        <f t="shared" si="110"/>
        <v>0.87958546777613555</v>
      </c>
      <c r="AL243" s="48">
        <f t="shared" si="111"/>
        <v>186</v>
      </c>
      <c r="AM243" s="133">
        <f>SUMIF('RECAP PDV'!$E:$E,$G243,'RECAP PDV'!AM:AM)</f>
        <v>9</v>
      </c>
      <c r="AN243" s="133">
        <f t="shared" si="119"/>
        <v>1.8888005403150767</v>
      </c>
      <c r="AO243" s="64">
        <f t="shared" si="112"/>
        <v>0.68987580742038157</v>
      </c>
      <c r="AP243" s="48">
        <f t="shared" si="113"/>
        <v>13</v>
      </c>
      <c r="AQ243" s="133">
        <f>SUMIF('RECAP PDV'!$E:$E,$G243,'RECAP PDV'!AQ:AQ)</f>
        <v>1</v>
      </c>
      <c r="AR243" s="133">
        <f t="shared" si="96"/>
        <v>0.20986672670167519</v>
      </c>
      <c r="AS243" s="64">
        <f t="shared" si="114"/>
        <v>0.81630365411802375</v>
      </c>
      <c r="AT243" s="48">
        <f t="shared" si="115"/>
        <v>53</v>
      </c>
      <c r="AU243" s="63">
        <f>SUMIF('RECAP PDV'!$E:$E,$G243,'RECAP PDV'!AU:AU)</f>
        <v>54503.4</v>
      </c>
      <c r="AV243" s="63">
        <f t="shared" si="97"/>
        <v>11438.450152112084</v>
      </c>
      <c r="AW243" s="64">
        <f t="shared" si="116"/>
        <v>0.93609650159092062</v>
      </c>
      <c r="AX243" s="48">
        <f t="shared" si="117"/>
        <v>116</v>
      </c>
    </row>
    <row r="244" spans="1:50" ht="15.75" thickBot="1" x14ac:dyDescent="0.3">
      <c r="A244">
        <v>57449</v>
      </c>
      <c r="C244" s="41">
        <v>160</v>
      </c>
      <c r="D244" s="42" t="s">
        <v>234</v>
      </c>
      <c r="E244" s="41">
        <v>44</v>
      </c>
      <c r="F244" s="44" t="s">
        <v>519</v>
      </c>
      <c r="G244" s="41">
        <v>457449</v>
      </c>
      <c r="H244" s="43" t="s">
        <v>254</v>
      </c>
      <c r="I244" s="62">
        <f>VLOOKUP(G244,ETP!$J$11:$M$324,4,FALSE)</f>
        <v>3.0711579723809499</v>
      </c>
      <c r="K244" s="63">
        <f>SUMIF('RECAP PDV'!$E:$E,$G244,'RECAP PDV'!K:K)</f>
        <v>0</v>
      </c>
      <c r="L244" s="63">
        <f t="shared" si="90"/>
        <v>0</v>
      </c>
      <c r="M244" s="64" t="e">
        <f t="shared" si="98"/>
        <v>#DIV/0!</v>
      </c>
      <c r="N244" s="48" t="e">
        <f t="shared" si="99"/>
        <v>#DIV/0!</v>
      </c>
      <c r="O244" s="63">
        <f>SUMIF('RECAP PDV'!$E:$E,$G244,'RECAP PDV'!O:O)</f>
        <v>3</v>
      </c>
      <c r="P244" s="63">
        <f t="shared" si="91"/>
        <v>0.97683024676005714</v>
      </c>
      <c r="Q244" s="64">
        <f t="shared" si="100"/>
        <v>0.93629367955912668</v>
      </c>
      <c r="R244" s="48">
        <f t="shared" si="101"/>
        <v>228</v>
      </c>
      <c r="S244" s="63">
        <f>SUMIF('RECAP PDV'!$E:$E,$G244,'RECAP PDV'!S:S)</f>
        <v>0</v>
      </c>
      <c r="T244" s="63">
        <f t="shared" si="92"/>
        <v>0</v>
      </c>
      <c r="U244" s="64">
        <f t="shared" si="102"/>
        <v>1</v>
      </c>
      <c r="V244" s="48">
        <f t="shared" si="103"/>
        <v>181</v>
      </c>
      <c r="W244" s="63">
        <f>SUMIF('RECAP PDV'!$E:$E,$G244,'RECAP PDV'!W:W)</f>
        <v>46</v>
      </c>
      <c r="X244" s="63">
        <f t="shared" si="93"/>
        <v>14.978063783654209</v>
      </c>
      <c r="Y244" s="64">
        <f t="shared" si="104"/>
        <v>0.77854224273931538</v>
      </c>
      <c r="Z244" s="48">
        <f t="shared" si="105"/>
        <v>24</v>
      </c>
      <c r="AA244" s="63">
        <f>SUMIF('RECAP PDV'!$E:$E,$G244,'RECAP PDV'!AA:AA)</f>
        <v>3</v>
      </c>
      <c r="AB244" s="63">
        <f t="shared" si="94"/>
        <v>0.97683024676005714</v>
      </c>
      <c r="AC244" s="64">
        <f t="shared" si="106"/>
        <v>0.64195949785253736</v>
      </c>
      <c r="AD244" s="48">
        <f t="shared" si="107"/>
        <v>39</v>
      </c>
      <c r="AE244" s="63">
        <f>SUMIF('RECAP PDV'!$E:$E,$G244,'RECAP PDV'!AE:AE)</f>
        <v>4.2061635760519849</v>
      </c>
      <c r="AF244" s="63">
        <f t="shared" si="95"/>
        <v>1.3695692679693416</v>
      </c>
      <c r="AG244" s="64">
        <f t="shared" si="108"/>
        <v>0.94683818125510388</v>
      </c>
      <c r="AH244" s="48">
        <f t="shared" si="109"/>
        <v>222</v>
      </c>
      <c r="AI244" s="63">
        <f>SUMIF('RECAP PDV'!$E:$E,$G244,'RECAP PDV'!AI:AI)</f>
        <v>1</v>
      </c>
      <c r="AJ244" s="63">
        <f t="shared" si="118"/>
        <v>0.32561008225335236</v>
      </c>
      <c r="AK244" s="64">
        <f t="shared" si="110"/>
        <v>0.81317578847243488</v>
      </c>
      <c r="AL244" s="48">
        <f t="shared" si="111"/>
        <v>147</v>
      </c>
      <c r="AM244" s="133">
        <f>SUMIF('RECAP PDV'!$E:$E,$G244,'RECAP PDV'!AM:AM)</f>
        <v>4</v>
      </c>
      <c r="AN244" s="133">
        <f t="shared" si="119"/>
        <v>1.3024403290134094</v>
      </c>
      <c r="AO244" s="64">
        <f t="shared" si="112"/>
        <v>0.77073088544311386</v>
      </c>
      <c r="AP244" s="48">
        <f t="shared" si="113"/>
        <v>33</v>
      </c>
      <c r="AQ244" s="133">
        <f>SUMIF('RECAP PDV'!$E:$E,$G244,'RECAP PDV'!AQ:AQ)</f>
        <v>0</v>
      </c>
      <c r="AR244" s="133">
        <f t="shared" si="96"/>
        <v>0</v>
      </c>
      <c r="AS244" s="64">
        <f t="shared" si="114"/>
        <v>1</v>
      </c>
      <c r="AT244" s="48">
        <f t="shared" si="115"/>
        <v>85</v>
      </c>
      <c r="AU244" s="63">
        <f>SUMIF('RECAP PDV'!$E:$E,$G244,'RECAP PDV'!AU:AU)</f>
        <v>34689.699999999997</v>
      </c>
      <c r="AV244" s="63">
        <f t="shared" si="97"/>
        <v>11295.316070344117</v>
      </c>
      <c r="AW244" s="64">
        <f t="shared" si="116"/>
        <v>0.93689615263148185</v>
      </c>
      <c r="AX244" s="48">
        <f t="shared" si="117"/>
        <v>117</v>
      </c>
    </row>
    <row r="245" spans="1:50" ht="15.75" thickBot="1" x14ac:dyDescent="0.3">
      <c r="A245">
        <v>57508</v>
      </c>
      <c r="C245" s="41">
        <v>160</v>
      </c>
      <c r="D245" s="42" t="s">
        <v>234</v>
      </c>
      <c r="E245" s="41">
        <v>44</v>
      </c>
      <c r="F245" s="44" t="s">
        <v>519</v>
      </c>
      <c r="G245" s="41">
        <v>557508</v>
      </c>
      <c r="H245" s="43" t="s">
        <v>258</v>
      </c>
      <c r="I245" s="62">
        <f>VLOOKUP(G245,ETP!$J$11:$M$324,4,FALSE)</f>
        <v>2.79485282476191</v>
      </c>
      <c r="K245" s="63">
        <f>SUMIF('RECAP PDV'!$E:$E,$G245,'RECAP PDV'!K:K)</f>
        <v>0</v>
      </c>
      <c r="L245" s="63">
        <f t="shared" si="90"/>
        <v>0</v>
      </c>
      <c r="M245" s="64" t="e">
        <f t="shared" si="98"/>
        <v>#DIV/0!</v>
      </c>
      <c r="N245" s="48" t="e">
        <f t="shared" si="99"/>
        <v>#DIV/0!</v>
      </c>
      <c r="O245" s="63">
        <f>SUMIF('RECAP PDV'!$E:$E,$G245,'RECAP PDV'!O:O)</f>
        <v>15</v>
      </c>
      <c r="P245" s="63">
        <f t="shared" si="91"/>
        <v>5.3670089054788894</v>
      </c>
      <c r="Q245" s="64">
        <f t="shared" si="100"/>
        <v>0.64997768007746382</v>
      </c>
      <c r="R245" s="48">
        <f t="shared" si="101"/>
        <v>70</v>
      </c>
      <c r="S245" s="63">
        <f>SUMIF('RECAP PDV'!$E:$E,$G245,'RECAP PDV'!S:S)</f>
        <v>0</v>
      </c>
      <c r="T245" s="63">
        <f t="shared" si="92"/>
        <v>0</v>
      </c>
      <c r="U245" s="64">
        <f t="shared" si="102"/>
        <v>1</v>
      </c>
      <c r="V245" s="48">
        <f t="shared" si="103"/>
        <v>181</v>
      </c>
      <c r="W245" s="63">
        <f>SUMIF('RECAP PDV'!$E:$E,$G245,'RECAP PDV'!W:W)</f>
        <v>12</v>
      </c>
      <c r="X245" s="63">
        <f t="shared" si="93"/>
        <v>4.2936071243831115</v>
      </c>
      <c r="Y245" s="64">
        <f t="shared" si="104"/>
        <v>0.93651698790586924</v>
      </c>
      <c r="Z245" s="48">
        <f t="shared" si="105"/>
        <v>148</v>
      </c>
      <c r="AA245" s="63">
        <f>SUMIF('RECAP PDV'!$E:$E,$G245,'RECAP PDV'!AA:AA)</f>
        <v>3</v>
      </c>
      <c r="AB245" s="63">
        <f t="shared" si="94"/>
        <v>1.0734017810957779</v>
      </c>
      <c r="AC245" s="64">
        <f t="shared" si="106"/>
        <v>0.60656284550542228</v>
      </c>
      <c r="AD245" s="48">
        <f t="shared" si="107"/>
        <v>30</v>
      </c>
      <c r="AE245" s="63">
        <f>SUMIF('RECAP PDV'!$E:$E,$G245,'RECAP PDV'!AE:AE)</f>
        <v>4.7129457413814162</v>
      </c>
      <c r="AF245" s="63">
        <f t="shared" si="95"/>
        <v>1.6862947843355245</v>
      </c>
      <c r="AG245" s="64">
        <f t="shared" si="108"/>
        <v>0.93454402068452702</v>
      </c>
      <c r="AH245" s="48">
        <f t="shared" si="109"/>
        <v>204</v>
      </c>
      <c r="AI245" s="63">
        <f>SUMIF('RECAP PDV'!$E:$E,$G245,'RECAP PDV'!AI:AI)</f>
        <v>0</v>
      </c>
      <c r="AJ245" s="63">
        <f t="shared" si="118"/>
        <v>0</v>
      </c>
      <c r="AK245" s="64">
        <f t="shared" si="110"/>
        <v>1</v>
      </c>
      <c r="AL245" s="48">
        <f t="shared" si="111"/>
        <v>204</v>
      </c>
      <c r="AM245" s="133">
        <f>SUMIF('RECAP PDV'!$E:$E,$G245,'RECAP PDV'!AM:AM)</f>
        <v>5</v>
      </c>
      <c r="AN245" s="133">
        <f t="shared" si="119"/>
        <v>1.7890029684929631</v>
      </c>
      <c r="AO245" s="64">
        <f t="shared" si="112"/>
        <v>0.70363721261232581</v>
      </c>
      <c r="AP245" s="48">
        <f t="shared" si="113"/>
        <v>16</v>
      </c>
      <c r="AQ245" s="133">
        <f>SUMIF('RECAP PDV'!$E:$E,$G245,'RECAP PDV'!AQ:AQ)</f>
        <v>0</v>
      </c>
      <c r="AR245" s="133">
        <f t="shared" si="96"/>
        <v>0</v>
      </c>
      <c r="AS245" s="64">
        <f t="shared" si="114"/>
        <v>1</v>
      </c>
      <c r="AT245" s="48">
        <f t="shared" si="115"/>
        <v>85</v>
      </c>
      <c r="AU245" s="63">
        <f>SUMIF('RECAP PDV'!$E:$E,$G245,'RECAP PDV'!AU:AU)</f>
        <v>41500</v>
      </c>
      <c r="AV245" s="63">
        <f t="shared" si="97"/>
        <v>14848.724638491592</v>
      </c>
      <c r="AW245" s="64">
        <f t="shared" si="116"/>
        <v>0.91704422900881422</v>
      </c>
      <c r="AX245" s="48">
        <f t="shared" si="117"/>
        <v>95</v>
      </c>
    </row>
    <row r="246" spans="1:50" ht="15.75" thickBot="1" x14ac:dyDescent="0.3">
      <c r="A246">
        <v>57622</v>
      </c>
      <c r="C246" s="41">
        <v>160</v>
      </c>
      <c r="D246" s="42" t="s">
        <v>234</v>
      </c>
      <c r="E246" s="41">
        <v>44</v>
      </c>
      <c r="F246" s="43" t="s">
        <v>519</v>
      </c>
      <c r="G246" s="41">
        <v>557622</v>
      </c>
      <c r="H246" s="43" t="s">
        <v>237</v>
      </c>
      <c r="I246" s="62">
        <f>VLOOKUP(G246,ETP!$J$11:$M$324,4,FALSE)</f>
        <v>2.1044303046543802</v>
      </c>
      <c r="K246" s="63">
        <f>SUMIF('RECAP PDV'!$E:$E,$G246,'RECAP PDV'!K:K)</f>
        <v>0</v>
      </c>
      <c r="L246" s="63">
        <f t="shared" si="90"/>
        <v>0</v>
      </c>
      <c r="M246" s="64" t="e">
        <f t="shared" si="98"/>
        <v>#DIV/0!</v>
      </c>
      <c r="N246" s="48" t="e">
        <f t="shared" si="99"/>
        <v>#DIV/0!</v>
      </c>
      <c r="O246" s="63">
        <f>SUMIF('RECAP PDV'!$E:$E,$G246,'RECAP PDV'!O:O)</f>
        <v>7</v>
      </c>
      <c r="P246" s="63">
        <f t="shared" si="91"/>
        <v>3.3263159081667193</v>
      </c>
      <c r="Q246" s="64">
        <f t="shared" si="100"/>
        <v>0.78306635381521394</v>
      </c>
      <c r="R246" s="48">
        <f t="shared" si="101"/>
        <v>143</v>
      </c>
      <c r="S246" s="63">
        <f>SUMIF('RECAP PDV'!$E:$E,$G246,'RECAP PDV'!S:S)</f>
        <v>0</v>
      </c>
      <c r="T246" s="63">
        <f t="shared" si="92"/>
        <v>0</v>
      </c>
      <c r="U246" s="64">
        <f t="shared" si="102"/>
        <v>1</v>
      </c>
      <c r="V246" s="48">
        <f t="shared" si="103"/>
        <v>181</v>
      </c>
      <c r="W246" s="63">
        <f>SUMIF('RECAP PDV'!$E:$E,$G246,'RECAP PDV'!W:W)</f>
        <v>-14.8</v>
      </c>
      <c r="X246" s="63">
        <f t="shared" si="93"/>
        <v>-7.0327822058382061</v>
      </c>
      <c r="Y246" s="64">
        <f t="shared" si="104"/>
        <v>1.1039830112292259</v>
      </c>
      <c r="Z246" s="48">
        <f t="shared" si="105"/>
        <v>271</v>
      </c>
      <c r="AA246" s="63">
        <f>SUMIF('RECAP PDV'!$E:$E,$G246,'RECAP PDV'!AA:AA)</f>
        <v>0</v>
      </c>
      <c r="AB246" s="63">
        <f t="shared" si="94"/>
        <v>0</v>
      </c>
      <c r="AC246" s="64">
        <f t="shared" si="106"/>
        <v>1</v>
      </c>
      <c r="AD246" s="48">
        <f t="shared" si="107"/>
        <v>219</v>
      </c>
      <c r="AE246" s="63">
        <f>SUMIF('RECAP PDV'!$E:$E,$G246,'RECAP PDV'!AE:AE)</f>
        <v>4.1701359052824767</v>
      </c>
      <c r="AF246" s="63">
        <f t="shared" si="95"/>
        <v>1.9815984858511893</v>
      </c>
      <c r="AG246" s="64">
        <f t="shared" si="108"/>
        <v>0.92308137894611431</v>
      </c>
      <c r="AH246" s="48">
        <f t="shared" si="109"/>
        <v>198</v>
      </c>
      <c r="AI246" s="63">
        <f>SUMIF('RECAP PDV'!$E:$E,$G246,'RECAP PDV'!AI:AI)</f>
        <v>1</v>
      </c>
      <c r="AJ246" s="63">
        <f t="shared" si="118"/>
        <v>0.47518798688095987</v>
      </c>
      <c r="AK246" s="64">
        <f t="shared" si="110"/>
        <v>0.72735297272726795</v>
      </c>
      <c r="AL246" s="48">
        <f t="shared" si="111"/>
        <v>86</v>
      </c>
      <c r="AM246" s="133">
        <f>SUMIF('RECAP PDV'!$E:$E,$G246,'RECAP PDV'!AM:AM)</f>
        <v>0</v>
      </c>
      <c r="AN246" s="133">
        <f t="shared" si="119"/>
        <v>0</v>
      </c>
      <c r="AO246" s="64">
        <f t="shared" si="112"/>
        <v>0.9503285327469031</v>
      </c>
      <c r="AP246" s="48">
        <f t="shared" si="113"/>
        <v>133</v>
      </c>
      <c r="AQ246" s="133">
        <f>SUMIF('RECAP PDV'!$E:$E,$G246,'RECAP PDV'!AQ:AQ)</f>
        <v>0</v>
      </c>
      <c r="AR246" s="133">
        <f t="shared" si="96"/>
        <v>0</v>
      </c>
      <c r="AS246" s="64">
        <f t="shared" si="114"/>
        <v>1</v>
      </c>
      <c r="AT246" s="48">
        <f t="shared" si="115"/>
        <v>85</v>
      </c>
      <c r="AU246" s="63">
        <f>SUMIF('RECAP PDV'!$E:$E,$G246,'RECAP PDV'!AU:AU)</f>
        <v>21285.5</v>
      </c>
      <c r="AV246" s="63">
        <f t="shared" si="97"/>
        <v>10114.613894754671</v>
      </c>
      <c r="AW246" s="64">
        <f t="shared" si="116"/>
        <v>0.94349241336576017</v>
      </c>
      <c r="AX246" s="48">
        <f t="shared" si="117"/>
        <v>131</v>
      </c>
    </row>
    <row r="247" spans="1:50" ht="15.75" thickBot="1" x14ac:dyDescent="0.3">
      <c r="A247">
        <v>57628</v>
      </c>
      <c r="C247" s="41">
        <v>160</v>
      </c>
      <c r="D247" s="42" t="s">
        <v>234</v>
      </c>
      <c r="E247" s="41">
        <v>44</v>
      </c>
      <c r="F247" s="43" t="s">
        <v>519</v>
      </c>
      <c r="G247" s="41">
        <v>557628</v>
      </c>
      <c r="H247" s="43" t="s">
        <v>245</v>
      </c>
      <c r="I247" s="62">
        <f>VLOOKUP(G247,ETP!$J$11:$M$324,4,FALSE)</f>
        <v>2.9910800000000002</v>
      </c>
      <c r="K247" s="63">
        <f>SUMIF('RECAP PDV'!$E:$E,$G247,'RECAP PDV'!K:K)</f>
        <v>0</v>
      </c>
      <c r="L247" s="63">
        <f t="shared" si="90"/>
        <v>0</v>
      </c>
      <c r="M247" s="64" t="e">
        <f t="shared" si="98"/>
        <v>#DIV/0!</v>
      </c>
      <c r="N247" s="48" t="e">
        <f t="shared" si="99"/>
        <v>#DIV/0!</v>
      </c>
      <c r="O247" s="63">
        <f>SUMIF('RECAP PDV'!$E:$E,$G247,'RECAP PDV'!O:O)</f>
        <v>6</v>
      </c>
      <c r="P247" s="63">
        <f t="shared" si="91"/>
        <v>2.0059644008184332</v>
      </c>
      <c r="Q247" s="64">
        <f t="shared" si="100"/>
        <v>0.86917623472923267</v>
      </c>
      <c r="R247" s="48">
        <f t="shared" si="101"/>
        <v>195</v>
      </c>
      <c r="S247" s="63">
        <f>SUMIF('RECAP PDV'!$E:$E,$G247,'RECAP PDV'!S:S)</f>
        <v>0</v>
      </c>
      <c r="T247" s="63">
        <f t="shared" si="92"/>
        <v>0</v>
      </c>
      <c r="U247" s="64">
        <f t="shared" si="102"/>
        <v>1</v>
      </c>
      <c r="V247" s="48">
        <f t="shared" si="103"/>
        <v>181</v>
      </c>
      <c r="W247" s="63">
        <f>SUMIF('RECAP PDV'!$E:$E,$G247,'RECAP PDV'!W:W)</f>
        <v>6.8</v>
      </c>
      <c r="X247" s="63">
        <f t="shared" si="93"/>
        <v>2.2734263209275576</v>
      </c>
      <c r="Y247" s="64">
        <f t="shared" si="104"/>
        <v>0.96638631657588026</v>
      </c>
      <c r="Z247" s="48">
        <f t="shared" si="105"/>
        <v>190</v>
      </c>
      <c r="AA247" s="63">
        <f>SUMIF('RECAP PDV'!$E:$E,$G247,'RECAP PDV'!AA:AA)</f>
        <v>2</v>
      </c>
      <c r="AB247" s="63">
        <f t="shared" si="94"/>
        <v>0.6686548002728111</v>
      </c>
      <c r="AC247" s="64">
        <f t="shared" si="106"/>
        <v>0.75491596288398433</v>
      </c>
      <c r="AD247" s="48">
        <f t="shared" si="107"/>
        <v>83</v>
      </c>
      <c r="AE247" s="63">
        <f>SUMIF('RECAP PDV'!$E:$E,$G247,'RECAP PDV'!AE:AE)</f>
        <v>6.6783579840000024E-2</v>
      </c>
      <c r="AF247" s="63">
        <f t="shared" si="95"/>
        <v>2.2327580619709277E-2</v>
      </c>
      <c r="AG247" s="64">
        <f t="shared" si="108"/>
        <v>0.99913332255499787</v>
      </c>
      <c r="AH247" s="48">
        <f t="shared" si="109"/>
        <v>260</v>
      </c>
      <c r="AI247" s="63">
        <f>SUMIF('RECAP PDV'!$E:$E,$G247,'RECAP PDV'!AI:AI)</f>
        <v>0</v>
      </c>
      <c r="AJ247" s="63">
        <f t="shared" si="118"/>
        <v>0</v>
      </c>
      <c r="AK247" s="64">
        <f t="shared" si="110"/>
        <v>1</v>
      </c>
      <c r="AL247" s="48">
        <f t="shared" si="111"/>
        <v>204</v>
      </c>
      <c r="AM247" s="133">
        <f>SUMIF('RECAP PDV'!$E:$E,$G247,'RECAP PDV'!AM:AM)</f>
        <v>-2</v>
      </c>
      <c r="AN247" s="133">
        <f t="shared" si="119"/>
        <v>-0.6686548002728111</v>
      </c>
      <c r="AO247" s="64">
        <f t="shared" si="112"/>
        <v>1.0425314738815259</v>
      </c>
      <c r="AP247" s="48">
        <f t="shared" si="113"/>
        <v>202</v>
      </c>
      <c r="AQ247" s="133">
        <f>SUMIF('RECAP PDV'!$E:$E,$G247,'RECAP PDV'!AQ:AQ)</f>
        <v>0</v>
      </c>
      <c r="AR247" s="133">
        <f t="shared" si="96"/>
        <v>0</v>
      </c>
      <c r="AS247" s="64">
        <f t="shared" si="114"/>
        <v>1</v>
      </c>
      <c r="AT247" s="48">
        <f t="shared" si="115"/>
        <v>85</v>
      </c>
      <c r="AU247" s="63">
        <f>SUMIF('RECAP PDV'!$E:$E,$G247,'RECAP PDV'!AU:AU)</f>
        <v>127464.4</v>
      </c>
      <c r="AV247" s="63">
        <f t="shared" si="97"/>
        <v>42614.841461946853</v>
      </c>
      <c r="AW247" s="64">
        <f t="shared" si="116"/>
        <v>0.76192251420846113</v>
      </c>
      <c r="AX247" s="48">
        <f t="shared" si="117"/>
        <v>13</v>
      </c>
    </row>
    <row r="248" spans="1:50" ht="15.75" thickBot="1" x14ac:dyDescent="0.3">
      <c r="A248">
        <v>57632</v>
      </c>
      <c r="C248" s="41">
        <v>160</v>
      </c>
      <c r="D248" s="42" t="s">
        <v>234</v>
      </c>
      <c r="E248" s="41">
        <v>44</v>
      </c>
      <c r="F248" s="43" t="s">
        <v>519</v>
      </c>
      <c r="G248" s="41">
        <v>457632</v>
      </c>
      <c r="H248" s="43" t="s">
        <v>293</v>
      </c>
      <c r="I248" s="62">
        <f>VLOOKUP(G248,ETP!$J$11:$M$324,4,FALSE)</f>
        <v>12.279655067726599</v>
      </c>
      <c r="K248" s="63">
        <f>SUMIF('RECAP PDV'!$E:$E,$G248,'RECAP PDV'!K:K)</f>
        <v>0</v>
      </c>
      <c r="L248" s="63">
        <f t="shared" si="90"/>
        <v>0</v>
      </c>
      <c r="M248" s="64" t="e">
        <f t="shared" si="98"/>
        <v>#DIV/0!</v>
      </c>
      <c r="N248" s="48" t="e">
        <f t="shared" si="99"/>
        <v>#DIV/0!</v>
      </c>
      <c r="O248" s="63">
        <f>SUMIF('RECAP PDV'!$E:$E,$G248,'RECAP PDV'!O:O)</f>
        <v>43</v>
      </c>
      <c r="P248" s="63">
        <f t="shared" si="91"/>
        <v>3.5017270243211178</v>
      </c>
      <c r="Q248" s="64">
        <f t="shared" si="100"/>
        <v>0.77162649841384012</v>
      </c>
      <c r="R248" s="48">
        <f t="shared" si="101"/>
        <v>134</v>
      </c>
      <c r="S248" s="63">
        <f>SUMIF('RECAP PDV'!$E:$E,$G248,'RECAP PDV'!S:S)</f>
        <v>2</v>
      </c>
      <c r="T248" s="63">
        <f t="shared" si="92"/>
        <v>0.16287102438702875</v>
      </c>
      <c r="U248" s="64">
        <f t="shared" si="102"/>
        <v>0.93091864279439507</v>
      </c>
      <c r="V248" s="48">
        <f t="shared" si="103"/>
        <v>174</v>
      </c>
      <c r="W248" s="63">
        <f>SUMIF('RECAP PDV'!$E:$E,$G248,'RECAP PDV'!W:W)</f>
        <v>69.2</v>
      </c>
      <c r="X248" s="63">
        <f t="shared" si="93"/>
        <v>5.6353374437911947</v>
      </c>
      <c r="Y248" s="64">
        <f t="shared" si="104"/>
        <v>0.91667887053124275</v>
      </c>
      <c r="Z248" s="48">
        <f t="shared" si="105"/>
        <v>128</v>
      </c>
      <c r="AA248" s="63">
        <f>SUMIF('RECAP PDV'!$E:$E,$G248,'RECAP PDV'!AA:AA)</f>
        <v>7</v>
      </c>
      <c r="AB248" s="63">
        <f t="shared" si="94"/>
        <v>0.57004858535460057</v>
      </c>
      <c r="AC248" s="64">
        <f t="shared" si="106"/>
        <v>0.79105839277011458</v>
      </c>
      <c r="AD248" s="48">
        <f t="shared" si="107"/>
        <v>102</v>
      </c>
      <c r="AE248" s="63">
        <f>SUMIF('RECAP PDV'!$E:$E,$G248,'RECAP PDV'!AE:AE)</f>
        <v>68.522179949939172</v>
      </c>
      <c r="AF248" s="63">
        <f t="shared" si="95"/>
        <v>5.5801388208394576</v>
      </c>
      <c r="AG248" s="64">
        <f t="shared" si="108"/>
        <v>0.78339881340600737</v>
      </c>
      <c r="AH248" s="48">
        <f t="shared" si="109"/>
        <v>90</v>
      </c>
      <c r="AI248" s="63">
        <f>SUMIF('RECAP PDV'!$E:$E,$G248,'RECAP PDV'!AI:AI)</f>
        <v>5</v>
      </c>
      <c r="AJ248" s="63">
        <f t="shared" si="118"/>
        <v>0.40717756096757185</v>
      </c>
      <c r="AK248" s="64">
        <f t="shared" si="110"/>
        <v>0.76637508810217281</v>
      </c>
      <c r="AL248" s="48">
        <f t="shared" si="111"/>
        <v>99</v>
      </c>
      <c r="AM248" s="133">
        <f>SUMIF('RECAP PDV'!$E:$E,$G248,'RECAP PDV'!AM:AM)</f>
        <v>5</v>
      </c>
      <c r="AN248" s="133">
        <f t="shared" si="119"/>
        <v>0.40717756096757185</v>
      </c>
      <c r="AO248" s="64">
        <f t="shared" si="112"/>
        <v>0.89418152135939089</v>
      </c>
      <c r="AP248" s="48">
        <f t="shared" si="113"/>
        <v>99</v>
      </c>
      <c r="AQ248" s="133">
        <f>SUMIF('RECAP PDV'!$E:$E,$G248,'RECAP PDV'!AQ:AQ)</f>
        <v>2</v>
      </c>
      <c r="AR248" s="133">
        <f t="shared" si="96"/>
        <v>0.16287102438702875</v>
      </c>
      <c r="AS248" s="64">
        <f t="shared" si="114"/>
        <v>0.85743899235403376</v>
      </c>
      <c r="AT248" s="48">
        <f t="shared" si="115"/>
        <v>69</v>
      </c>
      <c r="AU248" s="63">
        <f>SUMIF('RECAP PDV'!$E:$E,$G248,'RECAP PDV'!AU:AU)</f>
        <v>196613.7</v>
      </c>
      <c r="AV248" s="63">
        <f t="shared" si="97"/>
        <v>16011.337363761977</v>
      </c>
      <c r="AW248" s="64">
        <f t="shared" si="116"/>
        <v>0.91054902909521629</v>
      </c>
      <c r="AX248" s="48">
        <f t="shared" si="117"/>
        <v>87</v>
      </c>
    </row>
    <row r="249" spans="1:50" ht="15.75" thickBot="1" x14ac:dyDescent="0.3">
      <c r="A249">
        <v>57660</v>
      </c>
      <c r="C249" s="41">
        <v>160</v>
      </c>
      <c r="D249" s="42" t="s">
        <v>234</v>
      </c>
      <c r="E249" s="41">
        <v>44</v>
      </c>
      <c r="F249" s="43" t="s">
        <v>519</v>
      </c>
      <c r="G249" s="41">
        <v>557660</v>
      </c>
      <c r="H249" s="43" t="s">
        <v>246</v>
      </c>
      <c r="I249" s="62">
        <f>VLOOKUP(G249,ETP!$J$11:$M$324,4,FALSE)</f>
        <v>2.0804618499999998</v>
      </c>
      <c r="K249" s="63">
        <f>SUMIF('RECAP PDV'!$E:$E,$G249,'RECAP PDV'!K:K)</f>
        <v>0</v>
      </c>
      <c r="L249" s="63">
        <f t="shared" si="90"/>
        <v>0</v>
      </c>
      <c r="M249" s="64" t="e">
        <f t="shared" si="98"/>
        <v>#DIV/0!</v>
      </c>
      <c r="N249" s="48" t="e">
        <f t="shared" si="99"/>
        <v>#DIV/0!</v>
      </c>
      <c r="O249" s="63">
        <f>SUMIF('RECAP PDV'!$E:$E,$G249,'RECAP PDV'!O:O)</f>
        <v>0</v>
      </c>
      <c r="P249" s="63">
        <f t="shared" si="91"/>
        <v>0</v>
      </c>
      <c r="Q249" s="64">
        <f t="shared" si="100"/>
        <v>1</v>
      </c>
      <c r="R249" s="48">
        <f t="shared" si="101"/>
        <v>250</v>
      </c>
      <c r="S249" s="63">
        <f>SUMIF('RECAP PDV'!$E:$E,$G249,'RECAP PDV'!S:S)</f>
        <v>0</v>
      </c>
      <c r="T249" s="63">
        <f t="shared" si="92"/>
        <v>0</v>
      </c>
      <c r="U249" s="64">
        <f t="shared" si="102"/>
        <v>1</v>
      </c>
      <c r="V249" s="48">
        <f t="shared" si="103"/>
        <v>181</v>
      </c>
      <c r="W249" s="63">
        <f>SUMIF('RECAP PDV'!$E:$E,$G249,'RECAP PDV'!W:W)</f>
        <v>-5.6</v>
      </c>
      <c r="X249" s="63">
        <f t="shared" si="93"/>
        <v>-2.6917100162158705</v>
      </c>
      <c r="Y249" s="64">
        <f t="shared" si="104"/>
        <v>1.0397982056958404</v>
      </c>
      <c r="Z249" s="48">
        <f t="shared" si="105"/>
        <v>256</v>
      </c>
      <c r="AA249" s="63">
        <f>SUMIF('RECAP PDV'!$E:$E,$G249,'RECAP PDV'!AA:AA)</f>
        <v>1</v>
      </c>
      <c r="AB249" s="63">
        <f t="shared" si="94"/>
        <v>0.48066250289569118</v>
      </c>
      <c r="AC249" s="64">
        <f t="shared" si="106"/>
        <v>0.82382134002193508</v>
      </c>
      <c r="AD249" s="48">
        <f t="shared" si="107"/>
        <v>126</v>
      </c>
      <c r="AE249" s="63">
        <f>SUMIF('RECAP PDV'!$E:$E,$G249,'RECAP PDV'!AE:AE)</f>
        <v>34.845182735515152</v>
      </c>
      <c r="AF249" s="63">
        <f t="shared" si="95"/>
        <v>16.74877274751044</v>
      </c>
      <c r="AG249" s="64">
        <f t="shared" si="108"/>
        <v>0.34987207888886668</v>
      </c>
      <c r="AH249" s="48">
        <f t="shared" si="109"/>
        <v>7</v>
      </c>
      <c r="AI249" s="63">
        <f>SUMIF('RECAP PDV'!$E:$E,$G249,'RECAP PDV'!AI:AI)</f>
        <v>1</v>
      </c>
      <c r="AJ249" s="63">
        <f t="shared" si="118"/>
        <v>0.48066250289569118</v>
      </c>
      <c r="AK249" s="64">
        <f t="shared" si="110"/>
        <v>0.72421187792188224</v>
      </c>
      <c r="AL249" s="48">
        <f t="shared" si="111"/>
        <v>82</v>
      </c>
      <c r="AM249" s="133">
        <f>SUMIF('RECAP PDV'!$E:$E,$G249,'RECAP PDV'!AM:AM)</f>
        <v>3</v>
      </c>
      <c r="AN249" s="133">
        <f t="shared" si="119"/>
        <v>1.4419875086870737</v>
      </c>
      <c r="AO249" s="64">
        <f t="shared" si="112"/>
        <v>0.75148828015903613</v>
      </c>
      <c r="AP249" s="48">
        <f t="shared" si="113"/>
        <v>23</v>
      </c>
      <c r="AQ249" s="133">
        <f>SUMIF('RECAP PDV'!$E:$E,$G249,'RECAP PDV'!AQ:AQ)</f>
        <v>0</v>
      </c>
      <c r="AR249" s="133">
        <f t="shared" si="96"/>
        <v>0</v>
      </c>
      <c r="AS249" s="64">
        <f t="shared" si="114"/>
        <v>1</v>
      </c>
      <c r="AT249" s="48">
        <f t="shared" si="115"/>
        <v>85</v>
      </c>
      <c r="AU249" s="63">
        <f>SUMIF('RECAP PDV'!$E:$E,$G249,'RECAP PDV'!AU:AU)</f>
        <v>23166</v>
      </c>
      <c r="AV249" s="63">
        <f t="shared" si="97"/>
        <v>11135.027542081583</v>
      </c>
      <c r="AW249" s="64">
        <f t="shared" si="116"/>
        <v>0.93779164088160349</v>
      </c>
      <c r="AX249" s="48">
        <f t="shared" si="117"/>
        <v>118</v>
      </c>
    </row>
    <row r="250" spans="1:50" ht="15.75" thickBot="1" x14ac:dyDescent="0.3">
      <c r="A250">
        <v>57158</v>
      </c>
      <c r="C250" s="41">
        <v>160</v>
      </c>
      <c r="D250" s="42" t="s">
        <v>234</v>
      </c>
      <c r="E250" s="41">
        <v>44</v>
      </c>
      <c r="F250" s="43" t="s">
        <v>519</v>
      </c>
      <c r="G250" s="41">
        <v>457158</v>
      </c>
      <c r="H250" s="43" t="s">
        <v>238</v>
      </c>
      <c r="I250" s="62">
        <f>VLOOKUP(G250,ETP!$J$11:$M$324,4,FALSE)</f>
        <v>4.89697991731183</v>
      </c>
      <c r="K250" s="63">
        <f>SUMIF('RECAP PDV'!$E:$E,$G250,'RECAP PDV'!K:K)</f>
        <v>0</v>
      </c>
      <c r="L250" s="63">
        <f t="shared" si="90"/>
        <v>0</v>
      </c>
      <c r="M250" s="64" t="e">
        <f t="shared" si="98"/>
        <v>#DIV/0!</v>
      </c>
      <c r="N250" s="48" t="e">
        <f t="shared" si="99"/>
        <v>#DIV/0!</v>
      </c>
      <c r="O250" s="63">
        <f>SUMIF('RECAP PDV'!$E:$E,$G250,'RECAP PDV'!O:O)</f>
        <v>19</v>
      </c>
      <c r="P250" s="63">
        <f t="shared" si="91"/>
        <v>3.8799423973194371</v>
      </c>
      <c r="Q250" s="64">
        <f t="shared" si="100"/>
        <v>0.74696027843568891</v>
      </c>
      <c r="R250" s="48">
        <f t="shared" si="101"/>
        <v>116</v>
      </c>
      <c r="S250" s="63">
        <f>SUMIF('RECAP PDV'!$E:$E,$G250,'RECAP PDV'!S:S)</f>
        <v>0</v>
      </c>
      <c r="T250" s="63">
        <f t="shared" si="92"/>
        <v>0</v>
      </c>
      <c r="U250" s="64">
        <f t="shared" si="102"/>
        <v>1</v>
      </c>
      <c r="V250" s="48">
        <f t="shared" si="103"/>
        <v>181</v>
      </c>
      <c r="W250" s="63">
        <f>SUMIF('RECAP PDV'!$E:$E,$G250,'RECAP PDV'!W:W)</f>
        <v>59.199999999999996</v>
      </c>
      <c r="X250" s="63">
        <f t="shared" si="93"/>
        <v>12.089083680068981</v>
      </c>
      <c r="Y250" s="64">
        <f t="shared" si="104"/>
        <v>0.82125717998033143</v>
      </c>
      <c r="Z250" s="48">
        <f t="shared" si="105"/>
        <v>46</v>
      </c>
      <c r="AA250" s="63">
        <f>SUMIF('RECAP PDV'!$E:$E,$G250,'RECAP PDV'!AA:AA)</f>
        <v>4</v>
      </c>
      <c r="AB250" s="63">
        <f t="shared" si="94"/>
        <v>0.81682997838303939</v>
      </c>
      <c r="AC250" s="64">
        <f t="shared" si="106"/>
        <v>0.70060487316052356</v>
      </c>
      <c r="AD250" s="48">
        <f t="shared" si="107"/>
        <v>54</v>
      </c>
      <c r="AE250" s="63">
        <f>SUMIF('RECAP PDV'!$E:$E,$G250,'RECAP PDV'!AE:AE)</f>
        <v>31.452677240961286</v>
      </c>
      <c r="AF250" s="63">
        <f t="shared" si="95"/>
        <v>6.4228724177057801</v>
      </c>
      <c r="AG250" s="64">
        <f t="shared" si="108"/>
        <v>0.75068688581342313</v>
      </c>
      <c r="AH250" s="48">
        <f t="shared" si="109"/>
        <v>76</v>
      </c>
      <c r="AI250" s="63">
        <f>SUMIF('RECAP PDV'!$E:$E,$G250,'RECAP PDV'!AI:AI)</f>
        <v>2</v>
      </c>
      <c r="AJ250" s="63">
        <f t="shared" si="118"/>
        <v>0.4084149891915197</v>
      </c>
      <c r="AK250" s="64">
        <f t="shared" si="110"/>
        <v>0.76566509303487906</v>
      </c>
      <c r="AL250" s="48">
        <f t="shared" si="111"/>
        <v>98</v>
      </c>
      <c r="AM250" s="133">
        <f>SUMIF('RECAP PDV'!$E:$E,$G250,'RECAP PDV'!AM:AM)</f>
        <v>8</v>
      </c>
      <c r="AN250" s="133">
        <f t="shared" si="119"/>
        <v>1.6336599567660788</v>
      </c>
      <c r="AO250" s="64">
        <f t="shared" si="112"/>
        <v>0.72505795551297514</v>
      </c>
      <c r="AP250" s="48">
        <f t="shared" si="113"/>
        <v>20</v>
      </c>
      <c r="AQ250" s="133">
        <f>SUMIF('RECAP PDV'!$E:$E,$G250,'RECAP PDV'!AQ:AQ)</f>
        <v>1</v>
      </c>
      <c r="AR250" s="133">
        <f t="shared" si="96"/>
        <v>0.20420749459575985</v>
      </c>
      <c r="AS250" s="64">
        <f t="shared" si="114"/>
        <v>0.82125717998033143</v>
      </c>
      <c r="AT250" s="48">
        <f t="shared" si="115"/>
        <v>56</v>
      </c>
      <c r="AU250" s="63">
        <f>SUMIF('RECAP PDV'!$E:$E,$G250,'RECAP PDV'!AU:AU)</f>
        <v>83752.2</v>
      </c>
      <c r="AV250" s="63">
        <f t="shared" si="97"/>
        <v>17102.826928882998</v>
      </c>
      <c r="AW250" s="64">
        <f t="shared" si="116"/>
        <v>0.90445117486141002</v>
      </c>
      <c r="AX250" s="48">
        <f t="shared" si="117"/>
        <v>78</v>
      </c>
    </row>
    <row r="251" spans="1:50" ht="15.75" thickBot="1" x14ac:dyDescent="0.3">
      <c r="A251">
        <v>88201</v>
      </c>
      <c r="C251" s="41">
        <v>80</v>
      </c>
      <c r="D251" s="42" t="s">
        <v>296</v>
      </c>
      <c r="E251" s="41">
        <v>57</v>
      </c>
      <c r="F251" s="43" t="s">
        <v>520</v>
      </c>
      <c r="G251" s="41">
        <v>588201</v>
      </c>
      <c r="H251" s="43" t="s">
        <v>297</v>
      </c>
      <c r="I251" s="62">
        <f>VLOOKUP(G251,ETP!$J$11:$M$324,4,FALSE)</f>
        <v>4.6610434782608703</v>
      </c>
      <c r="K251" s="63">
        <f>SUMIF('RECAP PDV'!$E:$E,$G251,'RECAP PDV'!K:K)</f>
        <v>0</v>
      </c>
      <c r="L251" s="63">
        <f t="shared" si="90"/>
        <v>0</v>
      </c>
      <c r="M251" s="64" t="e">
        <f t="shared" si="98"/>
        <v>#DIV/0!</v>
      </c>
      <c r="N251" s="48" t="e">
        <f t="shared" si="99"/>
        <v>#DIV/0!</v>
      </c>
      <c r="O251" s="63">
        <f>SUMIF('RECAP PDV'!$E:$E,$G251,'RECAP PDV'!O:O)</f>
        <v>3</v>
      </c>
      <c r="P251" s="63">
        <f t="shared" si="91"/>
        <v>0.64363270027237784</v>
      </c>
      <c r="Q251" s="64">
        <f t="shared" si="100"/>
        <v>0.95802395433006238</v>
      </c>
      <c r="R251" s="48">
        <f t="shared" si="101"/>
        <v>237</v>
      </c>
      <c r="S251" s="63">
        <f>SUMIF('RECAP PDV'!$E:$E,$G251,'RECAP PDV'!S:S)</f>
        <v>3</v>
      </c>
      <c r="T251" s="63">
        <f t="shared" si="92"/>
        <v>0.64363270027237784</v>
      </c>
      <c r="U251" s="64">
        <f t="shared" si="102"/>
        <v>0.72700472263828131</v>
      </c>
      <c r="V251" s="48">
        <f t="shared" si="103"/>
        <v>49</v>
      </c>
      <c r="W251" s="63">
        <f>SUMIF('RECAP PDV'!$E:$E,$G251,'RECAP PDV'!W:W)</f>
        <v>-5.6</v>
      </c>
      <c r="X251" s="63">
        <f t="shared" si="93"/>
        <v>-1.2014477071751051</v>
      </c>
      <c r="Y251" s="64">
        <f t="shared" si="104"/>
        <v>1.017763972602878</v>
      </c>
      <c r="Z251" s="48">
        <f t="shared" si="105"/>
        <v>241</v>
      </c>
      <c r="AA251" s="63">
        <f>SUMIF('RECAP PDV'!$E:$E,$G251,'RECAP PDV'!AA:AA)</f>
        <v>2</v>
      </c>
      <c r="AB251" s="63">
        <f t="shared" si="94"/>
        <v>0.42908846684825186</v>
      </c>
      <c r="AC251" s="64">
        <f t="shared" si="106"/>
        <v>0.84272492518982167</v>
      </c>
      <c r="AD251" s="48">
        <f t="shared" si="107"/>
        <v>137</v>
      </c>
      <c r="AE251" s="63">
        <f>SUMIF('RECAP PDV'!$E:$E,$G251,'RECAP PDV'!AE:AE)</f>
        <v>7.2402818000445492</v>
      </c>
      <c r="AF251" s="63">
        <f t="shared" si="95"/>
        <v>1.5533607085652084</v>
      </c>
      <c r="AG251" s="64">
        <f t="shared" si="108"/>
        <v>0.93970404975819344</v>
      </c>
      <c r="AH251" s="48">
        <f t="shared" si="109"/>
        <v>213</v>
      </c>
      <c r="AI251" s="63">
        <f>SUMIF('RECAP PDV'!$E:$E,$G251,'RECAP PDV'!AI:AI)</f>
        <v>1</v>
      </c>
      <c r="AJ251" s="63">
        <f t="shared" si="118"/>
        <v>0.21454423342412593</v>
      </c>
      <c r="AK251" s="64">
        <f t="shared" si="110"/>
        <v>0.876901670335684</v>
      </c>
      <c r="AL251" s="48">
        <f t="shared" si="111"/>
        <v>185</v>
      </c>
      <c r="AM251" s="133">
        <f>SUMIF('RECAP PDV'!$E:$E,$G251,'RECAP PDV'!AM:AM)</f>
        <v>3</v>
      </c>
      <c r="AN251" s="133">
        <f t="shared" si="119"/>
        <v>0.64363270027237784</v>
      </c>
      <c r="AO251" s="64">
        <f t="shared" si="112"/>
        <v>0.86157596871637554</v>
      </c>
      <c r="AP251" s="48">
        <f t="shared" si="113"/>
        <v>70</v>
      </c>
      <c r="AQ251" s="133">
        <f>SUMIF('RECAP PDV'!$E:$E,$G251,'RECAP PDV'!AQ:AQ)</f>
        <v>0</v>
      </c>
      <c r="AR251" s="133">
        <f t="shared" si="96"/>
        <v>0</v>
      </c>
      <c r="AS251" s="64">
        <f t="shared" si="114"/>
        <v>1</v>
      </c>
      <c r="AT251" s="48">
        <f t="shared" si="115"/>
        <v>85</v>
      </c>
      <c r="AU251" s="63">
        <f>SUMIF('RECAP PDV'!$E:$E,$G251,'RECAP PDV'!AU:AU)</f>
        <v>31825.599999999999</v>
      </c>
      <c r="AV251" s="63">
        <f t="shared" si="97"/>
        <v>6827.9989552628622</v>
      </c>
      <c r="AW251" s="64">
        <f t="shared" si="116"/>
        <v>0.96185383381731415</v>
      </c>
      <c r="AX251" s="48">
        <f t="shared" si="117"/>
        <v>166</v>
      </c>
    </row>
    <row r="252" spans="1:50" ht="15.75" thickBot="1" x14ac:dyDescent="0.3">
      <c r="A252">
        <v>88206</v>
      </c>
      <c r="C252" s="41">
        <v>80</v>
      </c>
      <c r="D252" s="42" t="s">
        <v>296</v>
      </c>
      <c r="E252" s="41">
        <v>57</v>
      </c>
      <c r="F252" s="43" t="s">
        <v>520</v>
      </c>
      <c r="G252" s="41">
        <v>588206</v>
      </c>
      <c r="H252" s="43" t="s">
        <v>308</v>
      </c>
      <c r="I252" s="62">
        <f>VLOOKUP(G252,ETP!$J$11:$M$324,4,FALSE)</f>
        <v>2.782</v>
      </c>
      <c r="K252" s="63">
        <f>SUMIF('RECAP PDV'!$E:$E,$G252,'RECAP PDV'!K:K)</f>
        <v>0</v>
      </c>
      <c r="L252" s="63">
        <f t="shared" si="90"/>
        <v>0</v>
      </c>
      <c r="M252" s="64" t="e">
        <f t="shared" si="98"/>
        <v>#DIV/0!</v>
      </c>
      <c r="N252" s="48" t="e">
        <f t="shared" si="99"/>
        <v>#DIV/0!</v>
      </c>
      <c r="O252" s="63">
        <f>SUMIF('RECAP PDV'!$E:$E,$G252,'RECAP PDV'!O:O)</f>
        <v>15</v>
      </c>
      <c r="P252" s="63">
        <f t="shared" si="91"/>
        <v>5.3918044572250183</v>
      </c>
      <c r="Q252" s="64">
        <f t="shared" si="100"/>
        <v>0.64836057887662923</v>
      </c>
      <c r="R252" s="48">
        <f t="shared" si="101"/>
        <v>68</v>
      </c>
      <c r="S252" s="63">
        <f>SUMIF('RECAP PDV'!$E:$E,$G252,'RECAP PDV'!S:S)</f>
        <v>1</v>
      </c>
      <c r="T252" s="63">
        <f t="shared" si="92"/>
        <v>0.35945363048166784</v>
      </c>
      <c r="U252" s="64">
        <f t="shared" si="102"/>
        <v>0.84753859847317803</v>
      </c>
      <c r="V252" s="48">
        <f t="shared" si="103"/>
        <v>105</v>
      </c>
      <c r="W252" s="63">
        <f>SUMIF('RECAP PDV'!$E:$E,$G252,'RECAP PDV'!W:W)</f>
        <v>14.8</v>
      </c>
      <c r="X252" s="63">
        <f t="shared" si="93"/>
        <v>5.3199137311286844</v>
      </c>
      <c r="Y252" s="64">
        <f t="shared" si="104"/>
        <v>0.92134255930984899</v>
      </c>
      <c r="Z252" s="48">
        <f t="shared" si="105"/>
        <v>133</v>
      </c>
      <c r="AA252" s="63">
        <f>SUMIF('RECAP PDV'!$E:$E,$G252,'RECAP PDV'!AA:AA)</f>
        <v>2</v>
      </c>
      <c r="AB252" s="63">
        <f t="shared" si="94"/>
        <v>0.71890726096333568</v>
      </c>
      <c r="AC252" s="64">
        <f t="shared" si="106"/>
        <v>0.73649677867110996</v>
      </c>
      <c r="AD252" s="48">
        <f t="shared" si="107"/>
        <v>74</v>
      </c>
      <c r="AE252" s="63">
        <f>SUMIF('RECAP PDV'!$E:$E,$G252,'RECAP PDV'!AE:AE)</f>
        <v>5.9650644362065988</v>
      </c>
      <c r="AF252" s="63">
        <f t="shared" si="95"/>
        <v>2.1441640676515452</v>
      </c>
      <c r="AG252" s="64">
        <f t="shared" si="108"/>
        <v>0.91677115996270875</v>
      </c>
      <c r="AH252" s="48">
        <f t="shared" si="109"/>
        <v>189</v>
      </c>
      <c r="AI252" s="63">
        <f>SUMIF('RECAP PDV'!$E:$E,$G252,'RECAP PDV'!AI:AI)</f>
        <v>1</v>
      </c>
      <c r="AJ252" s="63">
        <f t="shared" si="118"/>
        <v>0.35945363048166784</v>
      </c>
      <c r="AK252" s="64">
        <f t="shared" si="110"/>
        <v>0.79375748861730178</v>
      </c>
      <c r="AL252" s="48">
        <f t="shared" si="111"/>
        <v>118</v>
      </c>
      <c r="AM252" s="133">
        <f>SUMIF('RECAP PDV'!$E:$E,$G252,'RECAP PDV'!AM:AM)</f>
        <v>4</v>
      </c>
      <c r="AN252" s="133">
        <f t="shared" si="119"/>
        <v>1.4378145219266714</v>
      </c>
      <c r="AO252" s="64">
        <f t="shared" si="112"/>
        <v>0.75206370660100297</v>
      </c>
      <c r="AP252" s="48">
        <f t="shared" si="113"/>
        <v>24</v>
      </c>
      <c r="AQ252" s="133">
        <f>SUMIF('RECAP PDV'!$E:$E,$G252,'RECAP PDV'!AQ:AQ)</f>
        <v>1</v>
      </c>
      <c r="AR252" s="133">
        <f t="shared" si="96"/>
        <v>0.35945363048166784</v>
      </c>
      <c r="AS252" s="64">
        <f t="shared" si="114"/>
        <v>0.68537023723939616</v>
      </c>
      <c r="AT252" s="48">
        <f t="shared" si="115"/>
        <v>17</v>
      </c>
      <c r="AU252" s="63">
        <f>SUMIF('RECAP PDV'!$E:$E,$G252,'RECAP PDV'!AU:AU)</f>
        <v>48765.1</v>
      </c>
      <c r="AV252" s="63">
        <f t="shared" si="97"/>
        <v>17528.792235801582</v>
      </c>
      <c r="AW252" s="64">
        <f t="shared" si="116"/>
        <v>0.90207142297623288</v>
      </c>
      <c r="AX252" s="48">
        <f t="shared" si="117"/>
        <v>74</v>
      </c>
    </row>
    <row r="253" spans="1:50" ht="15.75" thickBot="1" x14ac:dyDescent="0.3">
      <c r="A253">
        <v>88216</v>
      </c>
      <c r="C253" s="41">
        <v>80</v>
      </c>
      <c r="D253" s="42" t="s">
        <v>296</v>
      </c>
      <c r="E253" s="41">
        <v>57</v>
      </c>
      <c r="F253" s="43" t="s">
        <v>520</v>
      </c>
      <c r="G253" s="41">
        <v>588216</v>
      </c>
      <c r="H253" s="43" t="s">
        <v>324</v>
      </c>
      <c r="I253" s="62">
        <f>VLOOKUP(G253,ETP!$J$11:$M$324,4,FALSE)</f>
        <v>1</v>
      </c>
      <c r="K253" s="63">
        <f>SUMIF('RECAP PDV'!$E:$E,$G253,'RECAP PDV'!K:K)</f>
        <v>0</v>
      </c>
      <c r="L253" s="63">
        <f t="shared" si="90"/>
        <v>0</v>
      </c>
      <c r="M253" s="64" t="e">
        <f t="shared" si="98"/>
        <v>#DIV/0!</v>
      </c>
      <c r="N253" s="48" t="e">
        <f t="shared" si="99"/>
        <v>#DIV/0!</v>
      </c>
      <c r="O253" s="63">
        <f>SUMIF('RECAP PDV'!$E:$E,$G253,'RECAP PDV'!O:O)</f>
        <v>0</v>
      </c>
      <c r="P253" s="63">
        <f t="shared" si="91"/>
        <v>0</v>
      </c>
      <c r="Q253" s="64">
        <f t="shared" si="100"/>
        <v>1</v>
      </c>
      <c r="R253" s="48">
        <f t="shared" si="101"/>
        <v>250</v>
      </c>
      <c r="S253" s="63">
        <f>SUMIF('RECAP PDV'!$E:$E,$G253,'RECAP PDV'!S:S)</f>
        <v>0</v>
      </c>
      <c r="T253" s="63">
        <f t="shared" si="92"/>
        <v>0</v>
      </c>
      <c r="U253" s="64">
        <f t="shared" si="102"/>
        <v>1</v>
      </c>
      <c r="V253" s="48">
        <f t="shared" si="103"/>
        <v>181</v>
      </c>
      <c r="W253" s="63">
        <f>SUMIF('RECAP PDV'!$E:$E,$G253,'RECAP PDV'!W:W)</f>
        <v>6</v>
      </c>
      <c r="X253" s="63">
        <f t="shared" si="93"/>
        <v>6</v>
      </c>
      <c r="Y253" s="64">
        <f t="shared" si="104"/>
        <v>0.91128716216216221</v>
      </c>
      <c r="Z253" s="48">
        <f t="shared" si="105"/>
        <v>125</v>
      </c>
      <c r="AA253" s="63">
        <f>SUMIF('RECAP PDV'!$E:$E,$G253,'RECAP PDV'!AA:AA)</f>
        <v>2</v>
      </c>
      <c r="AB253" s="63">
        <f t="shared" si="94"/>
        <v>2</v>
      </c>
      <c r="AC253" s="64">
        <f t="shared" si="106"/>
        <v>0.26693403826302775</v>
      </c>
      <c r="AD253" s="48">
        <f t="shared" si="107"/>
        <v>7</v>
      </c>
      <c r="AE253" s="63">
        <f>SUMIF('RECAP PDV'!$E:$E,$G253,'RECAP PDV'!AE:AE)</f>
        <v>6.1475673600000008E-3</v>
      </c>
      <c r="AF253" s="63">
        <f t="shared" si="95"/>
        <v>6.1475673600000008E-3</v>
      </c>
      <c r="AG253" s="64">
        <f t="shared" si="108"/>
        <v>0.99976137325116909</v>
      </c>
      <c r="AH253" s="48">
        <f t="shared" si="109"/>
        <v>265</v>
      </c>
      <c r="AI253" s="63">
        <f>SUMIF('RECAP PDV'!$E:$E,$G253,'RECAP PDV'!AI:AI)</f>
        <v>0</v>
      </c>
      <c r="AJ253" s="63">
        <f t="shared" si="118"/>
        <v>0</v>
      </c>
      <c r="AK253" s="64">
        <f t="shared" si="110"/>
        <v>1</v>
      </c>
      <c r="AL253" s="48">
        <f t="shared" si="111"/>
        <v>204</v>
      </c>
      <c r="AM253" s="133">
        <f>SUMIF('RECAP PDV'!$E:$E,$G253,'RECAP PDV'!AM:AM)</f>
        <v>-1</v>
      </c>
      <c r="AN253" s="133">
        <f t="shared" si="119"/>
        <v>-1</v>
      </c>
      <c r="AO253" s="64">
        <f t="shared" si="112"/>
        <v>1.0882217193313768</v>
      </c>
      <c r="AP253" s="48">
        <f t="shared" si="113"/>
        <v>221</v>
      </c>
      <c r="AQ253" s="133">
        <f>SUMIF('RECAP PDV'!$E:$E,$G253,'RECAP PDV'!AQ:AQ)</f>
        <v>0</v>
      </c>
      <c r="AR253" s="133">
        <f t="shared" si="96"/>
        <v>0</v>
      </c>
      <c r="AS253" s="64">
        <f t="shared" si="114"/>
        <v>1</v>
      </c>
      <c r="AT253" s="48">
        <f t="shared" si="115"/>
        <v>85</v>
      </c>
      <c r="AU253" s="63">
        <f>SUMIF('RECAP PDV'!$E:$E,$G253,'RECAP PDV'!AU:AU)</f>
        <v>60</v>
      </c>
      <c r="AV253" s="63">
        <f t="shared" si="97"/>
        <v>60</v>
      </c>
      <c r="AW253" s="64">
        <f t="shared" si="116"/>
        <v>0.99966479637944339</v>
      </c>
      <c r="AX253" s="48">
        <f t="shared" si="117"/>
        <v>262</v>
      </c>
    </row>
    <row r="254" spans="1:50" ht="15.75" thickBot="1" x14ac:dyDescent="0.3">
      <c r="A254">
        <v>88256</v>
      </c>
      <c r="C254" s="41">
        <v>80</v>
      </c>
      <c r="D254" s="42" t="s">
        <v>296</v>
      </c>
      <c r="E254" s="41">
        <v>57</v>
      </c>
      <c r="F254" s="43" t="s">
        <v>520</v>
      </c>
      <c r="G254" s="41">
        <v>488256</v>
      </c>
      <c r="H254" s="43" t="s">
        <v>325</v>
      </c>
      <c r="I254" s="62">
        <f>VLOOKUP(G254,ETP!$J$11:$M$324,4,FALSE)</f>
        <v>2</v>
      </c>
      <c r="K254" s="63">
        <f>SUMIF('RECAP PDV'!$E:$E,$G254,'RECAP PDV'!K:K)</f>
        <v>0</v>
      </c>
      <c r="L254" s="63">
        <f t="shared" ref="L254:L280" si="120">K254/$I254</f>
        <v>0</v>
      </c>
      <c r="M254" s="64" t="e">
        <f t="shared" si="98"/>
        <v>#DIV/0!</v>
      </c>
      <c r="N254" s="48" t="e">
        <f t="shared" si="99"/>
        <v>#DIV/0!</v>
      </c>
      <c r="O254" s="63">
        <f>SUMIF('RECAP PDV'!$E:$E,$G254,'RECAP PDV'!O:O)</f>
        <v>7</v>
      </c>
      <c r="P254" s="63">
        <f t="shared" ref="P254:P280" si="121">O254/$I254</f>
        <v>3.5</v>
      </c>
      <c r="Q254" s="64">
        <f t="shared" si="100"/>
        <v>0.77173913043478259</v>
      </c>
      <c r="R254" s="48">
        <f t="shared" si="101"/>
        <v>135</v>
      </c>
      <c r="S254" s="63">
        <f>SUMIF('RECAP PDV'!$E:$E,$G254,'RECAP PDV'!S:S)</f>
        <v>0</v>
      </c>
      <c r="T254" s="63">
        <f t="shared" ref="T254:T280" si="122">S254/$I254</f>
        <v>0</v>
      </c>
      <c r="U254" s="64">
        <f t="shared" si="102"/>
        <v>1</v>
      </c>
      <c r="V254" s="48">
        <f t="shared" si="103"/>
        <v>181</v>
      </c>
      <c r="W254" s="63">
        <f>SUMIF('RECAP PDV'!$E:$E,$G254,'RECAP PDV'!W:W)</f>
        <v>4.8</v>
      </c>
      <c r="X254" s="63">
        <f t="shared" ref="X254:X280" si="123">W254/$I254</f>
        <v>2.4</v>
      </c>
      <c r="Y254" s="64">
        <f t="shared" si="104"/>
        <v>0.96451486486486482</v>
      </c>
      <c r="Z254" s="48">
        <f t="shared" si="105"/>
        <v>189</v>
      </c>
      <c r="AA254" s="63">
        <f>SUMIF('RECAP PDV'!$E:$E,$G254,'RECAP PDV'!AA:AA)</f>
        <v>0</v>
      </c>
      <c r="AB254" s="63">
        <f t="shared" ref="AB254:AB280" si="124">AA254/$I254</f>
        <v>0</v>
      </c>
      <c r="AC254" s="64">
        <f t="shared" si="106"/>
        <v>1</v>
      </c>
      <c r="AD254" s="48">
        <f t="shared" si="107"/>
        <v>219</v>
      </c>
      <c r="AE254" s="63">
        <f>SUMIF('RECAP PDV'!$E:$E,$G254,'RECAP PDV'!AE:AE)</f>
        <v>3.1542682427788469</v>
      </c>
      <c r="AF254" s="63">
        <f t="shared" ref="AF254:AF280" si="125">AE254/$I254</f>
        <v>1.5771341213894234</v>
      </c>
      <c r="AG254" s="64">
        <f t="shared" si="108"/>
        <v>0.93878125023788694</v>
      </c>
      <c r="AH254" s="48">
        <f t="shared" si="109"/>
        <v>210</v>
      </c>
      <c r="AI254" s="63">
        <f>SUMIF('RECAP PDV'!$E:$E,$G254,'RECAP PDV'!AI:AI)</f>
        <v>1</v>
      </c>
      <c r="AJ254" s="63">
        <f t="shared" si="118"/>
        <v>0.5</v>
      </c>
      <c r="AK254" s="64">
        <f t="shared" si="110"/>
        <v>0.71311666666666662</v>
      </c>
      <c r="AL254" s="48">
        <f t="shared" si="111"/>
        <v>70</v>
      </c>
      <c r="AM254" s="133">
        <f>SUMIF('RECAP PDV'!$E:$E,$G254,'RECAP PDV'!AM:AM)</f>
        <v>5</v>
      </c>
      <c r="AN254" s="133">
        <f t="shared" si="119"/>
        <v>2.5</v>
      </c>
      <c r="AO254" s="64">
        <f t="shared" si="112"/>
        <v>0.60559556628571909</v>
      </c>
      <c r="AP254" s="48">
        <f t="shared" si="113"/>
        <v>8</v>
      </c>
      <c r="AQ254" s="133">
        <f>SUMIF('RECAP PDV'!$E:$E,$G254,'RECAP PDV'!AQ:AQ)</f>
        <v>0</v>
      </c>
      <c r="AR254" s="133">
        <f t="shared" ref="AR254:AR280" si="126">AQ254/$I254</f>
        <v>0</v>
      </c>
      <c r="AS254" s="64">
        <f t="shared" si="114"/>
        <v>1</v>
      </c>
      <c r="AT254" s="48">
        <f t="shared" si="115"/>
        <v>85</v>
      </c>
      <c r="AU254" s="63">
        <f>SUMIF('RECAP PDV'!$E:$E,$G254,'RECAP PDV'!AU:AU)</f>
        <v>19528.099999999999</v>
      </c>
      <c r="AV254" s="63">
        <f t="shared" ref="AV254:AV280" si="127">AU254/$I254</f>
        <v>9764.0499999999993</v>
      </c>
      <c r="AW254" s="64">
        <f t="shared" si="116"/>
        <v>0.94545091814506366</v>
      </c>
      <c r="AX254" s="48">
        <f t="shared" si="117"/>
        <v>137</v>
      </c>
    </row>
    <row r="255" spans="1:50" ht="15.75" thickBot="1" x14ac:dyDescent="0.3">
      <c r="A255">
        <v>88281</v>
      </c>
      <c r="C255" s="41">
        <v>80</v>
      </c>
      <c r="D255" s="42" t="s">
        <v>296</v>
      </c>
      <c r="E255" s="41">
        <v>57</v>
      </c>
      <c r="F255" s="43" t="s">
        <v>520</v>
      </c>
      <c r="G255" s="41">
        <v>488281</v>
      </c>
      <c r="H255" s="43" t="s">
        <v>317</v>
      </c>
      <c r="I255" s="62">
        <f>VLOOKUP(G255,ETP!$J$11:$M$324,4,FALSE)</f>
        <v>4.782</v>
      </c>
      <c r="K255" s="63">
        <f>SUMIF('RECAP PDV'!$E:$E,$G255,'RECAP PDV'!K:K)</f>
        <v>0</v>
      </c>
      <c r="L255" s="63">
        <f t="shared" si="120"/>
        <v>0</v>
      </c>
      <c r="M255" s="64" t="e">
        <f t="shared" si="98"/>
        <v>#DIV/0!</v>
      </c>
      <c r="N255" s="48" t="e">
        <f t="shared" si="99"/>
        <v>#DIV/0!</v>
      </c>
      <c r="O255" s="63">
        <f>SUMIF('RECAP PDV'!$E:$E,$G255,'RECAP PDV'!O:O)</f>
        <v>8</v>
      </c>
      <c r="P255" s="63">
        <f t="shared" si="121"/>
        <v>1.6729401923881222</v>
      </c>
      <c r="Q255" s="64">
        <f t="shared" si="100"/>
        <v>0.89089520484425289</v>
      </c>
      <c r="R255" s="48">
        <f t="shared" si="101"/>
        <v>205</v>
      </c>
      <c r="S255" s="63">
        <f>SUMIF('RECAP PDV'!$E:$E,$G255,'RECAP PDV'!S:S)</f>
        <v>1</v>
      </c>
      <c r="T255" s="63">
        <f t="shared" si="122"/>
        <v>0.20911752404851527</v>
      </c>
      <c r="U255" s="64">
        <f t="shared" si="102"/>
        <v>0.91130330007368909</v>
      </c>
      <c r="V255" s="48">
        <f t="shared" si="103"/>
        <v>162</v>
      </c>
      <c r="W255" s="63">
        <f>SUMIF('RECAP PDV'!$E:$E,$G255,'RECAP PDV'!W:W)</f>
        <v>18.8</v>
      </c>
      <c r="X255" s="63">
        <f t="shared" si="123"/>
        <v>3.9314094521120873</v>
      </c>
      <c r="Y255" s="64">
        <f t="shared" si="104"/>
        <v>0.94187225180010625</v>
      </c>
      <c r="Z255" s="48">
        <f t="shared" si="105"/>
        <v>159</v>
      </c>
      <c r="AA255" s="63">
        <f>SUMIF('RECAP PDV'!$E:$E,$G255,'RECAP PDV'!AA:AA)</f>
        <v>2</v>
      </c>
      <c r="AB255" s="63">
        <f t="shared" si="124"/>
        <v>0.41823504809703055</v>
      </c>
      <c r="AC255" s="64">
        <f t="shared" si="106"/>
        <v>0.84670306111732074</v>
      </c>
      <c r="AD255" s="48">
        <f t="shared" si="107"/>
        <v>140</v>
      </c>
      <c r="AE255" s="63">
        <f>SUMIF('RECAP PDV'!$E:$E,$G255,'RECAP PDV'!AE:AE)</f>
        <v>51.466927047078194</v>
      </c>
      <c r="AF255" s="63">
        <f t="shared" si="125"/>
        <v>10.762636354470555</v>
      </c>
      <c r="AG255" s="64">
        <f t="shared" si="108"/>
        <v>0.58223265045809969</v>
      </c>
      <c r="AH255" s="48">
        <f t="shared" si="109"/>
        <v>21</v>
      </c>
      <c r="AI255" s="63">
        <f>SUMIF('RECAP PDV'!$E:$E,$G255,'RECAP PDV'!AI:AI)</f>
        <v>4</v>
      </c>
      <c r="AJ255" s="63">
        <f t="shared" si="118"/>
        <v>0.8364700961940611</v>
      </c>
      <c r="AK255" s="64">
        <f t="shared" si="110"/>
        <v>0.52006134114038749</v>
      </c>
      <c r="AL255" s="48">
        <f t="shared" si="111"/>
        <v>20</v>
      </c>
      <c r="AM255" s="133">
        <f>SUMIF('RECAP PDV'!$E:$E,$G255,'RECAP PDV'!AM:AM)</f>
        <v>-5</v>
      </c>
      <c r="AN255" s="133">
        <f t="shared" si="119"/>
        <v>-1.0455876202425762</v>
      </c>
      <c r="AO255" s="64">
        <f t="shared" si="112"/>
        <v>1.0945079415554284</v>
      </c>
      <c r="AP255" s="48">
        <f t="shared" si="113"/>
        <v>231</v>
      </c>
      <c r="AQ255" s="133">
        <f>SUMIF('RECAP PDV'!$E:$E,$G255,'RECAP PDV'!AQ:AQ)</f>
        <v>0</v>
      </c>
      <c r="AR255" s="133">
        <f t="shared" si="126"/>
        <v>0</v>
      </c>
      <c r="AS255" s="64">
        <f t="shared" si="114"/>
        <v>1</v>
      </c>
      <c r="AT255" s="48">
        <f t="shared" si="115"/>
        <v>85</v>
      </c>
      <c r="AU255" s="63">
        <f>SUMIF('RECAP PDV'!$E:$E,$G255,'RECAP PDV'!AU:AU)</f>
        <v>102860.1</v>
      </c>
      <c r="AV255" s="63">
        <f t="shared" si="127"/>
        <v>21509.849435382686</v>
      </c>
      <c r="AW255" s="64">
        <f t="shared" si="116"/>
        <v>0.87983034319385423</v>
      </c>
      <c r="AX255" s="48">
        <f t="shared" si="117"/>
        <v>54</v>
      </c>
    </row>
    <row r="256" spans="1:50" ht="15.75" thickBot="1" x14ac:dyDescent="0.3">
      <c r="A256">
        <v>88286</v>
      </c>
      <c r="C256" s="41">
        <v>80</v>
      </c>
      <c r="D256" s="42" t="s">
        <v>296</v>
      </c>
      <c r="E256" s="41">
        <v>57</v>
      </c>
      <c r="F256" s="43" t="s">
        <v>520</v>
      </c>
      <c r="G256" s="41">
        <v>488286</v>
      </c>
      <c r="H256" s="43" t="s">
        <v>298</v>
      </c>
      <c r="I256" s="62">
        <f>VLOOKUP(G256,ETP!$J$11:$M$324,4,FALSE)</f>
        <v>8.782</v>
      </c>
      <c r="K256" s="63">
        <f>SUMIF('RECAP PDV'!$E:$E,$G256,'RECAP PDV'!K:K)</f>
        <v>0</v>
      </c>
      <c r="L256" s="63">
        <f t="shared" si="120"/>
        <v>0</v>
      </c>
      <c r="M256" s="64" t="e">
        <f t="shared" si="98"/>
        <v>#DIV/0!</v>
      </c>
      <c r="N256" s="48" t="e">
        <f t="shared" si="99"/>
        <v>#DIV/0!</v>
      </c>
      <c r="O256" s="63">
        <f>SUMIF('RECAP PDV'!$E:$E,$G256,'RECAP PDV'!O:O)</f>
        <v>46</v>
      </c>
      <c r="P256" s="63">
        <f t="shared" si="121"/>
        <v>5.2379867911637437</v>
      </c>
      <c r="Q256" s="64">
        <f t="shared" si="100"/>
        <v>0.65839216579366888</v>
      </c>
      <c r="R256" s="48">
        <f t="shared" si="101"/>
        <v>73</v>
      </c>
      <c r="S256" s="63">
        <f>SUMIF('RECAP PDV'!$E:$E,$G256,'RECAP PDV'!S:S)</f>
        <v>6</v>
      </c>
      <c r="T256" s="63">
        <f t="shared" si="122"/>
        <v>0.68321566841266224</v>
      </c>
      <c r="U256" s="64">
        <f t="shared" si="102"/>
        <v>0.71021570094674191</v>
      </c>
      <c r="V256" s="48">
        <f t="shared" si="103"/>
        <v>38</v>
      </c>
      <c r="W256" s="63">
        <f>SUMIF('RECAP PDV'!$E:$E,$G256,'RECAP PDV'!W:W)</f>
        <v>54.6</v>
      </c>
      <c r="X256" s="63">
        <f t="shared" si="123"/>
        <v>6.217262582555227</v>
      </c>
      <c r="Y256" s="64">
        <f t="shared" si="104"/>
        <v>0.90807483211975348</v>
      </c>
      <c r="Z256" s="48">
        <f t="shared" si="105"/>
        <v>121</v>
      </c>
      <c r="AA256" s="63">
        <f>SUMIF('RECAP PDV'!$E:$E,$G256,'RECAP PDV'!AA:AA)</f>
        <v>2</v>
      </c>
      <c r="AB256" s="63">
        <f t="shared" si="124"/>
        <v>0.22773855613755409</v>
      </c>
      <c r="AC256" s="64">
        <f t="shared" si="106"/>
        <v>0.91652630816021718</v>
      </c>
      <c r="AD256" s="48">
        <f t="shared" si="107"/>
        <v>202</v>
      </c>
      <c r="AE256" s="63">
        <f>SUMIF('RECAP PDV'!$E:$E,$G256,'RECAP PDV'!AE:AE)</f>
        <v>54.45325307400725</v>
      </c>
      <c r="AF256" s="63">
        <f t="shared" si="125"/>
        <v>6.2005526160336197</v>
      </c>
      <c r="AG256" s="64">
        <f t="shared" si="108"/>
        <v>0.75931655156039224</v>
      </c>
      <c r="AH256" s="48">
        <f t="shared" si="109"/>
        <v>78</v>
      </c>
      <c r="AI256" s="63">
        <f>SUMIF('RECAP PDV'!$E:$E,$G256,'RECAP PDV'!AI:AI)</f>
        <v>4</v>
      </c>
      <c r="AJ256" s="63">
        <f t="shared" si="118"/>
        <v>0.45547711227510818</v>
      </c>
      <c r="AK256" s="64">
        <f t="shared" si="110"/>
        <v>0.73866241554695211</v>
      </c>
      <c r="AL256" s="48">
        <f t="shared" si="111"/>
        <v>90</v>
      </c>
      <c r="AM256" s="133">
        <f>SUMIF('RECAP PDV'!$E:$E,$G256,'RECAP PDV'!AM:AM)</f>
        <v>4</v>
      </c>
      <c r="AN256" s="133">
        <f t="shared" si="119"/>
        <v>0.45547711227510818</v>
      </c>
      <c r="AO256" s="64">
        <f t="shared" si="112"/>
        <v>0.88752134231899449</v>
      </c>
      <c r="AP256" s="48">
        <f t="shared" si="113"/>
        <v>96</v>
      </c>
      <c r="AQ256" s="133">
        <f>SUMIF('RECAP PDV'!$E:$E,$G256,'RECAP PDV'!AQ:AQ)</f>
        <v>1</v>
      </c>
      <c r="AR256" s="133">
        <f t="shared" si="126"/>
        <v>0.11386927806877704</v>
      </c>
      <c r="AS256" s="64">
        <f t="shared" si="114"/>
        <v>0.90033022090639936</v>
      </c>
      <c r="AT256" s="48">
        <f t="shared" si="115"/>
        <v>79</v>
      </c>
      <c r="AU256" s="63">
        <f>SUMIF('RECAP PDV'!$E:$E,$G256,'RECAP PDV'!AU:AU)</f>
        <v>89603.4</v>
      </c>
      <c r="AV256" s="63">
        <f t="shared" si="127"/>
        <v>10203.074470507856</v>
      </c>
      <c r="AW256" s="64">
        <f t="shared" si="116"/>
        <v>0.94299820827794356</v>
      </c>
      <c r="AX256" s="48">
        <f t="shared" si="117"/>
        <v>130</v>
      </c>
    </row>
    <row r="257" spans="1:50" ht="15.75" thickBot="1" x14ac:dyDescent="0.3">
      <c r="A257">
        <v>88291</v>
      </c>
      <c r="C257" s="41">
        <v>80</v>
      </c>
      <c r="D257" s="42" t="s">
        <v>296</v>
      </c>
      <c r="E257" s="41">
        <v>57</v>
      </c>
      <c r="F257" s="43" t="s">
        <v>520</v>
      </c>
      <c r="G257" s="41">
        <v>488291</v>
      </c>
      <c r="H257" s="43" t="s">
        <v>299</v>
      </c>
      <c r="I257" s="62">
        <f>VLOOKUP(G257,ETP!$J$11:$M$324,4,FALSE)</f>
        <v>2</v>
      </c>
      <c r="K257" s="63">
        <f>SUMIF('RECAP PDV'!$E:$E,$G257,'RECAP PDV'!K:K)</f>
        <v>0</v>
      </c>
      <c r="L257" s="63">
        <f t="shared" si="120"/>
        <v>0</v>
      </c>
      <c r="M257" s="64" t="e">
        <f t="shared" si="98"/>
        <v>#DIV/0!</v>
      </c>
      <c r="N257" s="48" t="e">
        <f t="shared" si="99"/>
        <v>#DIV/0!</v>
      </c>
      <c r="O257" s="63">
        <f>SUMIF('RECAP PDV'!$E:$E,$G257,'RECAP PDV'!O:O)</f>
        <v>4</v>
      </c>
      <c r="P257" s="63">
        <f t="shared" si="121"/>
        <v>2</v>
      </c>
      <c r="Q257" s="64">
        <f t="shared" si="100"/>
        <v>0.86956521739130432</v>
      </c>
      <c r="R257" s="48">
        <f t="shared" si="101"/>
        <v>196</v>
      </c>
      <c r="S257" s="63">
        <f>SUMIF('RECAP PDV'!$E:$E,$G257,'RECAP PDV'!S:S)</f>
        <v>0</v>
      </c>
      <c r="T257" s="63">
        <f t="shared" si="122"/>
        <v>0</v>
      </c>
      <c r="U257" s="64">
        <f t="shared" si="102"/>
        <v>1</v>
      </c>
      <c r="V257" s="48">
        <f t="shared" si="103"/>
        <v>181</v>
      </c>
      <c r="W257" s="63">
        <f>SUMIF('RECAP PDV'!$E:$E,$G257,'RECAP PDV'!W:W)</f>
        <v>0</v>
      </c>
      <c r="X257" s="63">
        <f t="shared" si="123"/>
        <v>0</v>
      </c>
      <c r="Y257" s="64">
        <f t="shared" si="104"/>
        <v>1</v>
      </c>
      <c r="Z257" s="48">
        <f t="shared" si="105"/>
        <v>224</v>
      </c>
      <c r="AA257" s="63">
        <f>SUMIF('RECAP PDV'!$E:$E,$G257,'RECAP PDV'!AA:AA)</f>
        <v>0</v>
      </c>
      <c r="AB257" s="63">
        <f t="shared" si="124"/>
        <v>0</v>
      </c>
      <c r="AC257" s="64">
        <f t="shared" si="106"/>
        <v>1</v>
      </c>
      <c r="AD257" s="48">
        <f t="shared" si="107"/>
        <v>219</v>
      </c>
      <c r="AE257" s="63">
        <f>SUMIF('RECAP PDV'!$E:$E,$G257,'RECAP PDV'!AE:AE)</f>
        <v>1.4639545207263194</v>
      </c>
      <c r="AF257" s="63">
        <f t="shared" si="125"/>
        <v>0.73197726036315969</v>
      </c>
      <c r="AG257" s="64">
        <f t="shared" si="108"/>
        <v>0.97158724034563915</v>
      </c>
      <c r="AH257" s="48">
        <f t="shared" si="109"/>
        <v>242</v>
      </c>
      <c r="AI257" s="63">
        <f>SUMIF('RECAP PDV'!$E:$E,$G257,'RECAP PDV'!AI:AI)</f>
        <v>1</v>
      </c>
      <c r="AJ257" s="63">
        <f t="shared" si="118"/>
        <v>0.5</v>
      </c>
      <c r="AK257" s="64">
        <f t="shared" si="110"/>
        <v>0.71311666666666662</v>
      </c>
      <c r="AL257" s="48">
        <f t="shared" si="111"/>
        <v>70</v>
      </c>
      <c r="AM257" s="133">
        <f>SUMIF('RECAP PDV'!$E:$E,$G257,'RECAP PDV'!AM:AM)</f>
        <v>1</v>
      </c>
      <c r="AN257" s="133">
        <f t="shared" si="119"/>
        <v>0.5</v>
      </c>
      <c r="AO257" s="64">
        <f t="shared" si="112"/>
        <v>0.88138193945466625</v>
      </c>
      <c r="AP257" s="48">
        <f t="shared" si="113"/>
        <v>88</v>
      </c>
      <c r="AQ257" s="133">
        <f>SUMIF('RECAP PDV'!$E:$E,$G257,'RECAP PDV'!AQ:AQ)</f>
        <v>0</v>
      </c>
      <c r="AR257" s="133">
        <f t="shared" si="126"/>
        <v>0</v>
      </c>
      <c r="AS257" s="64">
        <f t="shared" si="114"/>
        <v>1</v>
      </c>
      <c r="AT257" s="48">
        <f t="shared" si="115"/>
        <v>85</v>
      </c>
      <c r="AU257" s="63">
        <f>SUMIF('RECAP PDV'!$E:$E,$G257,'RECAP PDV'!AU:AU)</f>
        <v>76091.399999999994</v>
      </c>
      <c r="AV257" s="63">
        <f t="shared" si="127"/>
        <v>38045.699999999997</v>
      </c>
      <c r="AW257" s="64">
        <f t="shared" si="116"/>
        <v>0.78744906022312933</v>
      </c>
      <c r="AX257" s="48">
        <f t="shared" si="117"/>
        <v>16</v>
      </c>
    </row>
    <row r="258" spans="1:50" ht="15.75" thickBot="1" x14ac:dyDescent="0.3">
      <c r="A258">
        <v>88288</v>
      </c>
      <c r="C258" s="41">
        <v>80</v>
      </c>
      <c r="D258" s="42" t="s">
        <v>296</v>
      </c>
      <c r="E258" s="41">
        <v>57</v>
      </c>
      <c r="F258" s="43" t="s">
        <v>520</v>
      </c>
      <c r="G258" s="41">
        <v>488288</v>
      </c>
      <c r="H258" s="43" t="s">
        <v>300</v>
      </c>
      <c r="I258" s="62">
        <f>VLOOKUP(G258,ETP!$J$11:$M$324,4,FALSE)</f>
        <v>2</v>
      </c>
      <c r="K258" s="63">
        <f>SUMIF('RECAP PDV'!$E:$E,$G258,'RECAP PDV'!K:K)</f>
        <v>0</v>
      </c>
      <c r="L258" s="63">
        <f t="shared" si="120"/>
        <v>0</v>
      </c>
      <c r="M258" s="64" t="e">
        <f t="shared" si="98"/>
        <v>#DIV/0!</v>
      </c>
      <c r="N258" s="48" t="e">
        <f t="shared" si="99"/>
        <v>#DIV/0!</v>
      </c>
      <c r="O258" s="63">
        <f>SUMIF('RECAP PDV'!$E:$E,$G258,'RECAP PDV'!O:O)</f>
        <v>28</v>
      </c>
      <c r="P258" s="63">
        <f t="shared" si="121"/>
        <v>14</v>
      </c>
      <c r="Q258" s="64">
        <f t="shared" si="100"/>
        <v>8.6956521739130474E-2</v>
      </c>
      <c r="R258" s="48">
        <f t="shared" si="101"/>
        <v>3</v>
      </c>
      <c r="S258" s="63">
        <f>SUMIF('RECAP PDV'!$E:$E,$G258,'RECAP PDV'!S:S)</f>
        <v>3</v>
      </c>
      <c r="T258" s="63">
        <f t="shared" si="122"/>
        <v>1.5</v>
      </c>
      <c r="U258" s="64">
        <f t="shared" si="102"/>
        <v>0.36377857142857178</v>
      </c>
      <c r="V258" s="48">
        <f t="shared" si="103"/>
        <v>2</v>
      </c>
      <c r="W258" s="63">
        <f>SUMIF('RECAP PDV'!$E:$E,$G258,'RECAP PDV'!W:W)</f>
        <v>5.2</v>
      </c>
      <c r="X258" s="63">
        <f t="shared" si="123"/>
        <v>2.6</v>
      </c>
      <c r="Y258" s="64">
        <f t="shared" si="104"/>
        <v>0.96155777027027034</v>
      </c>
      <c r="Z258" s="48">
        <f t="shared" si="105"/>
        <v>186</v>
      </c>
      <c r="AA258" s="63">
        <f>SUMIF('RECAP PDV'!$E:$E,$G258,'RECAP PDV'!AA:AA)</f>
        <v>0</v>
      </c>
      <c r="AB258" s="63">
        <f t="shared" si="124"/>
        <v>0</v>
      </c>
      <c r="AC258" s="64">
        <f t="shared" si="106"/>
        <v>1</v>
      </c>
      <c r="AD258" s="48">
        <f t="shared" si="107"/>
        <v>219</v>
      </c>
      <c r="AE258" s="63">
        <f>SUMIF('RECAP PDV'!$E:$E,$G258,'RECAP PDV'!AE:AE)</f>
        <v>26.458864099569503</v>
      </c>
      <c r="AF258" s="63">
        <f t="shared" si="125"/>
        <v>13.229432049784752</v>
      </c>
      <c r="AG258" s="64">
        <f t="shared" si="108"/>
        <v>0.48648039556892325</v>
      </c>
      <c r="AH258" s="48">
        <f t="shared" si="109"/>
        <v>10</v>
      </c>
      <c r="AI258" s="63">
        <f>SUMIF('RECAP PDV'!$E:$E,$G258,'RECAP PDV'!AI:AI)</f>
        <v>1</v>
      </c>
      <c r="AJ258" s="63">
        <f t="shared" si="118"/>
        <v>0.5</v>
      </c>
      <c r="AK258" s="64">
        <f t="shared" si="110"/>
        <v>0.71311666666666662</v>
      </c>
      <c r="AL258" s="48">
        <f t="shared" si="111"/>
        <v>70</v>
      </c>
      <c r="AM258" s="133">
        <f>SUMIF('RECAP PDV'!$E:$E,$G258,'RECAP PDV'!AM:AM)</f>
        <v>2</v>
      </c>
      <c r="AN258" s="133">
        <f t="shared" si="119"/>
        <v>1</v>
      </c>
      <c r="AO258" s="64">
        <f t="shared" si="112"/>
        <v>0.81243534616242963</v>
      </c>
      <c r="AP258" s="48">
        <f t="shared" si="113"/>
        <v>48</v>
      </c>
      <c r="AQ258" s="133">
        <f>SUMIF('RECAP PDV'!$E:$E,$G258,'RECAP PDV'!AQ:AQ)</f>
        <v>0</v>
      </c>
      <c r="AR258" s="133">
        <f t="shared" si="126"/>
        <v>0</v>
      </c>
      <c r="AS258" s="64">
        <f t="shared" si="114"/>
        <v>1</v>
      </c>
      <c r="AT258" s="48">
        <f t="shared" si="115"/>
        <v>85</v>
      </c>
      <c r="AU258" s="63">
        <f>SUMIF('RECAP PDV'!$E:$E,$G258,'RECAP PDV'!AU:AU)</f>
        <v>874</v>
      </c>
      <c r="AV258" s="63">
        <f t="shared" si="127"/>
        <v>437</v>
      </c>
      <c r="AW258" s="64">
        <f t="shared" si="116"/>
        <v>0.99755860029694576</v>
      </c>
      <c r="AX258" s="48">
        <f t="shared" si="117"/>
        <v>236</v>
      </c>
    </row>
    <row r="259" spans="1:50" ht="15.75" thickBot="1" x14ac:dyDescent="0.3">
      <c r="A259">
        <v>88336</v>
      </c>
      <c r="C259" s="41">
        <v>80</v>
      </c>
      <c r="D259" s="42" t="s">
        <v>296</v>
      </c>
      <c r="E259" s="41">
        <v>57</v>
      </c>
      <c r="F259" s="43" t="s">
        <v>520</v>
      </c>
      <c r="G259" s="41">
        <v>588336</v>
      </c>
      <c r="H259" s="43" t="s">
        <v>301</v>
      </c>
      <c r="I259" s="62">
        <f>VLOOKUP(G259,ETP!$J$11:$M$324,4,FALSE)</f>
        <v>3.782</v>
      </c>
      <c r="K259" s="63">
        <f>SUMIF('RECAP PDV'!$E:$E,$G259,'RECAP PDV'!K:K)</f>
        <v>0</v>
      </c>
      <c r="L259" s="63">
        <f t="shared" si="120"/>
        <v>0</v>
      </c>
      <c r="M259" s="64" t="e">
        <f t="shared" si="98"/>
        <v>#DIV/0!</v>
      </c>
      <c r="N259" s="48" t="e">
        <f t="shared" si="99"/>
        <v>#DIV/0!</v>
      </c>
      <c r="O259" s="63">
        <f>SUMIF('RECAP PDV'!$E:$E,$G259,'RECAP PDV'!O:O)</f>
        <v>10</v>
      </c>
      <c r="P259" s="63">
        <f t="shared" si="121"/>
        <v>2.6441036488630356</v>
      </c>
      <c r="Q259" s="64">
        <f t="shared" si="100"/>
        <v>0.82755845768284553</v>
      </c>
      <c r="R259" s="48">
        <f t="shared" si="101"/>
        <v>174</v>
      </c>
      <c r="S259" s="63">
        <f>SUMIF('RECAP PDV'!$E:$E,$G259,'RECAP PDV'!S:S)</f>
        <v>0</v>
      </c>
      <c r="T259" s="63">
        <f t="shared" si="122"/>
        <v>0</v>
      </c>
      <c r="U259" s="64">
        <f t="shared" si="102"/>
        <v>1</v>
      </c>
      <c r="V259" s="48">
        <f t="shared" si="103"/>
        <v>181</v>
      </c>
      <c r="W259" s="63">
        <f>SUMIF('RECAP PDV'!$E:$E,$G259,'RECAP PDV'!W:W)</f>
        <v>5.2</v>
      </c>
      <c r="X259" s="63">
        <f t="shared" si="123"/>
        <v>1.3749338974087784</v>
      </c>
      <c r="Y259" s="64">
        <f t="shared" si="104"/>
        <v>0.97967095202023813</v>
      </c>
      <c r="Z259" s="48">
        <f t="shared" si="105"/>
        <v>211</v>
      </c>
      <c r="AA259" s="63">
        <f>SUMIF('RECAP PDV'!$E:$E,$G259,'RECAP PDV'!AA:AA)</f>
        <v>1</v>
      </c>
      <c r="AB259" s="63">
        <f t="shared" si="124"/>
        <v>0.26441036488630354</v>
      </c>
      <c r="AC259" s="64">
        <f t="shared" si="106"/>
        <v>0.90308488078569904</v>
      </c>
      <c r="AD259" s="48">
        <f t="shared" si="107"/>
        <v>189</v>
      </c>
      <c r="AE259" s="63">
        <f>SUMIF('RECAP PDV'!$E:$E,$G259,'RECAP PDV'!AE:AE)</f>
        <v>22.821081195146448</v>
      </c>
      <c r="AF259" s="63">
        <f t="shared" si="125"/>
        <v>6.0341304059086323</v>
      </c>
      <c r="AG259" s="64">
        <f t="shared" si="108"/>
        <v>0.76577647116921022</v>
      </c>
      <c r="AH259" s="48">
        <f t="shared" si="109"/>
        <v>80</v>
      </c>
      <c r="AI259" s="63">
        <f>SUMIF('RECAP PDV'!$E:$E,$G259,'RECAP PDV'!AI:AI)</f>
        <v>1</v>
      </c>
      <c r="AJ259" s="63">
        <f t="shared" si="118"/>
        <v>0.26441036488630354</v>
      </c>
      <c r="AK259" s="64">
        <f t="shared" si="110"/>
        <v>0.84829014630706856</v>
      </c>
      <c r="AL259" s="48">
        <f t="shared" si="111"/>
        <v>166</v>
      </c>
      <c r="AM259" s="133">
        <f>SUMIF('RECAP PDV'!$E:$E,$G259,'RECAP PDV'!AM:AM)</f>
        <v>-6</v>
      </c>
      <c r="AN259" s="133">
        <f t="shared" si="119"/>
        <v>-1.5864621893178212</v>
      </c>
      <c r="AO259" s="64">
        <f t="shared" si="112"/>
        <v>1.1690908594277181</v>
      </c>
      <c r="AP259" s="48">
        <f t="shared" si="113"/>
        <v>251</v>
      </c>
      <c r="AQ259" s="133">
        <f>SUMIF('RECAP PDV'!$E:$E,$G259,'RECAP PDV'!AQ:AQ)</f>
        <v>1</v>
      </c>
      <c r="AR259" s="133">
        <f t="shared" si="126"/>
        <v>0.26441036488630354</v>
      </c>
      <c r="AS259" s="64">
        <f t="shared" si="114"/>
        <v>0.76856160761501857</v>
      </c>
      <c r="AT259" s="48">
        <f t="shared" si="115"/>
        <v>38</v>
      </c>
      <c r="AU259" s="63">
        <f>SUMIF('RECAP PDV'!$E:$E,$G259,'RECAP PDV'!AU:AU)</f>
        <v>29051</v>
      </c>
      <c r="AV259" s="63">
        <f t="shared" si="127"/>
        <v>7681.385510312004</v>
      </c>
      <c r="AW259" s="64">
        <f t="shared" si="116"/>
        <v>0.95708619610086676</v>
      </c>
      <c r="AX259" s="48">
        <f t="shared" si="117"/>
        <v>155</v>
      </c>
    </row>
    <row r="260" spans="1:50" ht="15.75" thickBot="1" x14ac:dyDescent="0.3">
      <c r="A260">
        <v>88396</v>
      </c>
      <c r="C260" s="41">
        <v>80</v>
      </c>
      <c r="D260" s="42" t="s">
        <v>296</v>
      </c>
      <c r="E260" s="41">
        <v>57</v>
      </c>
      <c r="F260" s="43" t="s">
        <v>520</v>
      </c>
      <c r="G260" s="41">
        <v>588396</v>
      </c>
      <c r="H260" s="44" t="s">
        <v>318</v>
      </c>
      <c r="I260" s="62">
        <f>VLOOKUP(G260,ETP!$J$11:$M$324,4,FALSE)</f>
        <v>3</v>
      </c>
      <c r="K260" s="63">
        <f>SUMIF('RECAP PDV'!$E:$E,$G260,'RECAP PDV'!K:K)</f>
        <v>0</v>
      </c>
      <c r="L260" s="63">
        <f t="shared" si="120"/>
        <v>0</v>
      </c>
      <c r="M260" s="64" t="e">
        <f t="shared" si="98"/>
        <v>#DIV/0!</v>
      </c>
      <c r="N260" s="48" t="e">
        <f t="shared" si="99"/>
        <v>#DIV/0!</v>
      </c>
      <c r="O260" s="63">
        <f>SUMIF('RECAP PDV'!$E:$E,$G260,'RECAP PDV'!O:O)</f>
        <v>9</v>
      </c>
      <c r="P260" s="63">
        <f t="shared" si="121"/>
        <v>3</v>
      </c>
      <c r="Q260" s="64">
        <f t="shared" si="100"/>
        <v>0.80434782608695654</v>
      </c>
      <c r="R260" s="48">
        <f t="shared" si="101"/>
        <v>162</v>
      </c>
      <c r="S260" s="63">
        <f>SUMIF('RECAP PDV'!$E:$E,$G260,'RECAP PDV'!S:S)</f>
        <v>1</v>
      </c>
      <c r="T260" s="63">
        <f t="shared" si="122"/>
        <v>0.33333333333333331</v>
      </c>
      <c r="U260" s="64">
        <f t="shared" si="102"/>
        <v>0.85861746031746033</v>
      </c>
      <c r="V260" s="48">
        <f t="shared" si="103"/>
        <v>121</v>
      </c>
      <c r="W260" s="63">
        <f>SUMIF('RECAP PDV'!$E:$E,$G260,'RECAP PDV'!W:W)</f>
        <v>-12.8</v>
      </c>
      <c r="X260" s="63">
        <f t="shared" si="123"/>
        <v>-4.2666666666666666</v>
      </c>
      <c r="Y260" s="64">
        <f t="shared" si="104"/>
        <v>1.0630846846846846</v>
      </c>
      <c r="Z260" s="48">
        <f t="shared" si="105"/>
        <v>264</v>
      </c>
      <c r="AA260" s="63">
        <f>SUMIF('RECAP PDV'!$E:$E,$G260,'RECAP PDV'!AA:AA)</f>
        <v>0</v>
      </c>
      <c r="AB260" s="63">
        <f t="shared" si="124"/>
        <v>0</v>
      </c>
      <c r="AC260" s="64">
        <f t="shared" si="106"/>
        <v>1</v>
      </c>
      <c r="AD260" s="48">
        <f t="shared" si="107"/>
        <v>219</v>
      </c>
      <c r="AE260" s="63">
        <f>SUMIF('RECAP PDV'!$E:$E,$G260,'RECAP PDV'!AE:AE)</f>
        <v>5.5256462597363551</v>
      </c>
      <c r="AF260" s="63">
        <f t="shared" si="125"/>
        <v>1.841882086578785</v>
      </c>
      <c r="AG260" s="64">
        <f t="shared" si="108"/>
        <v>0.92850467374946655</v>
      </c>
      <c r="AH260" s="48">
        <f t="shared" si="109"/>
        <v>199</v>
      </c>
      <c r="AI260" s="63">
        <f>SUMIF('RECAP PDV'!$E:$E,$G260,'RECAP PDV'!AI:AI)</f>
        <v>1</v>
      </c>
      <c r="AJ260" s="63">
        <f t="shared" si="118"/>
        <v>0.33333333333333331</v>
      </c>
      <c r="AK260" s="64">
        <f t="shared" si="110"/>
        <v>0.80874444444444449</v>
      </c>
      <c r="AL260" s="48">
        <f t="shared" si="111"/>
        <v>135</v>
      </c>
      <c r="AM260" s="133">
        <f>SUMIF('RECAP PDV'!$E:$E,$G260,'RECAP PDV'!AM:AM)</f>
        <v>11</v>
      </c>
      <c r="AN260" s="133">
        <f t="shared" si="119"/>
        <v>3.6666666666666665</v>
      </c>
      <c r="AO260" s="64">
        <f t="shared" si="112"/>
        <v>0.44472018193716645</v>
      </c>
      <c r="AP260" s="48">
        <f t="shared" si="113"/>
        <v>2</v>
      </c>
      <c r="AQ260" s="133">
        <f>SUMIF('RECAP PDV'!$E:$E,$G260,'RECAP PDV'!AQ:AQ)</f>
        <v>0</v>
      </c>
      <c r="AR260" s="133">
        <f t="shared" si="126"/>
        <v>0</v>
      </c>
      <c r="AS260" s="64">
        <f t="shared" si="114"/>
        <v>1</v>
      </c>
      <c r="AT260" s="48">
        <f t="shared" si="115"/>
        <v>85</v>
      </c>
      <c r="AU260" s="63">
        <f>SUMIF('RECAP PDV'!$E:$E,$G260,'RECAP PDV'!AU:AU)</f>
        <v>129998.2</v>
      </c>
      <c r="AV260" s="63">
        <f t="shared" si="127"/>
        <v>43332.73333333333</v>
      </c>
      <c r="AW260" s="64">
        <f t="shared" si="116"/>
        <v>0.75791184830084535</v>
      </c>
      <c r="AX260" s="48">
        <f t="shared" si="117"/>
        <v>11</v>
      </c>
    </row>
    <row r="261" spans="1:50" ht="15.75" thickBot="1" x14ac:dyDescent="0.3">
      <c r="A261">
        <v>88451</v>
      </c>
      <c r="C261" s="41">
        <v>80</v>
      </c>
      <c r="D261" s="42" t="s">
        <v>296</v>
      </c>
      <c r="E261" s="41">
        <v>57</v>
      </c>
      <c r="F261" s="43" t="s">
        <v>520</v>
      </c>
      <c r="G261" s="41">
        <v>488451</v>
      </c>
      <c r="H261" s="43" t="s">
        <v>309</v>
      </c>
      <c r="I261" s="62">
        <f>VLOOKUP(G261,ETP!$J$11:$M$324,4,FALSE)</f>
        <v>5</v>
      </c>
      <c r="K261" s="63">
        <f>SUMIF('RECAP PDV'!$E:$E,$G261,'RECAP PDV'!K:K)</f>
        <v>0</v>
      </c>
      <c r="L261" s="63">
        <f t="shared" si="120"/>
        <v>0</v>
      </c>
      <c r="M261" s="64" t="e">
        <f t="shared" si="98"/>
        <v>#DIV/0!</v>
      </c>
      <c r="N261" s="48" t="e">
        <f t="shared" si="99"/>
        <v>#DIV/0!</v>
      </c>
      <c r="O261" s="63">
        <f>SUMIF('RECAP PDV'!$E:$E,$G261,'RECAP PDV'!O:O)</f>
        <v>16</v>
      </c>
      <c r="P261" s="63">
        <f t="shared" si="121"/>
        <v>3.2</v>
      </c>
      <c r="Q261" s="64">
        <f t="shared" si="100"/>
        <v>0.79130434782608694</v>
      </c>
      <c r="R261" s="48">
        <f t="shared" si="101"/>
        <v>149</v>
      </c>
      <c r="S261" s="63">
        <f>SUMIF('RECAP PDV'!$E:$E,$G261,'RECAP PDV'!S:S)</f>
        <v>1</v>
      </c>
      <c r="T261" s="63">
        <f t="shared" si="122"/>
        <v>0.2</v>
      </c>
      <c r="U261" s="64">
        <f t="shared" si="102"/>
        <v>0.9151704761904762</v>
      </c>
      <c r="V261" s="48">
        <f t="shared" si="103"/>
        <v>165</v>
      </c>
      <c r="W261" s="63">
        <f>SUMIF('RECAP PDV'!$E:$E,$G261,'RECAP PDV'!W:W)</f>
        <v>-12</v>
      </c>
      <c r="X261" s="63">
        <f t="shared" si="123"/>
        <v>-2.4</v>
      </c>
      <c r="Y261" s="64">
        <f t="shared" si="104"/>
        <v>1.0354851351351353</v>
      </c>
      <c r="Z261" s="48">
        <f t="shared" si="105"/>
        <v>253</v>
      </c>
      <c r="AA261" s="63">
        <f>SUMIF('RECAP PDV'!$E:$E,$G261,'RECAP PDV'!AA:AA)</f>
        <v>0</v>
      </c>
      <c r="AB261" s="63">
        <f t="shared" si="124"/>
        <v>0</v>
      </c>
      <c r="AC261" s="64">
        <f t="shared" si="106"/>
        <v>1</v>
      </c>
      <c r="AD261" s="48">
        <f t="shared" si="107"/>
        <v>219</v>
      </c>
      <c r="AE261" s="63">
        <f>SUMIF('RECAP PDV'!$E:$E,$G261,'RECAP PDV'!AE:AE)</f>
        <v>1.3944852009634465</v>
      </c>
      <c r="AF261" s="63">
        <f t="shared" si="125"/>
        <v>0.27889704019268929</v>
      </c>
      <c r="AG261" s="64">
        <f t="shared" si="108"/>
        <v>0.98917420663126066</v>
      </c>
      <c r="AH261" s="48">
        <f t="shared" si="109"/>
        <v>253</v>
      </c>
      <c r="AI261" s="63">
        <f>SUMIF('RECAP PDV'!$E:$E,$G261,'RECAP PDV'!AI:AI)</f>
        <v>0</v>
      </c>
      <c r="AJ261" s="63">
        <f t="shared" si="118"/>
        <v>0</v>
      </c>
      <c r="AK261" s="64">
        <f t="shared" si="110"/>
        <v>1</v>
      </c>
      <c r="AL261" s="48">
        <f t="shared" si="111"/>
        <v>204</v>
      </c>
      <c r="AM261" s="133">
        <f>SUMIF('RECAP PDV'!$E:$E,$G261,'RECAP PDV'!AM:AM)</f>
        <v>6</v>
      </c>
      <c r="AN261" s="133">
        <f t="shared" si="119"/>
        <v>1.2</v>
      </c>
      <c r="AO261" s="64">
        <f t="shared" si="112"/>
        <v>0.78485670884553471</v>
      </c>
      <c r="AP261" s="48">
        <f t="shared" si="113"/>
        <v>41</v>
      </c>
      <c r="AQ261" s="133">
        <f>SUMIF('RECAP PDV'!$E:$E,$G261,'RECAP PDV'!AQ:AQ)</f>
        <v>0</v>
      </c>
      <c r="AR261" s="133">
        <f t="shared" si="126"/>
        <v>0</v>
      </c>
      <c r="AS261" s="64">
        <f t="shared" si="114"/>
        <v>1</v>
      </c>
      <c r="AT261" s="48">
        <f t="shared" si="115"/>
        <v>85</v>
      </c>
      <c r="AU261" s="63">
        <f>SUMIF('RECAP PDV'!$E:$E,$G261,'RECAP PDV'!AU:AU)</f>
        <v>82967.3</v>
      </c>
      <c r="AV261" s="63">
        <f t="shared" si="127"/>
        <v>16593.46</v>
      </c>
      <c r="AW261" s="64">
        <f t="shared" si="116"/>
        <v>0.90729686884063354</v>
      </c>
      <c r="AX261" s="48">
        <f t="shared" si="117"/>
        <v>83</v>
      </c>
    </row>
    <row r="262" spans="1:50" ht="15.75" thickBot="1" x14ac:dyDescent="0.3">
      <c r="A262">
        <v>88501</v>
      </c>
      <c r="C262" s="41">
        <v>80</v>
      </c>
      <c r="D262" s="42" t="s">
        <v>296</v>
      </c>
      <c r="E262" s="41">
        <v>57</v>
      </c>
      <c r="F262" s="43" t="s">
        <v>520</v>
      </c>
      <c r="G262" s="41">
        <v>588501</v>
      </c>
      <c r="H262" s="43" t="s">
        <v>326</v>
      </c>
      <c r="I262" s="62">
        <f>VLOOKUP(G262,ETP!$J$11:$M$324,4,FALSE)</f>
        <v>5</v>
      </c>
      <c r="K262" s="63">
        <f>SUMIF('RECAP PDV'!$E:$E,$G262,'RECAP PDV'!K:K)</f>
        <v>0</v>
      </c>
      <c r="L262" s="63">
        <f t="shared" si="120"/>
        <v>0</v>
      </c>
      <c r="M262" s="64" t="e">
        <f t="shared" ref="M262:M280" si="128">IF(M$288="NON",(M$284-L262)/M$284,(M$284-L262)/M$286*M$282)</f>
        <v>#DIV/0!</v>
      </c>
      <c r="N262" s="48" t="e">
        <f t="shared" ref="N262:N278" si="129">RANK(M262,M$6:M$278,1)</f>
        <v>#DIV/0!</v>
      </c>
      <c r="O262" s="63">
        <f>SUMIF('RECAP PDV'!$E:$E,$G262,'RECAP PDV'!O:O)</f>
        <v>5</v>
      </c>
      <c r="P262" s="63">
        <f t="shared" si="121"/>
        <v>1</v>
      </c>
      <c r="Q262" s="64">
        <f t="shared" ref="Q262:Q280" si="130">IF(Q$288="NON",(Q$284-P262)/Q$284,(Q$284-P262)/Q$286*Q$282)</f>
        <v>0.93478260869565222</v>
      </c>
      <c r="R262" s="48">
        <f t="shared" ref="R262:R278" si="131">RANK(Q262,Q$6:Q$278,1)</f>
        <v>224</v>
      </c>
      <c r="S262" s="63">
        <f>SUMIF('RECAP PDV'!$E:$E,$G262,'RECAP PDV'!S:S)</f>
        <v>0</v>
      </c>
      <c r="T262" s="63">
        <f t="shared" si="122"/>
        <v>0</v>
      </c>
      <c r="U262" s="64">
        <f t="shared" ref="U262:U280" si="132">IF(U$288="NON",(U$284-T262)/U$284,(U$284-T262)/U$286*U$282)</f>
        <v>1</v>
      </c>
      <c r="V262" s="48">
        <f t="shared" ref="V262:V278" si="133">RANK(U262,U$6:U$278,1)</f>
        <v>181</v>
      </c>
      <c r="W262" s="63">
        <f>SUMIF('RECAP PDV'!$E:$E,$G262,'RECAP PDV'!W:W)</f>
        <v>-4.0000000000000009</v>
      </c>
      <c r="X262" s="63">
        <f t="shared" si="123"/>
        <v>-0.80000000000000016</v>
      </c>
      <c r="Y262" s="64">
        <f t="shared" ref="Y262:Y280" si="134">IF(Y$288="NON",(Y$284-X262)/Y$284,(Y$284-X262)/Y$286*Y$282)</f>
        <v>1.0118283783783784</v>
      </c>
      <c r="Z262" s="48">
        <f t="shared" ref="Z262:Z278" si="135">RANK(Y262,Y$6:Y$278,1)</f>
        <v>240</v>
      </c>
      <c r="AA262" s="63">
        <f>SUMIF('RECAP PDV'!$E:$E,$G262,'RECAP PDV'!AA:AA)</f>
        <v>1</v>
      </c>
      <c r="AB262" s="63">
        <f t="shared" si="124"/>
        <v>0.2</v>
      </c>
      <c r="AC262" s="64">
        <f t="shared" ref="AC262:AC280" si="136">IF(AC$288="NON",(AC$284-AB262)/AC$284,(AC$284-AB262)/AC$286*AC$282)</f>
        <v>0.92669340382630272</v>
      </c>
      <c r="AD262" s="48">
        <f t="shared" ref="AD262:AD278" si="137">RANK(AC262,AC$6:AC$278,1)</f>
        <v>207</v>
      </c>
      <c r="AE262" s="63">
        <f>SUMIF('RECAP PDV'!$E:$E,$G262,'RECAP PDV'!AE:AE)</f>
        <v>22.011578123926629</v>
      </c>
      <c r="AF262" s="63">
        <f t="shared" si="125"/>
        <v>4.4023156247853255</v>
      </c>
      <c r="AG262" s="64">
        <f t="shared" ref="AG262:AG280" si="138">IF(AG$288="NON",(AG$284-AF262)/AG$284,(AG$284-AF262)/AG$286*AG$282)</f>
        <v>0.8291177300950503</v>
      </c>
      <c r="AH262" s="48">
        <f t="shared" ref="AH262:AH278" si="139">RANK(AG262,AG$6:AG$278,1)</f>
        <v>119</v>
      </c>
      <c r="AI262" s="63">
        <f>SUMIF('RECAP PDV'!$E:$E,$G262,'RECAP PDV'!AI:AI)</f>
        <v>2</v>
      </c>
      <c r="AJ262" s="63">
        <f t="shared" si="118"/>
        <v>0.4</v>
      </c>
      <c r="AK262" s="64">
        <f t="shared" ref="AK262:AK280" si="140">IF(AK$288="NON",(AK$284-AJ262)/AK$284,(AK$284-AJ262)/AK$286*AK$282)</f>
        <v>0.77049333333333336</v>
      </c>
      <c r="AL262" s="48">
        <f t="shared" ref="AL262:AL278" si="141">RANK(AK262,AK$6:AK$278,1)</f>
        <v>101</v>
      </c>
      <c r="AM262" s="133">
        <f>SUMIF('RECAP PDV'!$E:$E,$G262,'RECAP PDV'!AM:AM)</f>
        <v>3</v>
      </c>
      <c r="AN262" s="133">
        <f t="shared" si="119"/>
        <v>0.6</v>
      </c>
      <c r="AO262" s="64">
        <f t="shared" ref="AO262:AO280" si="142">IF(AO$288="NON",(AO$284-AN262)/AO$284,(AO$284-AN262)/AO$286*AO$282)</f>
        <v>0.86759262079621902</v>
      </c>
      <c r="AP262" s="48">
        <f t="shared" ref="AP262:AP278" si="143">RANK(AO262,AO$6:AO$278,1)</f>
        <v>75</v>
      </c>
      <c r="AQ262" s="133">
        <f>SUMIF('RECAP PDV'!$E:$E,$G262,'RECAP PDV'!AQ:AQ)</f>
        <v>1</v>
      </c>
      <c r="AR262" s="133">
        <f t="shared" si="126"/>
        <v>0.2</v>
      </c>
      <c r="AS262" s="64">
        <f t="shared" ref="AS262:AS280" si="144">IF(AS$288="NON",(AS$284-AR262)/AS$284,(AS$284-AR262)/AS$286*AS$282)</f>
        <v>0.82494000000000001</v>
      </c>
      <c r="AT262" s="48">
        <f t="shared" ref="AT262:AT278" si="145">RANK(AS262,AS$6:AS$278,1)</f>
        <v>58</v>
      </c>
      <c r="AU262" s="63">
        <f>SUMIF('RECAP PDV'!$E:$E,$G262,'RECAP PDV'!AU:AU)</f>
        <v>90736</v>
      </c>
      <c r="AV262" s="63">
        <f t="shared" si="127"/>
        <v>18147.2</v>
      </c>
      <c r="AW262" s="64">
        <f t="shared" ref="AW262:AW280" si="146">IF(AW$288="NON",(AW$284-AV262)/AW$284,(AW$284-AV262)/AW$286*AW$282)</f>
        <v>0.89861654761723853</v>
      </c>
      <c r="AX262" s="48">
        <f t="shared" ref="AX262:AX278" si="147">RANK(AW262,AW$6:AW$278,1)</f>
        <v>71</v>
      </c>
    </row>
    <row r="263" spans="1:50" ht="15.75" thickBot="1" x14ac:dyDescent="0.3">
      <c r="A263">
        <v>88561</v>
      </c>
      <c r="C263" s="41">
        <v>80</v>
      </c>
      <c r="D263" s="42" t="s">
        <v>296</v>
      </c>
      <c r="E263" s="41">
        <v>57</v>
      </c>
      <c r="F263" s="43" t="s">
        <v>520</v>
      </c>
      <c r="G263" s="41">
        <v>488561</v>
      </c>
      <c r="H263" s="43" t="s">
        <v>319</v>
      </c>
      <c r="I263" s="62">
        <f>VLOOKUP(G263,ETP!$J$11:$M$324,4,FALSE)</f>
        <v>6</v>
      </c>
      <c r="K263" s="63">
        <f>SUMIF('RECAP PDV'!$E:$E,$G263,'RECAP PDV'!K:K)</f>
        <v>0</v>
      </c>
      <c r="L263" s="63">
        <f t="shared" si="120"/>
        <v>0</v>
      </c>
      <c r="M263" s="64" t="e">
        <f t="shared" si="128"/>
        <v>#DIV/0!</v>
      </c>
      <c r="N263" s="48" t="e">
        <f t="shared" si="129"/>
        <v>#DIV/0!</v>
      </c>
      <c r="O263" s="63">
        <f>SUMIF('RECAP PDV'!$E:$E,$G263,'RECAP PDV'!O:O)</f>
        <v>12</v>
      </c>
      <c r="P263" s="63">
        <f t="shared" si="121"/>
        <v>2</v>
      </c>
      <c r="Q263" s="64">
        <f t="shared" si="130"/>
        <v>0.86956521739130432</v>
      </c>
      <c r="R263" s="48">
        <f t="shared" si="131"/>
        <v>196</v>
      </c>
      <c r="S263" s="63">
        <f>SUMIF('RECAP PDV'!$E:$E,$G263,'RECAP PDV'!S:S)</f>
        <v>3</v>
      </c>
      <c r="T263" s="63">
        <f t="shared" si="122"/>
        <v>0.5</v>
      </c>
      <c r="U263" s="64">
        <f t="shared" si="132"/>
        <v>0.78792619047619061</v>
      </c>
      <c r="V263" s="48">
        <f t="shared" si="133"/>
        <v>75</v>
      </c>
      <c r="W263" s="63">
        <f>SUMIF('RECAP PDV'!$E:$E,$G263,'RECAP PDV'!W:W)</f>
        <v>47.599999999999994</v>
      </c>
      <c r="X263" s="63">
        <f t="shared" si="123"/>
        <v>7.9333333333333327</v>
      </c>
      <c r="Y263" s="64">
        <f t="shared" si="134"/>
        <v>0.88270191441441448</v>
      </c>
      <c r="Z263" s="48">
        <f t="shared" si="135"/>
        <v>95</v>
      </c>
      <c r="AA263" s="63">
        <f>SUMIF('RECAP PDV'!$E:$E,$G263,'RECAP PDV'!AA:AA)</f>
        <v>3</v>
      </c>
      <c r="AB263" s="63">
        <f t="shared" si="124"/>
        <v>0.5</v>
      </c>
      <c r="AC263" s="64">
        <f t="shared" si="136"/>
        <v>0.81673350956575697</v>
      </c>
      <c r="AD263" s="48">
        <f t="shared" si="137"/>
        <v>117</v>
      </c>
      <c r="AE263" s="63">
        <f>SUMIF('RECAP PDV'!$E:$E,$G263,'RECAP PDV'!AE:AE)</f>
        <v>59.100213227470533</v>
      </c>
      <c r="AF263" s="63">
        <f t="shared" si="125"/>
        <v>9.8500355379117561</v>
      </c>
      <c r="AG263" s="64">
        <f t="shared" si="138"/>
        <v>0.61765657557893483</v>
      </c>
      <c r="AH263" s="48">
        <f t="shared" si="139"/>
        <v>27</v>
      </c>
      <c r="AI263" s="63">
        <f>SUMIF('RECAP PDV'!$E:$E,$G263,'RECAP PDV'!AI:AI)</f>
        <v>4</v>
      </c>
      <c r="AJ263" s="63">
        <f t="shared" ref="AJ263:AJ280" si="148">AI263/$I263</f>
        <v>0.66666666666666663</v>
      </c>
      <c r="AK263" s="64">
        <f t="shared" si="140"/>
        <v>0.61748888888888898</v>
      </c>
      <c r="AL263" s="48">
        <f t="shared" si="141"/>
        <v>39</v>
      </c>
      <c r="AM263" s="133">
        <f>SUMIF('RECAP PDV'!$E:$E,$G263,'RECAP PDV'!AM:AM)</f>
        <v>0</v>
      </c>
      <c r="AN263" s="133">
        <f t="shared" ref="AN263:AN280" si="149">AM263/$I263</f>
        <v>0</v>
      </c>
      <c r="AO263" s="64">
        <f t="shared" si="142"/>
        <v>0.9503285327469031</v>
      </c>
      <c r="AP263" s="48">
        <f t="shared" si="143"/>
        <v>133</v>
      </c>
      <c r="AQ263" s="133">
        <f>SUMIF('RECAP PDV'!$E:$E,$G263,'RECAP PDV'!AQ:AQ)</f>
        <v>2</v>
      </c>
      <c r="AR263" s="133">
        <f t="shared" si="126"/>
        <v>0.33333333333333331</v>
      </c>
      <c r="AS263" s="64">
        <f t="shared" si="144"/>
        <v>0.70823333333333338</v>
      </c>
      <c r="AT263" s="48">
        <f t="shared" si="145"/>
        <v>24</v>
      </c>
      <c r="AU263" s="63">
        <f>SUMIF('RECAP PDV'!$E:$E,$G263,'RECAP PDV'!AU:AU)</f>
        <v>197528.3</v>
      </c>
      <c r="AV263" s="63">
        <f t="shared" si="127"/>
        <v>32921.383333333331</v>
      </c>
      <c r="AW263" s="64">
        <f t="shared" si="146"/>
        <v>0.81607721854888715</v>
      </c>
      <c r="AX263" s="48">
        <f t="shared" si="147"/>
        <v>29</v>
      </c>
    </row>
    <row r="264" spans="1:50" ht="15.75" thickBot="1" x14ac:dyDescent="0.3">
      <c r="A264">
        <v>88631</v>
      </c>
      <c r="C264" s="41">
        <v>80</v>
      </c>
      <c r="D264" s="42" t="s">
        <v>296</v>
      </c>
      <c r="E264" s="41">
        <v>57</v>
      </c>
      <c r="F264" s="43" t="s">
        <v>520</v>
      </c>
      <c r="G264" s="41">
        <v>588631</v>
      </c>
      <c r="H264" s="43" t="s">
        <v>311</v>
      </c>
      <c r="I264" s="62">
        <f>VLOOKUP(G264,ETP!$J$11:$M$324,4,FALSE)</f>
        <v>5.5640000000000001</v>
      </c>
      <c r="K264" s="63">
        <f>SUMIF('RECAP PDV'!$E:$E,$G264,'RECAP PDV'!K:K)</f>
        <v>0</v>
      </c>
      <c r="L264" s="63">
        <f t="shared" si="120"/>
        <v>0</v>
      </c>
      <c r="M264" s="64" t="e">
        <f t="shared" si="128"/>
        <v>#DIV/0!</v>
      </c>
      <c r="N264" s="48" t="e">
        <f t="shared" si="129"/>
        <v>#DIV/0!</v>
      </c>
      <c r="O264" s="63">
        <f>SUMIF('RECAP PDV'!$E:$E,$G264,'RECAP PDV'!O:O)</f>
        <v>57</v>
      </c>
      <c r="P264" s="63">
        <f t="shared" si="121"/>
        <v>10.244428468727534</v>
      </c>
      <c r="Q264" s="64">
        <f t="shared" si="130"/>
        <v>0.33188509986559561</v>
      </c>
      <c r="R264" s="48">
        <f t="shared" si="131"/>
        <v>9</v>
      </c>
      <c r="S264" s="63">
        <f>SUMIF('RECAP PDV'!$E:$E,$G264,'RECAP PDV'!S:S)</f>
        <v>5</v>
      </c>
      <c r="T264" s="63">
        <f t="shared" si="122"/>
        <v>0.89863407620416969</v>
      </c>
      <c r="U264" s="64">
        <f t="shared" si="132"/>
        <v>0.61884649618294507</v>
      </c>
      <c r="V264" s="48">
        <f t="shared" si="133"/>
        <v>24</v>
      </c>
      <c r="W264" s="63">
        <f>SUMIF('RECAP PDV'!$E:$E,$G264,'RECAP PDV'!W:W)</f>
        <v>85.199999999999989</v>
      </c>
      <c r="X264" s="63">
        <f t="shared" si="123"/>
        <v>15.312724658519048</v>
      </c>
      <c r="Y264" s="64">
        <f t="shared" si="134"/>
        <v>0.77359412341888989</v>
      </c>
      <c r="Z264" s="48">
        <f t="shared" si="135"/>
        <v>23</v>
      </c>
      <c r="AA264" s="63">
        <f>SUMIF('RECAP PDV'!$E:$E,$G264,'RECAP PDV'!AA:AA)</f>
        <v>3</v>
      </c>
      <c r="AB264" s="63">
        <f t="shared" si="124"/>
        <v>0.53918044572250179</v>
      </c>
      <c r="AC264" s="64">
        <f t="shared" si="136"/>
        <v>0.80237258400333256</v>
      </c>
      <c r="AD264" s="48">
        <f t="shared" si="137"/>
        <v>107</v>
      </c>
      <c r="AE264" s="63">
        <f>SUMIF('RECAP PDV'!$E:$E,$G264,'RECAP PDV'!AE:AE)</f>
        <v>17.060324887414357</v>
      </c>
      <c r="AF264" s="63">
        <f t="shared" si="125"/>
        <v>3.0661978589889212</v>
      </c>
      <c r="AG264" s="64">
        <f t="shared" si="138"/>
        <v>0.8809810802360919</v>
      </c>
      <c r="AH264" s="48">
        <f t="shared" si="139"/>
        <v>162</v>
      </c>
      <c r="AI264" s="63">
        <f>SUMIF('RECAP PDV'!$E:$E,$G264,'RECAP PDV'!AI:AI)</f>
        <v>1</v>
      </c>
      <c r="AJ264" s="63">
        <f t="shared" si="148"/>
        <v>0.17972681524083392</v>
      </c>
      <c r="AK264" s="64">
        <f t="shared" si="140"/>
        <v>0.89687874430865078</v>
      </c>
      <c r="AL264" s="48">
        <f t="shared" si="141"/>
        <v>192</v>
      </c>
      <c r="AM264" s="133">
        <f>SUMIF('RECAP PDV'!$E:$E,$G264,'RECAP PDV'!AM:AM)</f>
        <v>4</v>
      </c>
      <c r="AN264" s="133">
        <f t="shared" si="149"/>
        <v>0.71890726096333568</v>
      </c>
      <c r="AO264" s="64">
        <f t="shared" si="142"/>
        <v>0.85119611967395303</v>
      </c>
      <c r="AP264" s="48">
        <f t="shared" si="143"/>
        <v>62</v>
      </c>
      <c r="AQ264" s="133">
        <f>SUMIF('RECAP PDV'!$E:$E,$G264,'RECAP PDV'!AQ:AQ)</f>
        <v>0</v>
      </c>
      <c r="AR264" s="133">
        <f t="shared" si="126"/>
        <v>0</v>
      </c>
      <c r="AS264" s="64">
        <f t="shared" si="144"/>
        <v>1</v>
      </c>
      <c r="AT264" s="48">
        <f t="shared" si="145"/>
        <v>85</v>
      </c>
      <c r="AU264" s="63">
        <f>SUMIF('RECAP PDV'!$E:$E,$G264,'RECAP PDV'!AU:AU)</f>
        <v>25279.599999999999</v>
      </c>
      <c r="AV264" s="63">
        <f t="shared" si="127"/>
        <v>4543.4219985621849</v>
      </c>
      <c r="AW264" s="64">
        <f t="shared" si="146"/>
        <v>0.97461714160608692</v>
      </c>
      <c r="AX264" s="48">
        <f t="shared" si="147"/>
        <v>194</v>
      </c>
    </row>
    <row r="265" spans="1:50" ht="15.75" thickBot="1" x14ac:dyDescent="0.3">
      <c r="A265">
        <v>88706</v>
      </c>
      <c r="C265" s="41">
        <v>80</v>
      </c>
      <c r="D265" s="42" t="s">
        <v>296</v>
      </c>
      <c r="E265" s="41">
        <v>57</v>
      </c>
      <c r="F265" s="43" t="s">
        <v>520</v>
      </c>
      <c r="G265" s="41">
        <v>488706</v>
      </c>
      <c r="H265" s="43" t="s">
        <v>327</v>
      </c>
      <c r="I265" s="62">
        <f>VLOOKUP(G265,ETP!$J$11:$M$324,4,FALSE)</f>
        <v>3.8816000000000002</v>
      </c>
      <c r="K265" s="63">
        <f>SUMIF('RECAP PDV'!$E:$E,$G265,'RECAP PDV'!K:K)</f>
        <v>0</v>
      </c>
      <c r="L265" s="63">
        <f t="shared" si="120"/>
        <v>0</v>
      </c>
      <c r="M265" s="64" t="e">
        <f t="shared" si="128"/>
        <v>#DIV/0!</v>
      </c>
      <c r="N265" s="48" t="e">
        <f t="shared" si="129"/>
        <v>#DIV/0!</v>
      </c>
      <c r="O265" s="63">
        <f>SUMIF('RECAP PDV'!$E:$E,$G265,'RECAP PDV'!O:O)</f>
        <v>8</v>
      </c>
      <c r="P265" s="63">
        <f t="shared" si="121"/>
        <v>2.0610057708161582</v>
      </c>
      <c r="Q265" s="64">
        <f t="shared" si="130"/>
        <v>0.86558658016416368</v>
      </c>
      <c r="R265" s="48">
        <f t="shared" si="131"/>
        <v>193</v>
      </c>
      <c r="S265" s="63">
        <f>SUMIF('RECAP PDV'!$E:$E,$G265,'RECAP PDV'!S:S)</f>
        <v>4</v>
      </c>
      <c r="T265" s="63">
        <f t="shared" si="122"/>
        <v>1.0305028854080791</v>
      </c>
      <c r="U265" s="64">
        <f t="shared" si="132"/>
        <v>0.56291465473246205</v>
      </c>
      <c r="V265" s="48">
        <f t="shared" si="133"/>
        <v>13</v>
      </c>
      <c r="W265" s="63">
        <f>SUMIF('RECAP PDV'!$E:$E,$G265,'RECAP PDV'!W:W)</f>
        <v>24.8</v>
      </c>
      <c r="X265" s="63">
        <f t="shared" si="123"/>
        <v>6.3891178895300902</v>
      </c>
      <c r="Y265" s="64">
        <f t="shared" si="134"/>
        <v>0.90553387012321473</v>
      </c>
      <c r="Z265" s="48">
        <f t="shared" si="135"/>
        <v>114</v>
      </c>
      <c r="AA265" s="63">
        <f>SUMIF('RECAP PDV'!$E:$E,$G265,'RECAP PDV'!AA:AA)</f>
        <v>1</v>
      </c>
      <c r="AB265" s="63">
        <f t="shared" si="124"/>
        <v>0.25762572135201978</v>
      </c>
      <c r="AC265" s="64">
        <f t="shared" si="136"/>
        <v>0.90557167640445013</v>
      </c>
      <c r="AD265" s="48">
        <f t="shared" si="137"/>
        <v>192</v>
      </c>
      <c r="AE265" s="63">
        <f>SUMIF('RECAP PDV'!$E:$E,$G265,'RECAP PDV'!AE:AE)</f>
        <v>6.1063126386142308</v>
      </c>
      <c r="AF265" s="63">
        <f t="shared" si="125"/>
        <v>1.5731431983239466</v>
      </c>
      <c r="AG265" s="64">
        <f t="shared" si="138"/>
        <v>0.93893616370856248</v>
      </c>
      <c r="AH265" s="48">
        <f t="shared" si="139"/>
        <v>211</v>
      </c>
      <c r="AI265" s="63">
        <f>SUMIF('RECAP PDV'!$E:$E,$G265,'RECAP PDV'!AI:AI)</f>
        <v>1</v>
      </c>
      <c r="AJ265" s="63">
        <f t="shared" si="148"/>
        <v>0.25762572135201978</v>
      </c>
      <c r="AK265" s="64">
        <f t="shared" si="140"/>
        <v>0.85218294861225607</v>
      </c>
      <c r="AL265" s="48">
        <f t="shared" si="141"/>
        <v>169</v>
      </c>
      <c r="AM265" s="133">
        <f>SUMIF('RECAP PDV'!$E:$E,$G265,'RECAP PDV'!AM:AM)</f>
        <v>3</v>
      </c>
      <c r="AN265" s="133">
        <f t="shared" si="149"/>
        <v>0.77287716405605933</v>
      </c>
      <c r="AO265" s="64">
        <f t="shared" si="142"/>
        <v>0.84375403775684199</v>
      </c>
      <c r="AP265" s="48">
        <f t="shared" si="143"/>
        <v>58</v>
      </c>
      <c r="AQ265" s="133">
        <f>SUMIF('RECAP PDV'!$E:$E,$G265,'RECAP PDV'!AQ:AQ)</f>
        <v>0</v>
      </c>
      <c r="AR265" s="133">
        <f t="shared" si="126"/>
        <v>0</v>
      </c>
      <c r="AS265" s="64">
        <f t="shared" si="144"/>
        <v>1</v>
      </c>
      <c r="AT265" s="48">
        <f t="shared" si="145"/>
        <v>85</v>
      </c>
      <c r="AU265" s="63">
        <f>SUMIF('RECAP PDV'!$E:$E,$G265,'RECAP PDV'!AU:AU)</f>
        <v>104925.1</v>
      </c>
      <c r="AV265" s="63">
        <f t="shared" si="127"/>
        <v>27031.404575432811</v>
      </c>
      <c r="AW265" s="64">
        <f t="shared" si="146"/>
        <v>0.84898292195972092</v>
      </c>
      <c r="AX265" s="48">
        <f t="shared" si="147"/>
        <v>38</v>
      </c>
    </row>
    <row r="266" spans="1:50" ht="15.75" thickBot="1" x14ac:dyDescent="0.3">
      <c r="A266">
        <v>88716</v>
      </c>
      <c r="C266" s="41">
        <v>80</v>
      </c>
      <c r="D266" s="42" t="s">
        <v>296</v>
      </c>
      <c r="E266" s="41">
        <v>57</v>
      </c>
      <c r="F266" s="43" t="s">
        <v>520</v>
      </c>
      <c r="G266" s="41">
        <v>588716</v>
      </c>
      <c r="H266" s="43" t="s">
        <v>320</v>
      </c>
      <c r="I266" s="62">
        <f>VLOOKUP(G266,ETP!$J$11:$M$324,4,FALSE)</f>
        <v>3</v>
      </c>
      <c r="K266" s="63">
        <f>SUMIF('RECAP PDV'!$E:$E,$G266,'RECAP PDV'!K:K)</f>
        <v>0</v>
      </c>
      <c r="L266" s="63">
        <f t="shared" si="120"/>
        <v>0</v>
      </c>
      <c r="M266" s="64" t="e">
        <f t="shared" si="128"/>
        <v>#DIV/0!</v>
      </c>
      <c r="N266" s="48" t="e">
        <f t="shared" si="129"/>
        <v>#DIV/0!</v>
      </c>
      <c r="O266" s="63">
        <f>SUMIF('RECAP PDV'!$E:$E,$G266,'RECAP PDV'!O:O)</f>
        <v>18</v>
      </c>
      <c r="P266" s="63">
        <f t="shared" si="121"/>
        <v>6</v>
      </c>
      <c r="Q266" s="64">
        <f t="shared" si="130"/>
        <v>0.60869565217391308</v>
      </c>
      <c r="R266" s="48">
        <f t="shared" si="131"/>
        <v>55</v>
      </c>
      <c r="S266" s="63">
        <f>SUMIF('RECAP PDV'!$E:$E,$G266,'RECAP PDV'!S:S)</f>
        <v>0</v>
      </c>
      <c r="T266" s="63">
        <f t="shared" si="122"/>
        <v>0</v>
      </c>
      <c r="U266" s="64">
        <f t="shared" si="132"/>
        <v>1</v>
      </c>
      <c r="V266" s="48">
        <f t="shared" si="133"/>
        <v>181</v>
      </c>
      <c r="W266" s="63">
        <f>SUMIF('RECAP PDV'!$E:$E,$G266,'RECAP PDV'!W:W)</f>
        <v>30.8</v>
      </c>
      <c r="X266" s="63">
        <f t="shared" si="123"/>
        <v>10.266666666666667</v>
      </c>
      <c r="Y266" s="64">
        <f t="shared" si="134"/>
        <v>0.84820247747747746</v>
      </c>
      <c r="Z266" s="48">
        <f t="shared" si="135"/>
        <v>71</v>
      </c>
      <c r="AA266" s="63">
        <f>SUMIF('RECAP PDV'!$E:$E,$G266,'RECAP PDV'!AA:AA)</f>
        <v>1</v>
      </c>
      <c r="AB266" s="63">
        <f t="shared" si="124"/>
        <v>0.33333333333333331</v>
      </c>
      <c r="AC266" s="64">
        <f t="shared" si="136"/>
        <v>0.87782233971050461</v>
      </c>
      <c r="AD266" s="48">
        <f t="shared" si="137"/>
        <v>168</v>
      </c>
      <c r="AE266" s="63">
        <f>SUMIF('RECAP PDV'!$E:$E,$G266,'RECAP PDV'!AE:AE)</f>
        <v>3.6041167895290691</v>
      </c>
      <c r="AF266" s="63">
        <f t="shared" si="125"/>
        <v>1.2013722631763564</v>
      </c>
      <c r="AG266" s="64">
        <f t="shared" si="138"/>
        <v>0.95336699209465858</v>
      </c>
      <c r="AH266" s="48">
        <f t="shared" si="139"/>
        <v>228</v>
      </c>
      <c r="AI266" s="63">
        <f>SUMIF('RECAP PDV'!$E:$E,$G266,'RECAP PDV'!AI:AI)</f>
        <v>1</v>
      </c>
      <c r="AJ266" s="63">
        <f t="shared" si="148"/>
        <v>0.33333333333333331</v>
      </c>
      <c r="AK266" s="64">
        <f t="shared" si="140"/>
        <v>0.80874444444444449</v>
      </c>
      <c r="AL266" s="48">
        <f t="shared" si="141"/>
        <v>135</v>
      </c>
      <c r="AM266" s="133">
        <f>SUMIF('RECAP PDV'!$E:$E,$G266,'RECAP PDV'!AM:AM)</f>
        <v>5</v>
      </c>
      <c r="AN266" s="133">
        <f t="shared" si="149"/>
        <v>1.6666666666666667</v>
      </c>
      <c r="AO266" s="64">
        <f t="shared" si="142"/>
        <v>0.72050655510611361</v>
      </c>
      <c r="AP266" s="48">
        <f t="shared" si="143"/>
        <v>18</v>
      </c>
      <c r="AQ266" s="133">
        <f>SUMIF('RECAP PDV'!$E:$E,$G266,'RECAP PDV'!AQ:AQ)</f>
        <v>0</v>
      </c>
      <c r="AR266" s="133">
        <f t="shared" si="126"/>
        <v>0</v>
      </c>
      <c r="AS266" s="64">
        <f t="shared" si="144"/>
        <v>1</v>
      </c>
      <c r="AT266" s="48">
        <f t="shared" si="145"/>
        <v>85</v>
      </c>
      <c r="AU266" s="63">
        <f>SUMIF('RECAP PDV'!$E:$E,$G266,'RECAP PDV'!AU:AU)</f>
        <v>49901.1</v>
      </c>
      <c r="AV266" s="63">
        <f t="shared" si="127"/>
        <v>16633.7</v>
      </c>
      <c r="AW266" s="64">
        <f t="shared" si="146"/>
        <v>0.90707205894578002</v>
      </c>
      <c r="AX266" s="48">
        <f t="shared" si="147"/>
        <v>82</v>
      </c>
    </row>
    <row r="267" spans="1:50" ht="15.75" thickBot="1" x14ac:dyDescent="0.3">
      <c r="A267">
        <v>88186</v>
      </c>
      <c r="C267" s="41">
        <v>80</v>
      </c>
      <c r="D267" s="42" t="s">
        <v>296</v>
      </c>
      <c r="E267" s="41">
        <v>55</v>
      </c>
      <c r="F267" s="43" t="s">
        <v>322</v>
      </c>
      <c r="G267" s="41">
        <v>588186</v>
      </c>
      <c r="H267" s="43" t="s">
        <v>302</v>
      </c>
      <c r="I267" s="62">
        <f>VLOOKUP(G267,ETP!$J$11:$M$324,4,FALSE)</f>
        <v>3.782</v>
      </c>
      <c r="K267" s="63">
        <f>SUMIF('RECAP PDV'!$E:$E,$G267,'RECAP PDV'!K:K)</f>
        <v>0</v>
      </c>
      <c r="L267" s="63">
        <f t="shared" si="120"/>
        <v>0</v>
      </c>
      <c r="M267" s="64" t="e">
        <f t="shared" si="128"/>
        <v>#DIV/0!</v>
      </c>
      <c r="N267" s="48" t="e">
        <f t="shared" si="129"/>
        <v>#DIV/0!</v>
      </c>
      <c r="O267" s="63">
        <f>SUMIF('RECAP PDV'!$E:$E,$G267,'RECAP PDV'!O:O)</f>
        <v>22</v>
      </c>
      <c r="P267" s="63">
        <f t="shared" si="121"/>
        <v>5.8170280274986776</v>
      </c>
      <c r="Q267" s="64">
        <f t="shared" si="130"/>
        <v>0.62062860690226018</v>
      </c>
      <c r="R267" s="48">
        <f t="shared" si="131"/>
        <v>59</v>
      </c>
      <c r="S267" s="63">
        <f>SUMIF('RECAP PDV'!$E:$E,$G267,'RECAP PDV'!S:S)</f>
        <v>1</v>
      </c>
      <c r="T267" s="63">
        <f t="shared" si="122"/>
        <v>0.26441036488630354</v>
      </c>
      <c r="U267" s="64">
        <f t="shared" si="132"/>
        <v>0.88785097328196216</v>
      </c>
      <c r="V267" s="48">
        <f t="shared" si="133"/>
        <v>144</v>
      </c>
      <c r="W267" s="63">
        <f>SUMIF('RECAP PDV'!$E:$E,$G267,'RECAP PDV'!W:W)</f>
        <v>74.399999999999991</v>
      </c>
      <c r="X267" s="63">
        <f t="shared" si="123"/>
        <v>19.672131147540981</v>
      </c>
      <c r="Y267" s="64">
        <f t="shared" si="134"/>
        <v>0.70913823659725306</v>
      </c>
      <c r="Z267" s="48">
        <f t="shared" si="135"/>
        <v>10</v>
      </c>
      <c r="AA267" s="63">
        <f>SUMIF('RECAP PDV'!$E:$E,$G267,'RECAP PDV'!AA:AA)</f>
        <v>2</v>
      </c>
      <c r="AB267" s="63">
        <f t="shared" si="124"/>
        <v>0.52882072977260708</v>
      </c>
      <c r="AC267" s="64">
        <f t="shared" si="136"/>
        <v>0.80616976157139808</v>
      </c>
      <c r="AD267" s="48">
        <f t="shared" si="137"/>
        <v>109</v>
      </c>
      <c r="AE267" s="63">
        <f>SUMIF('RECAP PDV'!$E:$E,$G267,'RECAP PDV'!AE:AE)</f>
        <v>3.3369624742400337</v>
      </c>
      <c r="AF267" s="63">
        <f t="shared" si="125"/>
        <v>0.88232746542570961</v>
      </c>
      <c r="AG267" s="64">
        <f t="shared" si="138"/>
        <v>0.9657511789380665</v>
      </c>
      <c r="AH267" s="48">
        <f t="shared" si="139"/>
        <v>237</v>
      </c>
      <c r="AI267" s="63">
        <f>SUMIF('RECAP PDV'!$E:$E,$G267,'RECAP PDV'!AI:AI)</f>
        <v>2</v>
      </c>
      <c r="AJ267" s="63">
        <f t="shared" si="148"/>
        <v>0.52882072977260708</v>
      </c>
      <c r="AK267" s="64">
        <f t="shared" si="140"/>
        <v>0.69658029261413712</v>
      </c>
      <c r="AL267" s="48">
        <f t="shared" si="141"/>
        <v>64</v>
      </c>
      <c r="AM267" s="133">
        <f>SUMIF('RECAP PDV'!$E:$E,$G267,'RECAP PDV'!AM:AM)</f>
        <v>-6</v>
      </c>
      <c r="AN267" s="133">
        <f t="shared" si="149"/>
        <v>-1.5864621893178212</v>
      </c>
      <c r="AO267" s="64">
        <f t="shared" si="142"/>
        <v>1.1690908594277181</v>
      </c>
      <c r="AP267" s="48">
        <f t="shared" si="143"/>
        <v>251</v>
      </c>
      <c r="AQ267" s="133">
        <f>SUMIF('RECAP PDV'!$E:$E,$G267,'RECAP PDV'!AQ:AQ)</f>
        <v>0</v>
      </c>
      <c r="AR267" s="133">
        <f t="shared" si="126"/>
        <v>0</v>
      </c>
      <c r="AS267" s="64">
        <f t="shared" si="144"/>
        <v>1</v>
      </c>
      <c r="AT267" s="48">
        <f t="shared" si="145"/>
        <v>85</v>
      </c>
      <c r="AU267" s="63">
        <f>SUMIF('RECAP PDV'!$E:$E,$G267,'RECAP PDV'!AU:AU)</f>
        <v>125582.1</v>
      </c>
      <c r="AV267" s="63">
        <f t="shared" si="127"/>
        <v>33205.208884188265</v>
      </c>
      <c r="AW267" s="64">
        <f t="shared" si="146"/>
        <v>0.81449156267800282</v>
      </c>
      <c r="AX267" s="48">
        <f t="shared" si="147"/>
        <v>28</v>
      </c>
    </row>
    <row r="268" spans="1:50" ht="15.75" thickBot="1" x14ac:dyDescent="0.3">
      <c r="A268">
        <v>88246</v>
      </c>
      <c r="C268" s="41">
        <v>80</v>
      </c>
      <c r="D268" s="42" t="s">
        <v>296</v>
      </c>
      <c r="E268" s="41">
        <v>55</v>
      </c>
      <c r="F268" s="44" t="s">
        <v>322</v>
      </c>
      <c r="G268" s="41">
        <v>488246</v>
      </c>
      <c r="H268" s="43" t="s">
        <v>303</v>
      </c>
      <c r="I268" s="62">
        <f>VLOOKUP(G268,ETP!$J$11:$M$324,4,FALSE)</f>
        <v>2.7826086956521698</v>
      </c>
      <c r="K268" s="63">
        <f>SUMIF('RECAP PDV'!$E:$E,$G268,'RECAP PDV'!K:K)</f>
        <v>0</v>
      </c>
      <c r="L268" s="63">
        <f t="shared" si="120"/>
        <v>0</v>
      </c>
      <c r="M268" s="64" t="e">
        <f t="shared" si="128"/>
        <v>#DIV/0!</v>
      </c>
      <c r="N268" s="48" t="e">
        <f t="shared" si="129"/>
        <v>#DIV/0!</v>
      </c>
      <c r="O268" s="63">
        <f>SUMIF('RECAP PDV'!$E:$E,$G268,'RECAP PDV'!O:O)</f>
        <v>21</v>
      </c>
      <c r="P268" s="63">
        <f t="shared" si="121"/>
        <v>7.5468750000000107</v>
      </c>
      <c r="Q268" s="64">
        <f t="shared" si="130"/>
        <v>0.50781249999999933</v>
      </c>
      <c r="R268" s="48">
        <f t="shared" si="131"/>
        <v>26</v>
      </c>
      <c r="S268" s="63">
        <f>SUMIF('RECAP PDV'!$E:$E,$G268,'RECAP PDV'!S:S)</f>
        <v>2</v>
      </c>
      <c r="T268" s="63">
        <f t="shared" si="122"/>
        <v>0.718750000000001</v>
      </c>
      <c r="U268" s="64">
        <f t="shared" si="132"/>
        <v>0.69514389880952365</v>
      </c>
      <c r="V268" s="48">
        <f t="shared" si="133"/>
        <v>37</v>
      </c>
      <c r="W268" s="63">
        <f>SUMIF('RECAP PDV'!$E:$E,$G268,'RECAP PDV'!W:W)</f>
        <v>35.6</v>
      </c>
      <c r="X268" s="63">
        <f t="shared" si="123"/>
        <v>12.793750000000019</v>
      </c>
      <c r="Y268" s="64">
        <f t="shared" si="134"/>
        <v>0.81083835515202674</v>
      </c>
      <c r="Z268" s="48">
        <f t="shared" si="135"/>
        <v>39</v>
      </c>
      <c r="AA268" s="63">
        <f>SUMIF('RECAP PDV'!$E:$E,$G268,'RECAP PDV'!AA:AA)</f>
        <v>1</v>
      </c>
      <c r="AB268" s="63">
        <f t="shared" si="124"/>
        <v>0.3593750000000005</v>
      </c>
      <c r="AC268" s="64">
        <f t="shared" si="136"/>
        <v>0.8682772100003876</v>
      </c>
      <c r="AD268" s="48">
        <f t="shared" si="137"/>
        <v>153</v>
      </c>
      <c r="AE268" s="63">
        <f>SUMIF('RECAP PDV'!$E:$E,$G268,'RECAP PDV'!AE:AE)</f>
        <v>11.06422783612002</v>
      </c>
      <c r="AF268" s="63">
        <f t="shared" si="125"/>
        <v>3.9762068786056379</v>
      </c>
      <c r="AG268" s="64">
        <f t="shared" si="138"/>
        <v>0.84565775947494926</v>
      </c>
      <c r="AH268" s="48">
        <f t="shared" si="139"/>
        <v>129</v>
      </c>
      <c r="AI268" s="63">
        <f>SUMIF('RECAP PDV'!$E:$E,$G268,'RECAP PDV'!AI:AI)</f>
        <v>1</v>
      </c>
      <c r="AJ268" s="63">
        <f t="shared" si="148"/>
        <v>0.3593750000000005</v>
      </c>
      <c r="AK268" s="64">
        <f t="shared" si="140"/>
        <v>0.79380260416666637</v>
      </c>
      <c r="AL268" s="48">
        <f t="shared" si="141"/>
        <v>121</v>
      </c>
      <c r="AM268" s="133">
        <f>SUMIF('RECAP PDV'!$E:$E,$G268,'RECAP PDV'!AM:AM)</f>
        <v>-1</v>
      </c>
      <c r="AN268" s="133">
        <f t="shared" si="149"/>
        <v>-0.3593750000000005</v>
      </c>
      <c r="AO268" s="64">
        <f t="shared" si="142"/>
        <v>0.99988389667569844</v>
      </c>
      <c r="AP268" s="48">
        <f t="shared" si="143"/>
        <v>184</v>
      </c>
      <c r="AQ268" s="133">
        <f>SUMIF('RECAP PDV'!$E:$E,$G268,'RECAP PDV'!AQ:AQ)</f>
        <v>0</v>
      </c>
      <c r="AR268" s="133">
        <f t="shared" si="126"/>
        <v>0</v>
      </c>
      <c r="AS268" s="64">
        <f t="shared" si="144"/>
        <v>1</v>
      </c>
      <c r="AT268" s="48">
        <f t="shared" si="145"/>
        <v>85</v>
      </c>
      <c r="AU268" s="63">
        <f>SUMIF('RECAP PDV'!$E:$E,$G268,'RECAP PDV'!AU:AU)</f>
        <v>13464.5</v>
      </c>
      <c r="AV268" s="63">
        <f t="shared" si="127"/>
        <v>4838.8046875000073</v>
      </c>
      <c r="AW268" s="64">
        <f t="shared" si="146"/>
        <v>0.972966919159725</v>
      </c>
      <c r="AX268" s="48">
        <f t="shared" si="147"/>
        <v>189</v>
      </c>
    </row>
    <row r="269" spans="1:50" ht="15.75" thickBot="1" x14ac:dyDescent="0.3">
      <c r="A269">
        <v>88316</v>
      </c>
      <c r="C269" s="41">
        <v>80</v>
      </c>
      <c r="D269" s="42" t="s">
        <v>296</v>
      </c>
      <c r="E269" s="41">
        <v>55</v>
      </c>
      <c r="F269" s="44" t="s">
        <v>322</v>
      </c>
      <c r="G269" s="41">
        <v>588316</v>
      </c>
      <c r="H269" s="43" t="s">
        <v>321</v>
      </c>
      <c r="I269" s="62">
        <f>VLOOKUP(G269,ETP!$J$11:$M$324,4,FALSE)</f>
        <v>4</v>
      </c>
      <c r="K269" s="63">
        <f>SUMIF('RECAP PDV'!$E:$E,$G269,'RECAP PDV'!K:K)</f>
        <v>0</v>
      </c>
      <c r="L269" s="63">
        <f t="shared" si="120"/>
        <v>0</v>
      </c>
      <c r="M269" s="64" t="e">
        <f t="shared" si="128"/>
        <v>#DIV/0!</v>
      </c>
      <c r="N269" s="48" t="e">
        <f t="shared" si="129"/>
        <v>#DIV/0!</v>
      </c>
      <c r="O269" s="63">
        <f>SUMIF('RECAP PDV'!$E:$E,$G269,'RECAP PDV'!O:O)</f>
        <v>5</v>
      </c>
      <c r="P269" s="63">
        <f t="shared" si="121"/>
        <v>1.25</v>
      </c>
      <c r="Q269" s="64">
        <f t="shared" si="130"/>
        <v>0.91847826086956519</v>
      </c>
      <c r="R269" s="48">
        <f t="shared" si="131"/>
        <v>216</v>
      </c>
      <c r="S269" s="63">
        <f>SUMIF('RECAP PDV'!$E:$E,$G269,'RECAP PDV'!S:S)</f>
        <v>2</v>
      </c>
      <c r="T269" s="63">
        <f t="shared" si="122"/>
        <v>0.5</v>
      </c>
      <c r="U269" s="64">
        <f t="shared" si="132"/>
        <v>0.78792619047619061</v>
      </c>
      <c r="V269" s="48">
        <f t="shared" si="133"/>
        <v>75</v>
      </c>
      <c r="W269" s="63">
        <f>SUMIF('RECAP PDV'!$E:$E,$G269,'RECAP PDV'!W:W)</f>
        <v>6.8</v>
      </c>
      <c r="X269" s="63">
        <f t="shared" si="123"/>
        <v>1.7</v>
      </c>
      <c r="Y269" s="64">
        <f t="shared" si="134"/>
        <v>0.97486469594594594</v>
      </c>
      <c r="Z269" s="48">
        <f t="shared" si="135"/>
        <v>204</v>
      </c>
      <c r="AA269" s="63">
        <f>SUMIF('RECAP PDV'!$E:$E,$G269,'RECAP PDV'!AA:AA)</f>
        <v>0</v>
      </c>
      <c r="AB269" s="63">
        <f t="shared" si="124"/>
        <v>0</v>
      </c>
      <c r="AC269" s="64">
        <f t="shared" si="136"/>
        <v>1</v>
      </c>
      <c r="AD269" s="48">
        <f t="shared" si="137"/>
        <v>219</v>
      </c>
      <c r="AE269" s="63">
        <f>SUMIF('RECAP PDV'!$E:$E,$G269,'RECAP PDV'!AE:AE)</f>
        <v>13.82635428436447</v>
      </c>
      <c r="AF269" s="63">
        <f t="shared" si="125"/>
        <v>3.4565885710911175</v>
      </c>
      <c r="AG269" s="64">
        <f t="shared" si="138"/>
        <v>0.8658274981852625</v>
      </c>
      <c r="AH269" s="48">
        <f t="shared" si="139"/>
        <v>147</v>
      </c>
      <c r="AI269" s="63">
        <f>SUMIF('RECAP PDV'!$E:$E,$G269,'RECAP PDV'!AI:AI)</f>
        <v>2</v>
      </c>
      <c r="AJ269" s="63">
        <f t="shared" si="148"/>
        <v>0.5</v>
      </c>
      <c r="AK269" s="64">
        <f t="shared" si="140"/>
        <v>0.71311666666666662</v>
      </c>
      <c r="AL269" s="48">
        <f t="shared" si="141"/>
        <v>70</v>
      </c>
      <c r="AM269" s="133">
        <f>SUMIF('RECAP PDV'!$E:$E,$G269,'RECAP PDV'!AM:AM)</f>
        <v>4</v>
      </c>
      <c r="AN269" s="133">
        <f t="shared" si="149"/>
        <v>1</v>
      </c>
      <c r="AO269" s="64">
        <f t="shared" si="142"/>
        <v>0.81243534616242963</v>
      </c>
      <c r="AP269" s="48">
        <f t="shared" si="143"/>
        <v>48</v>
      </c>
      <c r="AQ269" s="133">
        <f>SUMIF('RECAP PDV'!$E:$E,$G269,'RECAP PDV'!AQ:AQ)</f>
        <v>0</v>
      </c>
      <c r="AR269" s="133">
        <f t="shared" si="126"/>
        <v>0</v>
      </c>
      <c r="AS269" s="64">
        <f t="shared" si="144"/>
        <v>1</v>
      </c>
      <c r="AT269" s="48">
        <f t="shared" si="145"/>
        <v>85</v>
      </c>
      <c r="AU269" s="63">
        <f>SUMIF('RECAP PDV'!$E:$E,$G269,'RECAP PDV'!AU:AU)</f>
        <v>40197.1</v>
      </c>
      <c r="AV269" s="63">
        <f t="shared" si="127"/>
        <v>10049.275</v>
      </c>
      <c r="AW269" s="64">
        <f t="shared" si="146"/>
        <v>0.94385744393384241</v>
      </c>
      <c r="AX269" s="48">
        <f t="shared" si="147"/>
        <v>133</v>
      </c>
    </row>
    <row r="270" spans="1:50" ht="15.75" thickBot="1" x14ac:dyDescent="0.3">
      <c r="A270">
        <v>88326</v>
      </c>
      <c r="C270" s="41">
        <v>80</v>
      </c>
      <c r="D270" s="42" t="s">
        <v>296</v>
      </c>
      <c r="E270" s="41">
        <v>55</v>
      </c>
      <c r="F270" s="44" t="s">
        <v>322</v>
      </c>
      <c r="G270" s="41">
        <v>488326</v>
      </c>
      <c r="H270" s="43" t="s">
        <v>304</v>
      </c>
      <c r="I270" s="62">
        <f>VLOOKUP(G270,ETP!$J$11:$M$324,4,FALSE)</f>
        <v>6</v>
      </c>
      <c r="K270" s="63">
        <f>SUMIF('RECAP PDV'!$E:$E,$G270,'RECAP PDV'!K:K)</f>
        <v>0</v>
      </c>
      <c r="L270" s="63">
        <f t="shared" si="120"/>
        <v>0</v>
      </c>
      <c r="M270" s="64" t="e">
        <f t="shared" si="128"/>
        <v>#DIV/0!</v>
      </c>
      <c r="N270" s="48" t="e">
        <f t="shared" si="129"/>
        <v>#DIV/0!</v>
      </c>
      <c r="O270" s="63">
        <f>SUMIF('RECAP PDV'!$E:$E,$G270,'RECAP PDV'!O:O)</f>
        <v>27</v>
      </c>
      <c r="P270" s="63">
        <f t="shared" si="121"/>
        <v>4.5</v>
      </c>
      <c r="Q270" s="64">
        <f t="shared" si="130"/>
        <v>0.70652173913043481</v>
      </c>
      <c r="R270" s="48">
        <f t="shared" si="131"/>
        <v>99</v>
      </c>
      <c r="S270" s="63">
        <f>SUMIF('RECAP PDV'!$E:$E,$G270,'RECAP PDV'!S:S)</f>
        <v>1</v>
      </c>
      <c r="T270" s="63">
        <f t="shared" si="122"/>
        <v>0.16666666666666666</v>
      </c>
      <c r="U270" s="64">
        <f t="shared" si="132"/>
        <v>0.92930873015873028</v>
      </c>
      <c r="V270" s="48">
        <f t="shared" si="133"/>
        <v>173</v>
      </c>
      <c r="W270" s="63">
        <f>SUMIF('RECAP PDV'!$E:$E,$G270,'RECAP PDV'!W:W)</f>
        <v>26.8</v>
      </c>
      <c r="X270" s="63">
        <f t="shared" si="123"/>
        <v>4.4666666666666668</v>
      </c>
      <c r="Y270" s="64">
        <f t="shared" si="134"/>
        <v>0.93395822072072066</v>
      </c>
      <c r="Z270" s="48">
        <f t="shared" si="135"/>
        <v>145</v>
      </c>
      <c r="AA270" s="63">
        <f>SUMIF('RECAP PDV'!$E:$E,$G270,'RECAP PDV'!AA:AA)</f>
        <v>1</v>
      </c>
      <c r="AB270" s="63">
        <f t="shared" si="124"/>
        <v>0.16666666666666666</v>
      </c>
      <c r="AC270" s="64">
        <f t="shared" si="136"/>
        <v>0.93891116985525236</v>
      </c>
      <c r="AD270" s="48">
        <f t="shared" si="137"/>
        <v>212</v>
      </c>
      <c r="AE270" s="63">
        <f>SUMIF('RECAP PDV'!$E:$E,$G270,'RECAP PDV'!AE:AE)</f>
        <v>43.191662133059985</v>
      </c>
      <c r="AF270" s="63">
        <f t="shared" si="125"/>
        <v>7.1986103555099978</v>
      </c>
      <c r="AG270" s="64">
        <f t="shared" si="138"/>
        <v>0.72057549195582493</v>
      </c>
      <c r="AH270" s="48">
        <f t="shared" si="139"/>
        <v>61</v>
      </c>
      <c r="AI270" s="63">
        <f>SUMIF('RECAP PDV'!$E:$E,$G270,'RECAP PDV'!AI:AI)</f>
        <v>3</v>
      </c>
      <c r="AJ270" s="63">
        <f t="shared" si="148"/>
        <v>0.5</v>
      </c>
      <c r="AK270" s="64">
        <f t="shared" si="140"/>
        <v>0.71311666666666662</v>
      </c>
      <c r="AL270" s="48">
        <f t="shared" si="141"/>
        <v>70</v>
      </c>
      <c r="AM270" s="133">
        <f>SUMIF('RECAP PDV'!$E:$E,$G270,'RECAP PDV'!AM:AM)</f>
        <v>4</v>
      </c>
      <c r="AN270" s="133">
        <f t="shared" si="149"/>
        <v>0.66666666666666663</v>
      </c>
      <c r="AO270" s="64">
        <f t="shared" si="142"/>
        <v>0.8583997416905873</v>
      </c>
      <c r="AP270" s="48">
        <f t="shared" si="143"/>
        <v>65</v>
      </c>
      <c r="AQ270" s="133">
        <f>SUMIF('RECAP PDV'!$E:$E,$G270,'RECAP PDV'!AQ:AQ)</f>
        <v>0</v>
      </c>
      <c r="AR270" s="133">
        <f t="shared" si="126"/>
        <v>0</v>
      </c>
      <c r="AS270" s="64">
        <f t="shared" si="144"/>
        <v>1</v>
      </c>
      <c r="AT270" s="48">
        <f t="shared" si="145"/>
        <v>85</v>
      </c>
      <c r="AU270" s="63">
        <f>SUMIF('RECAP PDV'!$E:$E,$G270,'RECAP PDV'!AU:AU)</f>
        <v>226084.1</v>
      </c>
      <c r="AV270" s="63">
        <f t="shared" si="127"/>
        <v>37680.683333333334</v>
      </c>
      <c r="AW270" s="64">
        <f t="shared" si="146"/>
        <v>0.7894883086936324</v>
      </c>
      <c r="AX270" s="48">
        <f t="shared" si="147"/>
        <v>17</v>
      </c>
    </row>
    <row r="271" spans="1:50" ht="15.75" thickBot="1" x14ac:dyDescent="0.3">
      <c r="A271">
        <v>88386</v>
      </c>
      <c r="C271" s="41">
        <v>80</v>
      </c>
      <c r="D271" s="42" t="s">
        <v>296</v>
      </c>
      <c r="E271" s="41">
        <v>55</v>
      </c>
      <c r="F271" s="44" t="s">
        <v>322</v>
      </c>
      <c r="G271" s="41">
        <v>588386</v>
      </c>
      <c r="H271" s="43" t="s">
        <v>306</v>
      </c>
      <c r="I271" s="62">
        <f>VLOOKUP(G271,ETP!$J$11:$M$324,4,FALSE)</f>
        <v>3</v>
      </c>
      <c r="K271" s="63">
        <f>SUMIF('RECAP PDV'!$E:$E,$G271,'RECAP PDV'!K:K)</f>
        <v>0</v>
      </c>
      <c r="L271" s="63">
        <f t="shared" si="120"/>
        <v>0</v>
      </c>
      <c r="M271" s="64" t="e">
        <f t="shared" si="128"/>
        <v>#DIV/0!</v>
      </c>
      <c r="N271" s="48" t="e">
        <f t="shared" si="129"/>
        <v>#DIV/0!</v>
      </c>
      <c r="O271" s="63">
        <f>SUMIF('RECAP PDV'!$E:$E,$G271,'RECAP PDV'!O:O)</f>
        <v>12</v>
      </c>
      <c r="P271" s="63">
        <f t="shared" si="121"/>
        <v>4</v>
      </c>
      <c r="Q271" s="64">
        <f t="shared" si="130"/>
        <v>0.73913043478260876</v>
      </c>
      <c r="R271" s="48">
        <f t="shared" si="131"/>
        <v>111</v>
      </c>
      <c r="S271" s="63">
        <f>SUMIF('RECAP PDV'!$E:$E,$G271,'RECAP PDV'!S:S)</f>
        <v>0</v>
      </c>
      <c r="T271" s="63">
        <f t="shared" si="122"/>
        <v>0</v>
      </c>
      <c r="U271" s="64">
        <f t="shared" si="132"/>
        <v>1</v>
      </c>
      <c r="V271" s="48">
        <f t="shared" si="133"/>
        <v>181</v>
      </c>
      <c r="W271" s="63">
        <f>SUMIF('RECAP PDV'!$E:$E,$G271,'RECAP PDV'!W:W)</f>
        <v>32</v>
      </c>
      <c r="X271" s="63">
        <f t="shared" si="123"/>
        <v>10.666666666666666</v>
      </c>
      <c r="Y271" s="64">
        <f t="shared" si="134"/>
        <v>0.84228828828828828</v>
      </c>
      <c r="Z271" s="48">
        <f t="shared" si="135"/>
        <v>63</v>
      </c>
      <c r="AA271" s="63">
        <f>SUMIF('RECAP PDV'!$E:$E,$G271,'RECAP PDV'!AA:AA)</f>
        <v>0</v>
      </c>
      <c r="AB271" s="63">
        <f t="shared" si="124"/>
        <v>0</v>
      </c>
      <c r="AC271" s="64">
        <f t="shared" si="136"/>
        <v>1</v>
      </c>
      <c r="AD271" s="48">
        <f t="shared" si="137"/>
        <v>219</v>
      </c>
      <c r="AE271" s="63">
        <f>SUMIF('RECAP PDV'!$E:$E,$G271,'RECAP PDV'!AE:AE)</f>
        <v>4.2508604754226864</v>
      </c>
      <c r="AF271" s="63">
        <f t="shared" si="125"/>
        <v>1.4169534918075621</v>
      </c>
      <c r="AG271" s="64">
        <f t="shared" si="138"/>
        <v>0.94499889383973279</v>
      </c>
      <c r="AH271" s="48">
        <f t="shared" si="139"/>
        <v>220</v>
      </c>
      <c r="AI271" s="63">
        <f>SUMIF('RECAP PDV'!$E:$E,$G271,'RECAP PDV'!AI:AI)</f>
        <v>1</v>
      </c>
      <c r="AJ271" s="63">
        <f t="shared" si="148"/>
        <v>0.33333333333333331</v>
      </c>
      <c r="AK271" s="64">
        <f t="shared" si="140"/>
        <v>0.80874444444444449</v>
      </c>
      <c r="AL271" s="48">
        <f t="shared" si="141"/>
        <v>135</v>
      </c>
      <c r="AM271" s="133">
        <f>SUMIF('RECAP PDV'!$E:$E,$G271,'RECAP PDV'!AM:AM)</f>
        <v>4</v>
      </c>
      <c r="AN271" s="133">
        <f t="shared" si="149"/>
        <v>1.3333333333333333</v>
      </c>
      <c r="AO271" s="64">
        <f t="shared" si="142"/>
        <v>0.76647095063427162</v>
      </c>
      <c r="AP271" s="48">
        <f t="shared" si="143"/>
        <v>29</v>
      </c>
      <c r="AQ271" s="133">
        <f>SUMIF('RECAP PDV'!$E:$E,$G271,'RECAP PDV'!AQ:AQ)</f>
        <v>0</v>
      </c>
      <c r="AR271" s="133">
        <f t="shared" si="126"/>
        <v>0</v>
      </c>
      <c r="AS271" s="64">
        <f t="shared" si="144"/>
        <v>1</v>
      </c>
      <c r="AT271" s="48">
        <f t="shared" si="145"/>
        <v>85</v>
      </c>
      <c r="AU271" s="63">
        <f>SUMIF('RECAP PDV'!$E:$E,$G271,'RECAP PDV'!AU:AU)</f>
        <v>13743.4</v>
      </c>
      <c r="AV271" s="63">
        <f t="shared" si="127"/>
        <v>4581.1333333333332</v>
      </c>
      <c r="AW271" s="64">
        <f t="shared" si="146"/>
        <v>0.97440645867356501</v>
      </c>
      <c r="AX271" s="48">
        <f t="shared" si="147"/>
        <v>192</v>
      </c>
    </row>
    <row r="272" spans="1:50" ht="15.75" thickBot="1" x14ac:dyDescent="0.3">
      <c r="A272">
        <v>88461</v>
      </c>
      <c r="C272" s="41">
        <v>80</v>
      </c>
      <c r="D272" s="42" t="s">
        <v>296</v>
      </c>
      <c r="E272" s="41">
        <v>55</v>
      </c>
      <c r="F272" s="43" t="s">
        <v>322</v>
      </c>
      <c r="G272" s="41">
        <v>588461</v>
      </c>
      <c r="H272" s="43" t="s">
        <v>312</v>
      </c>
      <c r="I272" s="62">
        <f>VLOOKUP(G272,ETP!$J$11:$M$324,4,FALSE)</f>
        <v>2.782</v>
      </c>
      <c r="K272" s="63">
        <f>SUMIF('RECAP PDV'!$E:$E,$G272,'RECAP PDV'!K:K)</f>
        <v>0</v>
      </c>
      <c r="L272" s="63">
        <f t="shared" si="120"/>
        <v>0</v>
      </c>
      <c r="M272" s="64" t="e">
        <f t="shared" si="128"/>
        <v>#DIV/0!</v>
      </c>
      <c r="N272" s="48" t="e">
        <f t="shared" si="129"/>
        <v>#DIV/0!</v>
      </c>
      <c r="O272" s="63">
        <f>SUMIF('RECAP PDV'!$E:$E,$G272,'RECAP PDV'!O:O)</f>
        <v>11</v>
      </c>
      <c r="P272" s="63">
        <f t="shared" si="121"/>
        <v>3.9539899352983463</v>
      </c>
      <c r="Q272" s="64">
        <f t="shared" si="130"/>
        <v>0.7421310911761948</v>
      </c>
      <c r="R272" s="48">
        <f t="shared" si="131"/>
        <v>114</v>
      </c>
      <c r="S272" s="63">
        <f>SUMIF('RECAP PDV'!$E:$E,$G272,'RECAP PDV'!S:S)</f>
        <v>1</v>
      </c>
      <c r="T272" s="63">
        <f t="shared" si="122"/>
        <v>0.35945363048166784</v>
      </c>
      <c r="U272" s="64">
        <f t="shared" si="132"/>
        <v>0.84753859847317803</v>
      </c>
      <c r="V272" s="48">
        <f t="shared" si="133"/>
        <v>105</v>
      </c>
      <c r="W272" s="63">
        <f>SUMIF('RECAP PDV'!$E:$E,$G272,'RECAP PDV'!W:W)</f>
        <v>31.6</v>
      </c>
      <c r="X272" s="63">
        <f t="shared" si="123"/>
        <v>11.358734723220705</v>
      </c>
      <c r="Y272" s="64">
        <f t="shared" si="134"/>
        <v>0.8320557347426506</v>
      </c>
      <c r="Z272" s="48">
        <f t="shared" si="135"/>
        <v>53</v>
      </c>
      <c r="AA272" s="63">
        <f>SUMIF('RECAP PDV'!$E:$E,$G272,'RECAP PDV'!AA:AA)</f>
        <v>2</v>
      </c>
      <c r="AB272" s="63">
        <f t="shared" si="124"/>
        <v>0.71890726096333568</v>
      </c>
      <c r="AC272" s="64">
        <f t="shared" si="136"/>
        <v>0.73649677867110996</v>
      </c>
      <c r="AD272" s="48">
        <f t="shared" si="137"/>
        <v>74</v>
      </c>
      <c r="AE272" s="63">
        <f>SUMIF('RECAP PDV'!$E:$E,$G272,'RECAP PDV'!AE:AE)</f>
        <v>3.3074918449667043</v>
      </c>
      <c r="AF272" s="63">
        <f t="shared" si="125"/>
        <v>1.1888899514617917</v>
      </c>
      <c r="AG272" s="64">
        <f t="shared" si="138"/>
        <v>0.95385151113900801</v>
      </c>
      <c r="AH272" s="48">
        <f t="shared" si="139"/>
        <v>229</v>
      </c>
      <c r="AI272" s="63">
        <f>SUMIF('RECAP PDV'!$E:$E,$G272,'RECAP PDV'!AI:AI)</f>
        <v>1</v>
      </c>
      <c r="AJ272" s="63">
        <f t="shared" si="148"/>
        <v>0.35945363048166784</v>
      </c>
      <c r="AK272" s="64">
        <f t="shared" si="140"/>
        <v>0.79375748861730178</v>
      </c>
      <c r="AL272" s="48">
        <f t="shared" si="141"/>
        <v>118</v>
      </c>
      <c r="AM272" s="133">
        <f>SUMIF('RECAP PDV'!$E:$E,$G272,'RECAP PDV'!AM:AM)</f>
        <v>-2</v>
      </c>
      <c r="AN272" s="133">
        <f t="shared" si="149"/>
        <v>-0.71890726096333568</v>
      </c>
      <c r="AO272" s="64">
        <f t="shared" si="142"/>
        <v>1.0494609458198534</v>
      </c>
      <c r="AP272" s="48">
        <f t="shared" si="143"/>
        <v>204</v>
      </c>
      <c r="AQ272" s="133">
        <f>SUMIF('RECAP PDV'!$E:$E,$G272,'RECAP PDV'!AQ:AQ)</f>
        <v>0</v>
      </c>
      <c r="AR272" s="133">
        <f t="shared" si="126"/>
        <v>0</v>
      </c>
      <c r="AS272" s="64">
        <f t="shared" si="144"/>
        <v>1</v>
      </c>
      <c r="AT272" s="48">
        <f t="shared" si="145"/>
        <v>85</v>
      </c>
      <c r="AU272" s="63">
        <f>SUMIF('RECAP PDV'!$E:$E,$G272,'RECAP PDV'!AU:AU)</f>
        <v>54869</v>
      </c>
      <c r="AV272" s="63">
        <f t="shared" si="127"/>
        <v>19722.861250898633</v>
      </c>
      <c r="AW272" s="64">
        <f t="shared" si="146"/>
        <v>0.88981375834937115</v>
      </c>
      <c r="AX272" s="48">
        <f t="shared" si="147"/>
        <v>60</v>
      </c>
    </row>
    <row r="273" spans="1:66" ht="15.75" thickBot="1" x14ac:dyDescent="0.3">
      <c r="A273">
        <v>88551</v>
      </c>
      <c r="C273" s="41">
        <v>80</v>
      </c>
      <c r="D273" s="42" t="s">
        <v>296</v>
      </c>
      <c r="E273" s="41">
        <v>55</v>
      </c>
      <c r="F273" s="43" t="s">
        <v>322</v>
      </c>
      <c r="G273" s="41">
        <v>588551</v>
      </c>
      <c r="H273" s="43" t="s">
        <v>313</v>
      </c>
      <c r="I273" s="62">
        <f>VLOOKUP(G273,ETP!$J$11:$M$324,4,FALSE)</f>
        <v>3.7391304347826102</v>
      </c>
      <c r="K273" s="63">
        <f>SUMIF('RECAP PDV'!$E:$E,$G273,'RECAP PDV'!K:K)</f>
        <v>0</v>
      </c>
      <c r="L273" s="63">
        <f t="shared" si="120"/>
        <v>0</v>
      </c>
      <c r="M273" s="64" t="e">
        <f t="shared" si="128"/>
        <v>#DIV/0!</v>
      </c>
      <c r="N273" s="48" t="e">
        <f t="shared" si="129"/>
        <v>#DIV/0!</v>
      </c>
      <c r="O273" s="63">
        <f>SUMIF('RECAP PDV'!$E:$E,$G273,'RECAP PDV'!O:O)</f>
        <v>5</v>
      </c>
      <c r="P273" s="63">
        <f t="shared" si="121"/>
        <v>1.3372093023255809</v>
      </c>
      <c r="Q273" s="64">
        <f t="shared" si="130"/>
        <v>0.91279069767441867</v>
      </c>
      <c r="R273" s="48">
        <f t="shared" si="131"/>
        <v>214</v>
      </c>
      <c r="S273" s="63">
        <f>SUMIF('RECAP PDV'!$E:$E,$G273,'RECAP PDV'!S:S)</f>
        <v>0</v>
      </c>
      <c r="T273" s="63">
        <f t="shared" si="122"/>
        <v>0</v>
      </c>
      <c r="U273" s="64">
        <f t="shared" si="132"/>
        <v>1</v>
      </c>
      <c r="V273" s="48">
        <f t="shared" si="133"/>
        <v>181</v>
      </c>
      <c r="W273" s="63">
        <f>SUMIF('RECAP PDV'!$E:$E,$G273,'RECAP PDV'!W:W)</f>
        <v>39.6</v>
      </c>
      <c r="X273" s="63">
        <f t="shared" si="123"/>
        <v>10.590697674418601</v>
      </c>
      <c r="Y273" s="64">
        <f t="shared" si="134"/>
        <v>0.84341152576995604</v>
      </c>
      <c r="Z273" s="48">
        <f t="shared" si="135"/>
        <v>64</v>
      </c>
      <c r="AA273" s="63">
        <f>SUMIF('RECAP PDV'!$E:$E,$G273,'RECAP PDV'!AA:AA)</f>
        <v>3</v>
      </c>
      <c r="AB273" s="63">
        <f t="shared" si="124"/>
        <v>0.80232558139534849</v>
      </c>
      <c r="AC273" s="64">
        <f t="shared" si="136"/>
        <v>0.7059212130241217</v>
      </c>
      <c r="AD273" s="48">
        <f t="shared" si="137"/>
        <v>55</v>
      </c>
      <c r="AE273" s="63">
        <f>SUMIF('RECAP PDV'!$E:$E,$G273,'RECAP PDV'!AE:AE)</f>
        <v>7.4132918188609693</v>
      </c>
      <c r="AF273" s="63">
        <f t="shared" si="125"/>
        <v>1.9826245562070026</v>
      </c>
      <c r="AG273" s="64">
        <f t="shared" si="138"/>
        <v>0.92304155053615289</v>
      </c>
      <c r="AH273" s="48">
        <f t="shared" si="139"/>
        <v>197</v>
      </c>
      <c r="AI273" s="63">
        <f>SUMIF('RECAP PDV'!$E:$E,$G273,'RECAP PDV'!AI:AI)</f>
        <v>1</v>
      </c>
      <c r="AJ273" s="63">
        <f t="shared" si="148"/>
        <v>0.2674418604651162</v>
      </c>
      <c r="AK273" s="64">
        <f t="shared" si="140"/>
        <v>0.8465507751937984</v>
      </c>
      <c r="AL273" s="48">
        <f t="shared" si="141"/>
        <v>165</v>
      </c>
      <c r="AM273" s="133">
        <f>SUMIF('RECAP PDV'!$E:$E,$G273,'RECAP PDV'!AM:AM)</f>
        <v>1</v>
      </c>
      <c r="AN273" s="133">
        <f t="shared" si="149"/>
        <v>0.2674418604651162</v>
      </c>
      <c r="AO273" s="64">
        <f t="shared" si="142"/>
        <v>0.91345012238128809</v>
      </c>
      <c r="AP273" s="48">
        <f t="shared" si="143"/>
        <v>120</v>
      </c>
      <c r="AQ273" s="133">
        <f>SUMIF('RECAP PDV'!$E:$E,$G273,'RECAP PDV'!AQ:AQ)</f>
        <v>0</v>
      </c>
      <c r="AR273" s="133">
        <f t="shared" si="126"/>
        <v>0</v>
      </c>
      <c r="AS273" s="64">
        <f t="shared" si="144"/>
        <v>1</v>
      </c>
      <c r="AT273" s="48">
        <f t="shared" si="145"/>
        <v>85</v>
      </c>
      <c r="AU273" s="63">
        <f>SUMIF('RECAP PDV'!$E:$E,$G273,'RECAP PDV'!AU:AU)</f>
        <v>23991</v>
      </c>
      <c r="AV273" s="63">
        <f t="shared" si="127"/>
        <v>6416.1976744186022</v>
      </c>
      <c r="AW273" s="64">
        <f t="shared" si="146"/>
        <v>0.96415445515546183</v>
      </c>
      <c r="AX273" s="48">
        <f t="shared" si="147"/>
        <v>170</v>
      </c>
    </row>
    <row r="274" spans="1:66" ht="15.75" thickBot="1" x14ac:dyDescent="0.3">
      <c r="A274">
        <v>88556</v>
      </c>
      <c r="C274" s="41">
        <v>80</v>
      </c>
      <c r="D274" s="42" t="s">
        <v>296</v>
      </c>
      <c r="E274" s="41">
        <v>55</v>
      </c>
      <c r="F274" s="43" t="s">
        <v>322</v>
      </c>
      <c r="G274" s="41">
        <v>488556</v>
      </c>
      <c r="H274" s="43" t="s">
        <v>314</v>
      </c>
      <c r="I274" s="62">
        <f>VLOOKUP(G274,ETP!$J$11:$M$324,4,FALSE)</f>
        <v>2.7570000000000001</v>
      </c>
      <c r="K274" s="63">
        <f>SUMIF('RECAP PDV'!$E:$E,$G274,'RECAP PDV'!K:K)</f>
        <v>0</v>
      </c>
      <c r="L274" s="63">
        <f t="shared" si="120"/>
        <v>0</v>
      </c>
      <c r="M274" s="64" t="e">
        <f t="shared" si="128"/>
        <v>#DIV/0!</v>
      </c>
      <c r="N274" s="48" t="e">
        <f t="shared" si="129"/>
        <v>#DIV/0!</v>
      </c>
      <c r="O274" s="63">
        <f>SUMIF('RECAP PDV'!$E:$E,$G274,'RECAP PDV'!O:O)</f>
        <v>23</v>
      </c>
      <c r="P274" s="63">
        <f t="shared" si="121"/>
        <v>8.3424011606819004</v>
      </c>
      <c r="Q274" s="64">
        <f t="shared" si="130"/>
        <v>0.45593035908596302</v>
      </c>
      <c r="R274" s="48">
        <f t="shared" si="131"/>
        <v>21</v>
      </c>
      <c r="S274" s="63">
        <f>SUMIF('RECAP PDV'!$E:$E,$G274,'RECAP PDV'!S:S)</f>
        <v>1</v>
      </c>
      <c r="T274" s="63">
        <f t="shared" si="122"/>
        <v>0.3627130939426913</v>
      </c>
      <c r="U274" s="64">
        <f t="shared" si="132"/>
        <v>0.84615610480681225</v>
      </c>
      <c r="V274" s="48">
        <f t="shared" si="133"/>
        <v>101</v>
      </c>
      <c r="W274" s="63">
        <f>SUMIF('RECAP PDV'!$E:$E,$G274,'RECAP PDV'!W:W)</f>
        <v>12.8</v>
      </c>
      <c r="X274" s="63">
        <f t="shared" si="123"/>
        <v>4.642727602466449</v>
      </c>
      <c r="Y274" s="64">
        <f t="shared" si="134"/>
        <v>0.93135507651285665</v>
      </c>
      <c r="Z274" s="48">
        <f t="shared" si="135"/>
        <v>141</v>
      </c>
      <c r="AA274" s="63">
        <f>SUMIF('RECAP PDV'!$E:$E,$G274,'RECAP PDV'!AA:AA)</f>
        <v>0</v>
      </c>
      <c r="AB274" s="63">
        <f t="shared" si="124"/>
        <v>0</v>
      </c>
      <c r="AC274" s="64">
        <f t="shared" si="136"/>
        <v>1</v>
      </c>
      <c r="AD274" s="48">
        <f t="shared" si="137"/>
        <v>219</v>
      </c>
      <c r="AE274" s="63">
        <f>SUMIF('RECAP PDV'!$E:$E,$G274,'RECAP PDV'!AE:AE)</f>
        <v>9.4170621003862642</v>
      </c>
      <c r="AF274" s="63">
        <f t="shared" si="125"/>
        <v>3.4156917302815613</v>
      </c>
      <c r="AG274" s="64">
        <f t="shared" si="138"/>
        <v>0.86741496841346055</v>
      </c>
      <c r="AH274" s="48">
        <f t="shared" si="139"/>
        <v>150</v>
      </c>
      <c r="AI274" s="63">
        <f>SUMIF('RECAP PDV'!$E:$E,$G274,'RECAP PDV'!AI:AI)</f>
        <v>1</v>
      </c>
      <c r="AJ274" s="63">
        <f t="shared" si="148"/>
        <v>0.3627130939426913</v>
      </c>
      <c r="AK274" s="64">
        <f t="shared" si="140"/>
        <v>0.79188731713214855</v>
      </c>
      <c r="AL274" s="48">
        <f t="shared" si="141"/>
        <v>115</v>
      </c>
      <c r="AM274" s="133">
        <f>SUMIF('RECAP PDV'!$E:$E,$G274,'RECAP PDV'!AM:AM)</f>
        <v>0</v>
      </c>
      <c r="AN274" s="133">
        <f t="shared" si="149"/>
        <v>0</v>
      </c>
      <c r="AO274" s="64">
        <f t="shared" si="142"/>
        <v>0.9503285327469031</v>
      </c>
      <c r="AP274" s="48">
        <f t="shared" si="143"/>
        <v>133</v>
      </c>
      <c r="AQ274" s="133">
        <f>SUMIF('RECAP PDV'!$E:$E,$G274,'RECAP PDV'!AQ:AQ)</f>
        <v>0</v>
      </c>
      <c r="AR274" s="133">
        <f t="shared" si="126"/>
        <v>0</v>
      </c>
      <c r="AS274" s="64">
        <f t="shared" si="144"/>
        <v>1</v>
      </c>
      <c r="AT274" s="48">
        <f t="shared" si="145"/>
        <v>85</v>
      </c>
      <c r="AU274" s="63">
        <f>SUMIF('RECAP PDV'!$E:$E,$G274,'RECAP PDV'!AU:AU)</f>
        <v>72734.399999999994</v>
      </c>
      <c r="AV274" s="63">
        <f t="shared" si="127"/>
        <v>26381.719260065285</v>
      </c>
      <c r="AW274" s="64">
        <f t="shared" si="146"/>
        <v>0.85261253645861568</v>
      </c>
      <c r="AX274" s="48">
        <f t="shared" si="147"/>
        <v>40</v>
      </c>
    </row>
    <row r="275" spans="1:66" ht="15.75" thickBot="1" x14ac:dyDescent="0.3">
      <c r="A275">
        <v>88586</v>
      </c>
      <c r="C275" s="41">
        <v>80</v>
      </c>
      <c r="D275" s="42" t="s">
        <v>296</v>
      </c>
      <c r="E275" s="41">
        <v>55</v>
      </c>
      <c r="F275" s="43" t="s">
        <v>322</v>
      </c>
      <c r="G275" s="41">
        <v>488586</v>
      </c>
      <c r="H275" s="43" t="s">
        <v>322</v>
      </c>
      <c r="I275" s="62">
        <f>VLOOKUP(G275,ETP!$J$11:$M$324,4,FALSE)</f>
        <v>11.446208695652199</v>
      </c>
      <c r="K275" s="63">
        <f>SUMIF('RECAP PDV'!$E:$E,$G275,'RECAP PDV'!K:K)</f>
        <v>0</v>
      </c>
      <c r="L275" s="63">
        <f t="shared" si="120"/>
        <v>0</v>
      </c>
      <c r="M275" s="64" t="e">
        <f t="shared" si="128"/>
        <v>#DIV/0!</v>
      </c>
      <c r="N275" s="48" t="e">
        <f t="shared" si="129"/>
        <v>#DIV/0!</v>
      </c>
      <c r="O275" s="63">
        <f>SUMIF('RECAP PDV'!$E:$E,$G275,'RECAP PDV'!O:O)</f>
        <v>66</v>
      </c>
      <c r="P275" s="63">
        <f t="shared" si="121"/>
        <v>5.7661014013373579</v>
      </c>
      <c r="Q275" s="64">
        <f t="shared" si="130"/>
        <v>0.62394990860843325</v>
      </c>
      <c r="R275" s="48">
        <f t="shared" si="131"/>
        <v>62</v>
      </c>
      <c r="S275" s="63">
        <f>SUMIF('RECAP PDV'!$E:$E,$G275,'RECAP PDV'!S:S)</f>
        <v>6</v>
      </c>
      <c r="T275" s="63">
        <f t="shared" si="122"/>
        <v>0.52419103648521437</v>
      </c>
      <c r="U275" s="64">
        <f t="shared" si="132"/>
        <v>0.77766561994869277</v>
      </c>
      <c r="V275" s="48">
        <f t="shared" si="133"/>
        <v>70</v>
      </c>
      <c r="W275" s="63">
        <f>SUMIF('RECAP PDV'!$E:$E,$G275,'RECAP PDV'!W:W)</f>
        <v>146</v>
      </c>
      <c r="X275" s="63">
        <f t="shared" si="123"/>
        <v>12.755315221140217</v>
      </c>
      <c r="Y275" s="64">
        <f t="shared" si="134"/>
        <v>0.81140663153608061</v>
      </c>
      <c r="Z275" s="48">
        <f t="shared" si="135"/>
        <v>41</v>
      </c>
      <c r="AA275" s="63">
        <f>SUMIF('RECAP PDV'!$E:$E,$G275,'RECAP PDV'!AA:AA)</f>
        <v>5</v>
      </c>
      <c r="AB275" s="63">
        <f t="shared" si="124"/>
        <v>0.43682586373767862</v>
      </c>
      <c r="AC275" s="64">
        <f t="shared" si="136"/>
        <v>0.83988891404377752</v>
      </c>
      <c r="AD275" s="48">
        <f t="shared" si="137"/>
        <v>136</v>
      </c>
      <c r="AE275" s="63">
        <f>SUMIF('RECAP PDV'!$E:$E,$G275,'RECAP PDV'!AE:AE)</f>
        <v>55.548083801585676</v>
      </c>
      <c r="AF275" s="63">
        <f t="shared" si="125"/>
        <v>4.8529679371201233</v>
      </c>
      <c r="AG275" s="64">
        <f t="shared" si="138"/>
        <v>0.81162500657560943</v>
      </c>
      <c r="AH275" s="48">
        <f t="shared" si="139"/>
        <v>111</v>
      </c>
      <c r="AI275" s="63">
        <f>SUMIF('RECAP PDV'!$E:$E,$G275,'RECAP PDV'!AI:AI)</f>
        <v>4</v>
      </c>
      <c r="AJ275" s="63">
        <f t="shared" si="148"/>
        <v>0.34946069099014293</v>
      </c>
      <c r="AK275" s="64">
        <f t="shared" si="140"/>
        <v>0.7994911041995556</v>
      </c>
      <c r="AL275" s="48">
        <f t="shared" si="141"/>
        <v>126</v>
      </c>
      <c r="AM275" s="133">
        <f>SUMIF('RECAP PDV'!$E:$E,$G275,'RECAP PDV'!AM:AM)</f>
        <v>8</v>
      </c>
      <c r="AN275" s="133">
        <f t="shared" si="149"/>
        <v>0.69892138198028586</v>
      </c>
      <c r="AO275" s="64">
        <f t="shared" si="142"/>
        <v>0.85395203621361748</v>
      </c>
      <c r="AP275" s="48">
        <f t="shared" si="143"/>
        <v>63</v>
      </c>
      <c r="AQ275" s="133">
        <f>SUMIF('RECAP PDV'!$E:$E,$G275,'RECAP PDV'!AQ:AQ)</f>
        <v>7</v>
      </c>
      <c r="AR275" s="133">
        <f t="shared" si="126"/>
        <v>0.61155620923275011</v>
      </c>
      <c r="AS275" s="64">
        <f t="shared" si="144"/>
        <v>0.46470485005857382</v>
      </c>
      <c r="AT275" s="48">
        <f t="shared" si="145"/>
        <v>8</v>
      </c>
      <c r="AU275" s="63">
        <f>SUMIF('RECAP PDV'!$E:$E,$G275,'RECAP PDV'!AU:AU)</f>
        <v>405848.2</v>
      </c>
      <c r="AV275" s="63">
        <f t="shared" si="127"/>
        <v>35456.998102276433</v>
      </c>
      <c r="AW275" s="64">
        <f t="shared" si="146"/>
        <v>0.80191143103410967</v>
      </c>
      <c r="AX275" s="48">
        <f t="shared" si="147"/>
        <v>22</v>
      </c>
    </row>
    <row r="276" spans="1:66" ht="15.75" thickBot="1" x14ac:dyDescent="0.3">
      <c r="A276">
        <v>88587</v>
      </c>
      <c r="C276" s="41">
        <v>80</v>
      </c>
      <c r="D276" s="42" t="s">
        <v>296</v>
      </c>
      <c r="E276" s="41">
        <v>55</v>
      </c>
      <c r="F276" s="43" t="s">
        <v>322</v>
      </c>
      <c r="G276" s="41">
        <v>588587</v>
      </c>
      <c r="H276" s="43" t="s">
        <v>323</v>
      </c>
      <c r="I276" s="62">
        <f>VLOOKUP(G276,ETP!$J$11:$M$324,4,FALSE)</f>
        <v>4</v>
      </c>
      <c r="K276" s="63">
        <f>SUMIF('RECAP PDV'!$E:$E,$G276,'RECAP PDV'!K:K)</f>
        <v>0</v>
      </c>
      <c r="L276" s="63">
        <f t="shared" si="120"/>
        <v>0</v>
      </c>
      <c r="M276" s="64" t="e">
        <f t="shared" si="128"/>
        <v>#DIV/0!</v>
      </c>
      <c r="N276" s="48" t="e">
        <f t="shared" si="129"/>
        <v>#DIV/0!</v>
      </c>
      <c r="O276" s="63">
        <f>SUMIF('RECAP PDV'!$E:$E,$G276,'RECAP PDV'!O:O)</f>
        <v>20</v>
      </c>
      <c r="P276" s="63">
        <f t="shared" si="121"/>
        <v>5</v>
      </c>
      <c r="Q276" s="64">
        <f t="shared" si="130"/>
        <v>0.67391304347826086</v>
      </c>
      <c r="R276" s="48">
        <f t="shared" si="131"/>
        <v>81</v>
      </c>
      <c r="S276" s="63">
        <f>SUMIF('RECAP PDV'!$E:$E,$G276,'RECAP PDV'!S:S)</f>
        <v>3</v>
      </c>
      <c r="T276" s="63">
        <f t="shared" si="122"/>
        <v>0.75</v>
      </c>
      <c r="U276" s="64">
        <f t="shared" si="132"/>
        <v>0.68188928571428586</v>
      </c>
      <c r="V276" s="48">
        <f t="shared" si="133"/>
        <v>30</v>
      </c>
      <c r="W276" s="63">
        <f>SUMIF('RECAP PDV'!$E:$E,$G276,'RECAP PDV'!W:W)</f>
        <v>51.2</v>
      </c>
      <c r="X276" s="63">
        <f t="shared" si="123"/>
        <v>12.8</v>
      </c>
      <c r="Y276" s="64">
        <f t="shared" si="134"/>
        <v>0.81074594594594596</v>
      </c>
      <c r="Z276" s="48">
        <f t="shared" si="135"/>
        <v>38</v>
      </c>
      <c r="AA276" s="63">
        <f>SUMIF('RECAP PDV'!$E:$E,$G276,'RECAP PDV'!AA:AA)</f>
        <v>3</v>
      </c>
      <c r="AB276" s="63">
        <f t="shared" si="124"/>
        <v>0.75</v>
      </c>
      <c r="AC276" s="64">
        <f t="shared" si="136"/>
        <v>0.72510026434863539</v>
      </c>
      <c r="AD276" s="48">
        <f t="shared" si="137"/>
        <v>64</v>
      </c>
      <c r="AE276" s="63">
        <f>SUMIF('RECAP PDV'!$E:$E,$G276,'RECAP PDV'!AE:AE)</f>
        <v>13.243828013388661</v>
      </c>
      <c r="AF276" s="63">
        <f t="shared" si="125"/>
        <v>3.3109570033471654</v>
      </c>
      <c r="AG276" s="64">
        <f t="shared" si="138"/>
        <v>0.87148039883731787</v>
      </c>
      <c r="AH276" s="48">
        <f t="shared" si="139"/>
        <v>154</v>
      </c>
      <c r="AI276" s="63">
        <f>SUMIF('RECAP PDV'!$E:$E,$G276,'RECAP PDV'!AI:AI)</f>
        <v>2</v>
      </c>
      <c r="AJ276" s="63">
        <f t="shared" si="148"/>
        <v>0.5</v>
      </c>
      <c r="AK276" s="64">
        <f t="shared" si="140"/>
        <v>0.71311666666666662</v>
      </c>
      <c r="AL276" s="48">
        <f t="shared" si="141"/>
        <v>70</v>
      </c>
      <c r="AM276" s="133">
        <f>SUMIF('RECAP PDV'!$E:$E,$G276,'RECAP PDV'!AM:AM)</f>
        <v>3</v>
      </c>
      <c r="AN276" s="133">
        <f t="shared" si="149"/>
        <v>0.75</v>
      </c>
      <c r="AO276" s="64">
        <f t="shared" si="142"/>
        <v>0.84690864280854794</v>
      </c>
      <c r="AP276" s="48">
        <f t="shared" si="143"/>
        <v>60</v>
      </c>
      <c r="AQ276" s="133">
        <f>SUMIF('RECAP PDV'!$E:$E,$G276,'RECAP PDV'!AQ:AQ)</f>
        <v>0</v>
      </c>
      <c r="AR276" s="133">
        <f t="shared" si="126"/>
        <v>0</v>
      </c>
      <c r="AS276" s="64">
        <f t="shared" si="144"/>
        <v>1</v>
      </c>
      <c r="AT276" s="48">
        <f t="shared" si="145"/>
        <v>85</v>
      </c>
      <c r="AU276" s="63">
        <f>SUMIF('RECAP PDV'!$E:$E,$G276,'RECAP PDV'!AU:AU)</f>
        <v>1179.0999999999999</v>
      </c>
      <c r="AV276" s="63">
        <f t="shared" si="127"/>
        <v>294.77499999999998</v>
      </c>
      <c r="AW276" s="64">
        <f t="shared" si="146"/>
        <v>0.99835317254584022</v>
      </c>
      <c r="AX276" s="48">
        <f t="shared" si="147"/>
        <v>240</v>
      </c>
    </row>
    <row r="277" spans="1:66" ht="15.75" thickBot="1" x14ac:dyDescent="0.3">
      <c r="A277">
        <v>88616</v>
      </c>
      <c r="C277" s="41">
        <v>80</v>
      </c>
      <c r="D277" s="42" t="s">
        <v>296</v>
      </c>
      <c r="E277" s="41">
        <v>55</v>
      </c>
      <c r="F277" s="43" t="s">
        <v>322</v>
      </c>
      <c r="G277" s="41">
        <v>488616</v>
      </c>
      <c r="H277" s="43" t="s">
        <v>315</v>
      </c>
      <c r="I277" s="62">
        <f>VLOOKUP(G277,ETP!$J$11:$M$324,4,FALSE)</f>
        <v>2</v>
      </c>
      <c r="K277" s="63">
        <f>SUMIF('RECAP PDV'!$E:$E,$G277,'RECAP PDV'!K:K)</f>
        <v>0</v>
      </c>
      <c r="L277" s="63">
        <f t="shared" si="120"/>
        <v>0</v>
      </c>
      <c r="M277" s="64" t="e">
        <f t="shared" si="128"/>
        <v>#DIV/0!</v>
      </c>
      <c r="N277" s="48" t="e">
        <f t="shared" si="129"/>
        <v>#DIV/0!</v>
      </c>
      <c r="O277" s="63">
        <f>SUMIF('RECAP PDV'!$E:$E,$G277,'RECAP PDV'!O:O)</f>
        <v>-1</v>
      </c>
      <c r="P277" s="63">
        <f t="shared" si="121"/>
        <v>-0.5</v>
      </c>
      <c r="Q277" s="64">
        <f t="shared" si="130"/>
        <v>1.0326086956521738</v>
      </c>
      <c r="R277" s="48">
        <f t="shared" si="131"/>
        <v>262</v>
      </c>
      <c r="S277" s="63">
        <f>SUMIF('RECAP PDV'!$E:$E,$G277,'RECAP PDV'!S:S)</f>
        <v>0</v>
      </c>
      <c r="T277" s="63">
        <f t="shared" si="122"/>
        <v>0</v>
      </c>
      <c r="U277" s="64">
        <f t="shared" si="132"/>
        <v>1</v>
      </c>
      <c r="V277" s="48">
        <f t="shared" si="133"/>
        <v>181</v>
      </c>
      <c r="W277" s="63">
        <f>SUMIF('RECAP PDV'!$E:$E,$G277,'RECAP PDV'!W:W)</f>
        <v>2</v>
      </c>
      <c r="X277" s="63">
        <f t="shared" si="123"/>
        <v>1</v>
      </c>
      <c r="Y277" s="64">
        <f t="shared" si="134"/>
        <v>0.98521452702702705</v>
      </c>
      <c r="Z277" s="48">
        <f t="shared" si="135"/>
        <v>215</v>
      </c>
      <c r="AA277" s="63">
        <f>SUMIF('RECAP PDV'!$E:$E,$G277,'RECAP PDV'!AA:AA)</f>
        <v>1</v>
      </c>
      <c r="AB277" s="63">
        <f t="shared" si="124"/>
        <v>0.5</v>
      </c>
      <c r="AC277" s="64">
        <f t="shared" si="136"/>
        <v>0.81673350956575697</v>
      </c>
      <c r="AD277" s="48">
        <f t="shared" si="137"/>
        <v>117</v>
      </c>
      <c r="AE277" s="63">
        <f>SUMIF('RECAP PDV'!$E:$E,$G277,'RECAP PDV'!AE:AE)</f>
        <v>5.4435542400000023E-3</v>
      </c>
      <c r="AF277" s="63">
        <f t="shared" si="125"/>
        <v>2.7217771200000011E-3</v>
      </c>
      <c r="AG277" s="64">
        <f t="shared" si="138"/>
        <v>0.99989435027106588</v>
      </c>
      <c r="AH277" s="48">
        <f t="shared" si="139"/>
        <v>267</v>
      </c>
      <c r="AI277" s="63">
        <f>SUMIF('RECAP PDV'!$E:$E,$G277,'RECAP PDV'!AI:AI)</f>
        <v>0</v>
      </c>
      <c r="AJ277" s="63">
        <f t="shared" si="148"/>
        <v>0</v>
      </c>
      <c r="AK277" s="64">
        <f t="shared" si="140"/>
        <v>1</v>
      </c>
      <c r="AL277" s="48">
        <f t="shared" si="141"/>
        <v>204</v>
      </c>
      <c r="AM277" s="133">
        <f>SUMIF('RECAP PDV'!$E:$E,$G277,'RECAP PDV'!AM:AM)</f>
        <v>-4</v>
      </c>
      <c r="AN277" s="133">
        <f t="shared" si="149"/>
        <v>-2</v>
      </c>
      <c r="AO277" s="64">
        <f t="shared" si="142"/>
        <v>1.2261149059158505</v>
      </c>
      <c r="AP277" s="48">
        <f t="shared" si="143"/>
        <v>260</v>
      </c>
      <c r="AQ277" s="133">
        <f>SUMIF('RECAP PDV'!$E:$E,$G277,'RECAP PDV'!AQ:AQ)</f>
        <v>0</v>
      </c>
      <c r="AR277" s="133">
        <f t="shared" si="126"/>
        <v>0</v>
      </c>
      <c r="AS277" s="64">
        <f t="shared" si="144"/>
        <v>1</v>
      </c>
      <c r="AT277" s="48">
        <f t="shared" si="145"/>
        <v>85</v>
      </c>
      <c r="AU277" s="63">
        <f>SUMIF('RECAP PDV'!$E:$E,$G277,'RECAP PDV'!AU:AU)</f>
        <v>479.2</v>
      </c>
      <c r="AV277" s="63">
        <f t="shared" si="127"/>
        <v>239.6</v>
      </c>
      <c r="AW277" s="64">
        <f t="shared" si="146"/>
        <v>0.99866142020857707</v>
      </c>
      <c r="AX277" s="48">
        <f t="shared" si="147"/>
        <v>244</v>
      </c>
    </row>
    <row r="278" spans="1:66" ht="15.75" thickBot="1" x14ac:dyDescent="0.3">
      <c r="A278">
        <v>88666</v>
      </c>
      <c r="C278" s="109">
        <v>80</v>
      </c>
      <c r="D278" s="110" t="s">
        <v>296</v>
      </c>
      <c r="E278" s="109">
        <v>55</v>
      </c>
      <c r="F278" s="111" t="s">
        <v>322</v>
      </c>
      <c r="G278" s="109">
        <v>588666</v>
      </c>
      <c r="H278" s="111" t="s">
        <v>307</v>
      </c>
      <c r="I278" s="62">
        <f>VLOOKUP(G278,ETP!$J$11:$M$324,4,FALSE)</f>
        <v>3.8695652173913002</v>
      </c>
      <c r="K278" s="63">
        <f>SUMIF('RECAP PDV'!$E:$E,$G278,'RECAP PDV'!K:K)</f>
        <v>0</v>
      </c>
      <c r="L278" s="63">
        <f t="shared" si="120"/>
        <v>0</v>
      </c>
      <c r="M278" s="64" t="e">
        <f t="shared" si="128"/>
        <v>#DIV/0!</v>
      </c>
      <c r="N278" s="112" t="e">
        <f t="shared" si="129"/>
        <v>#DIV/0!</v>
      </c>
      <c r="O278" s="63">
        <f>SUMIF('RECAP PDV'!$E:$E,$G278,'RECAP PDV'!O:O)</f>
        <v>19</v>
      </c>
      <c r="P278" s="63">
        <f t="shared" si="121"/>
        <v>4.9101123595505669</v>
      </c>
      <c r="Q278" s="64">
        <f t="shared" si="130"/>
        <v>0.67977528089887607</v>
      </c>
      <c r="R278" s="112">
        <f t="shared" si="131"/>
        <v>85</v>
      </c>
      <c r="S278" s="63">
        <f>SUMIF('RECAP PDV'!$E:$E,$G278,'RECAP PDV'!S:S)</f>
        <v>3</v>
      </c>
      <c r="T278" s="63">
        <f t="shared" si="122"/>
        <v>0.77528089887640528</v>
      </c>
      <c r="U278" s="64">
        <f t="shared" si="132"/>
        <v>0.67116645264847496</v>
      </c>
      <c r="V278" s="112">
        <f t="shared" si="133"/>
        <v>29</v>
      </c>
      <c r="W278" s="63">
        <f>SUMIF('RECAP PDV'!$E:$E,$G278,'RECAP PDV'!W:W)</f>
        <v>27.2</v>
      </c>
      <c r="X278" s="63">
        <f t="shared" si="123"/>
        <v>7.0292134831460746</v>
      </c>
      <c r="Y278" s="64">
        <f t="shared" si="134"/>
        <v>0.89606975402368649</v>
      </c>
      <c r="Z278" s="112">
        <f t="shared" si="135"/>
        <v>105</v>
      </c>
      <c r="AA278" s="63">
        <f>SUMIF('RECAP PDV'!$E:$E,$G278,'RECAP PDV'!AA:AA)</f>
        <v>3</v>
      </c>
      <c r="AB278" s="63">
        <f t="shared" si="124"/>
        <v>0.77528089887640528</v>
      </c>
      <c r="AC278" s="64">
        <f t="shared" si="136"/>
        <v>0.71583398112443186</v>
      </c>
      <c r="AD278" s="112">
        <f t="shared" si="137"/>
        <v>61</v>
      </c>
      <c r="AE278" s="63">
        <f>SUMIF('RECAP PDV'!$E:$E,$G278,'RECAP PDV'!AE:AE)</f>
        <v>27.75167389654597</v>
      </c>
      <c r="AF278" s="63">
        <f t="shared" si="125"/>
        <v>7.1717808946130113</v>
      </c>
      <c r="AG278" s="64">
        <f t="shared" si="138"/>
        <v>0.72161691641721315</v>
      </c>
      <c r="AH278" s="112">
        <f t="shared" si="139"/>
        <v>62</v>
      </c>
      <c r="AI278" s="63">
        <f>SUMIF('RECAP PDV'!$E:$E,$G278,'RECAP PDV'!AI:AI)</f>
        <v>3</v>
      </c>
      <c r="AJ278" s="63">
        <f t="shared" si="148"/>
        <v>0.77528089887640528</v>
      </c>
      <c r="AK278" s="64">
        <f t="shared" si="140"/>
        <v>0.55516966292134784</v>
      </c>
      <c r="AL278" s="112">
        <f t="shared" si="141"/>
        <v>28</v>
      </c>
      <c r="AM278" s="133">
        <f>SUMIF('RECAP PDV'!$E:$E,$G278,'RECAP PDV'!AM:AM)</f>
        <v>3</v>
      </c>
      <c r="AN278" s="133">
        <f t="shared" si="149"/>
        <v>0.77528089887640528</v>
      </c>
      <c r="AO278" s="64">
        <f t="shared" si="142"/>
        <v>0.84342257910276075</v>
      </c>
      <c r="AP278" s="112">
        <f t="shared" si="143"/>
        <v>57</v>
      </c>
      <c r="AQ278" s="133">
        <f>SUMIF('RECAP PDV'!$E:$E,$G278,'RECAP PDV'!AQ:AQ)</f>
        <v>0</v>
      </c>
      <c r="AR278" s="133">
        <f t="shared" si="126"/>
        <v>0</v>
      </c>
      <c r="AS278" s="64">
        <f t="shared" si="144"/>
        <v>1</v>
      </c>
      <c r="AT278" s="112">
        <f t="shared" si="145"/>
        <v>85</v>
      </c>
      <c r="AU278" s="63">
        <f>SUMIF('RECAP PDV'!$E:$E,$G278,'RECAP PDV'!AU:AU)</f>
        <v>57331.1</v>
      </c>
      <c r="AV278" s="63">
        <f t="shared" si="127"/>
        <v>14815.902247191027</v>
      </c>
      <c r="AW278" s="64">
        <f t="shared" si="146"/>
        <v>0.917227598748802</v>
      </c>
      <c r="AX278" s="112">
        <f t="shared" si="147"/>
        <v>97</v>
      </c>
    </row>
    <row r="279" spans="1:66" ht="15.75" thickBot="1" x14ac:dyDescent="0.3">
      <c r="C279" s="113"/>
      <c r="D279" s="114"/>
      <c r="E279" s="113"/>
      <c r="F279" s="115"/>
      <c r="G279" s="231">
        <v>4022</v>
      </c>
      <c r="H279" s="232" t="s">
        <v>337</v>
      </c>
      <c r="I279" s="62">
        <f>VLOOKUP(G279,ETP!$J$11:$M$324,4,FALSE)</f>
        <v>4.7727272727272698</v>
      </c>
      <c r="K279" s="63">
        <f>SUMIF('RECAP PDV'!$E:$E,$G279,'RECAP PDV'!K:K)</f>
        <v>0</v>
      </c>
      <c r="L279" s="63">
        <f t="shared" si="120"/>
        <v>0</v>
      </c>
      <c r="M279" s="64" t="e">
        <f t="shared" si="128"/>
        <v>#DIV/0!</v>
      </c>
      <c r="N279" s="234" t="e">
        <f>RANK(M279,M$6:M$280,1)</f>
        <v>#DIV/0!</v>
      </c>
      <c r="O279" s="63">
        <f>SUMIF('RECAP PDV'!$E:$E,$G279,'RECAP PDV'!O:O)</f>
        <v>5</v>
      </c>
      <c r="P279" s="63">
        <f t="shared" si="121"/>
        <v>1.0476190476190483</v>
      </c>
      <c r="Q279" s="64">
        <f t="shared" si="130"/>
        <v>0.93167701863354024</v>
      </c>
      <c r="R279" s="234">
        <f>RANK(Q279,Q$6:Q$280,1)</f>
        <v>224</v>
      </c>
      <c r="S279" s="63">
        <f>SUMIF('RECAP PDV'!$E:$E,$G279,'RECAP PDV'!S:S)</f>
        <v>0</v>
      </c>
      <c r="T279" s="63">
        <f t="shared" si="122"/>
        <v>0</v>
      </c>
      <c r="U279" s="64">
        <f t="shared" si="132"/>
        <v>1</v>
      </c>
      <c r="V279" s="234">
        <f>RANK(U279,U$6:U$280,1)</f>
        <v>182</v>
      </c>
      <c r="W279" s="63">
        <f>SUMIF('RECAP PDV'!$E:$E,$G279,'RECAP PDV'!W:W)</f>
        <v>-12.000000000000002</v>
      </c>
      <c r="X279" s="63">
        <f t="shared" si="123"/>
        <v>-2.514285714285716</v>
      </c>
      <c r="Y279" s="64">
        <f t="shared" si="134"/>
        <v>1.0371749034749036</v>
      </c>
      <c r="Z279" s="234">
        <f>RANK(Y279,Y$6:Y$280,1)</f>
        <v>256</v>
      </c>
      <c r="AA279" s="63">
        <f>SUMIF('RECAP PDV'!$E:$E,$G279,'RECAP PDV'!AA:AA)</f>
        <v>2</v>
      </c>
      <c r="AB279" s="63">
        <f t="shared" si="124"/>
        <v>0.41904761904761928</v>
      </c>
      <c r="AC279" s="64">
        <f t="shared" si="136"/>
        <v>0.84640522706463428</v>
      </c>
      <c r="AD279" s="234">
        <f>RANK(AC279,AC$6:AC$280,1)</f>
        <v>141</v>
      </c>
      <c r="AE279" s="63">
        <f>SUMIF('RECAP PDV'!$E:$E,$G279,'RECAP PDV'!AE:AE)</f>
        <v>26.770197001805656</v>
      </c>
      <c r="AF279" s="63">
        <f t="shared" si="125"/>
        <v>5.6089936575211885</v>
      </c>
      <c r="AG279" s="64">
        <f t="shared" si="138"/>
        <v>0.7822787710441762</v>
      </c>
      <c r="AH279" s="234">
        <f>RANK(AG279,AG$6:AG$280,1)</f>
        <v>90</v>
      </c>
      <c r="AI279" s="63">
        <f>SUMIF('RECAP PDV'!$E:$E,$G279,'RECAP PDV'!AI:AI)</f>
        <v>0</v>
      </c>
      <c r="AJ279" s="63">
        <f t="shared" si="148"/>
        <v>0</v>
      </c>
      <c r="AK279" s="64">
        <f t="shared" si="140"/>
        <v>1</v>
      </c>
      <c r="AL279" s="234">
        <f>RANK(AK279,AK$6:AK$280,1)</f>
        <v>205</v>
      </c>
      <c r="AM279" s="133">
        <f>SUMIF('RECAP PDV'!$E:$E,$G279,'RECAP PDV'!AM:AM)</f>
        <v>0</v>
      </c>
      <c r="AN279" s="133">
        <f t="shared" si="149"/>
        <v>0</v>
      </c>
      <c r="AO279" s="64">
        <f t="shared" si="142"/>
        <v>0.9503285327469031</v>
      </c>
      <c r="AP279" s="234">
        <f>RANK(AO279,AO$6:AO$280,1)</f>
        <v>133</v>
      </c>
      <c r="AQ279" s="133">
        <f>SUMIF('RECAP PDV'!$E:$E,$G279,'RECAP PDV'!AQ:AQ)</f>
        <v>0</v>
      </c>
      <c r="AR279" s="133">
        <f t="shared" si="126"/>
        <v>0</v>
      </c>
      <c r="AS279" s="64">
        <f t="shared" si="144"/>
        <v>1</v>
      </c>
      <c r="AT279" s="234">
        <f>RANK(AS279,AS$6:AS$280,1)</f>
        <v>85</v>
      </c>
      <c r="AU279" s="63">
        <f>SUMIF('RECAP PDV'!$E:$E,$G279,'RECAP PDV'!AU:AU)</f>
        <v>43536.3</v>
      </c>
      <c r="AV279" s="63">
        <f t="shared" si="127"/>
        <v>9121.8914285714345</v>
      </c>
      <c r="AW279" s="64">
        <f t="shared" si="146"/>
        <v>0.94903848278030267</v>
      </c>
      <c r="AX279" s="234">
        <f>RANK(AW279,AW$6:AW$280,1)</f>
        <v>144</v>
      </c>
      <c r="AY279" s="67"/>
      <c r="AZ279" s="67"/>
      <c r="BA279" s="67"/>
      <c r="BB279" s="67"/>
      <c r="BC279" s="67"/>
      <c r="BD279" s="67"/>
      <c r="BE279" s="67"/>
      <c r="BF279" s="67"/>
      <c r="BG279" s="67"/>
      <c r="BH279" s="67"/>
      <c r="BI279" s="67"/>
      <c r="BJ279" s="67"/>
      <c r="BK279" s="67"/>
      <c r="BL279" s="67"/>
      <c r="BM279" s="67"/>
      <c r="BN279" s="67"/>
    </row>
    <row r="280" spans="1:66" ht="15.75" thickBot="1" x14ac:dyDescent="0.3">
      <c r="G280" s="231">
        <v>4017</v>
      </c>
      <c r="H280" s="232" t="s">
        <v>336</v>
      </c>
      <c r="I280" s="62">
        <f>VLOOKUP(G280,ETP!$J$11:$M$324,4,FALSE)</f>
        <v>10.700200000000001</v>
      </c>
      <c r="K280" s="63">
        <f>SUMIF('RECAP PDV'!$E:$E,$G280,'RECAP PDV'!K:K)</f>
        <v>0</v>
      </c>
      <c r="L280" s="63">
        <f t="shared" si="120"/>
        <v>0</v>
      </c>
      <c r="M280" s="64" t="e">
        <f t="shared" si="128"/>
        <v>#DIV/0!</v>
      </c>
      <c r="N280" s="234" t="e">
        <f>RANK(M280,M$6:M$280,1)</f>
        <v>#DIV/0!</v>
      </c>
      <c r="O280" s="63">
        <f>SUMIF('RECAP PDV'!$E:$E,$G280,'RECAP PDV'!O:O)</f>
        <v>16</v>
      </c>
      <c r="P280" s="63">
        <f t="shared" si="121"/>
        <v>1.4952991532868545</v>
      </c>
      <c r="Q280" s="64">
        <f t="shared" si="130"/>
        <v>0.90248049000303121</v>
      </c>
      <c r="R280" s="234">
        <f>RANK(Q280,Q$6:Q$280,1)</f>
        <v>211</v>
      </c>
      <c r="S280" s="63">
        <f>SUMIF('RECAP PDV'!$E:$E,$G280,'RECAP PDV'!S:S)</f>
        <v>2</v>
      </c>
      <c r="T280" s="63">
        <f t="shared" si="122"/>
        <v>0.18691239416085681</v>
      </c>
      <c r="U280" s="64">
        <f t="shared" si="132"/>
        <v>0.92072155304618253</v>
      </c>
      <c r="V280" s="234">
        <f>RANK(U280,U$6:U$280,1)</f>
        <v>168</v>
      </c>
      <c r="W280" s="63">
        <f>SUMIF('RECAP PDV'!$E:$E,$G280,'RECAP PDV'!W:W)</f>
        <v>152.20000000000002</v>
      </c>
      <c r="X280" s="63">
        <f t="shared" si="123"/>
        <v>14.224033195641203</v>
      </c>
      <c r="Y280" s="64">
        <f t="shared" si="134"/>
        <v>0.78969094161917652</v>
      </c>
      <c r="Z280" s="234">
        <f>RANK(Y280,Y$6:Y$280,1)</f>
        <v>29</v>
      </c>
      <c r="AA280" s="63">
        <f>SUMIF('RECAP PDV'!$E:$E,$G280,'RECAP PDV'!AA:AA)</f>
        <v>19</v>
      </c>
      <c r="AB280" s="63">
        <f t="shared" si="124"/>
        <v>1.7756677445281395</v>
      </c>
      <c r="AC280" s="64">
        <f t="shared" si="136"/>
        <v>0.34915920856607952</v>
      </c>
      <c r="AD280" s="234">
        <f>RANK(AC280,AC$6:AC$280,1)</f>
        <v>9</v>
      </c>
      <c r="AE280" s="63">
        <f>SUMIF('RECAP PDV'!$E:$E,$G280,'RECAP PDV'!AE:AE)</f>
        <v>57.524721214044824</v>
      </c>
      <c r="AF280" s="63">
        <f t="shared" si="125"/>
        <v>5.3760416827764734</v>
      </c>
      <c r="AG280" s="64">
        <f t="shared" si="138"/>
        <v>0.79132114001906273</v>
      </c>
      <c r="AH280" s="234">
        <f>RANK(AG280,AG$6:AG$280,1)</f>
        <v>98</v>
      </c>
      <c r="AI280" s="63">
        <f>SUMIF('RECAP PDV'!$E:$E,$G280,'RECAP PDV'!AI:AI)</f>
        <v>3</v>
      </c>
      <c r="AJ280" s="63">
        <f t="shared" si="148"/>
        <v>0.28036859124128521</v>
      </c>
      <c r="AK280" s="64">
        <f t="shared" si="140"/>
        <v>0.83913384796545853</v>
      </c>
      <c r="AL280" s="234">
        <f>RANK(AK280,AK$6:AK$280,1)</f>
        <v>162</v>
      </c>
      <c r="AM280" s="133">
        <f>SUMIF('RECAP PDV'!$E:$E,$G280,'RECAP PDV'!AM:AM)</f>
        <v>0</v>
      </c>
      <c r="AN280" s="133">
        <f t="shared" si="149"/>
        <v>0</v>
      </c>
      <c r="AO280" s="64">
        <f t="shared" si="142"/>
        <v>0.9503285327469031</v>
      </c>
      <c r="AP280" s="234">
        <f>RANK(AO280,AO$6:AO$280,1)</f>
        <v>133</v>
      </c>
      <c r="AQ280" s="133">
        <f>SUMIF('RECAP PDV'!$E:$E,$G280,'RECAP PDV'!AQ:AQ)</f>
        <v>0</v>
      </c>
      <c r="AR280" s="133">
        <f t="shared" si="126"/>
        <v>0</v>
      </c>
      <c r="AS280" s="64">
        <f t="shared" si="144"/>
        <v>1</v>
      </c>
      <c r="AT280" s="234">
        <f>RANK(AS280,AS$6:AS$280,1)</f>
        <v>85</v>
      </c>
      <c r="AU280" s="63">
        <f>SUMIF('RECAP PDV'!$E:$E,$G280,'RECAP PDV'!AU:AU)</f>
        <v>6028.1</v>
      </c>
      <c r="AV280" s="63">
        <f t="shared" si="127"/>
        <v>563.36330162053048</v>
      </c>
      <c r="AW280" s="64">
        <f t="shared" si="146"/>
        <v>0.99685264302680088</v>
      </c>
      <c r="AX280" s="234">
        <f>RANK(AW280,AW$6:AW$280,1)</f>
        <v>236</v>
      </c>
    </row>
    <row r="282" spans="1:66" x14ac:dyDescent="0.25">
      <c r="H282" s="88" t="s">
        <v>497</v>
      </c>
      <c r="M282" s="91">
        <v>1.5</v>
      </c>
      <c r="Q282" s="91">
        <v>1.5</v>
      </c>
      <c r="U282" s="91">
        <v>1.5</v>
      </c>
      <c r="Y282" s="91">
        <v>1.5</v>
      </c>
      <c r="AC282" s="91">
        <v>1.5</v>
      </c>
      <c r="AG282" s="91">
        <v>1.5</v>
      </c>
      <c r="AK282" s="91">
        <v>1.5</v>
      </c>
      <c r="AO282" s="91">
        <v>1.5</v>
      </c>
      <c r="AS282" s="91">
        <v>1.5</v>
      </c>
      <c r="AW282" s="91">
        <v>1.5</v>
      </c>
    </row>
    <row r="283" spans="1:66" x14ac:dyDescent="0.25">
      <c r="H283" s="87"/>
      <c r="M283" s="92"/>
      <c r="Q283" s="92"/>
      <c r="U283" s="92"/>
      <c r="Y283" s="92"/>
      <c r="AC283" s="92"/>
      <c r="AG283" s="92"/>
      <c r="AK283" s="92"/>
      <c r="AO283" s="92"/>
      <c r="AS283" s="92"/>
      <c r="AW283" s="92"/>
    </row>
    <row r="284" spans="1:66" x14ac:dyDescent="0.25">
      <c r="H284" s="89" t="s">
        <v>498</v>
      </c>
      <c r="M284" s="93">
        <f>MAX(L6:L278)</f>
        <v>0</v>
      </c>
      <c r="Q284" s="93">
        <f>MAX(P6:P278)</f>
        <v>15.333333333333334</v>
      </c>
      <c r="U284" s="93">
        <f>MAX(T6:T278)</f>
        <v>2.3576697241526436</v>
      </c>
      <c r="Y284" s="93">
        <f>MAX(X6:X278)</f>
        <v>67.633954072889296</v>
      </c>
      <c r="AC284" s="93">
        <f>MAX(AB6:AB278)</f>
        <v>2.7282674471217776</v>
      </c>
      <c r="AG284" s="93">
        <f>MAX(AF6:AF278)</f>
        <v>25.762272629185222</v>
      </c>
      <c r="AK284" s="93">
        <f>MAX(AJ6:AJ278)</f>
        <v>1.7428687619822227</v>
      </c>
      <c r="AO284" s="93">
        <f>MAX(AN6:AN278)</f>
        <v>6.8917729460456698</v>
      </c>
      <c r="AS284" s="93">
        <f>MAX(AR6:AR278)</f>
        <v>1.1424654404204273</v>
      </c>
      <c r="AW284" s="93">
        <f>MAX(AV6:AV278)</f>
        <v>178995.68</v>
      </c>
    </row>
    <row r="285" spans="1:66" x14ac:dyDescent="0.25">
      <c r="H285" s="89" t="s">
        <v>499</v>
      </c>
      <c r="M285" s="93">
        <f>MIN(L6:L278)</f>
        <v>0</v>
      </c>
      <c r="Q285" s="93">
        <f>MIN(P6:P278)</f>
        <v>-4.0264092432351202</v>
      </c>
      <c r="U285" s="93">
        <f>MIN(T6:T278)</f>
        <v>0</v>
      </c>
      <c r="Y285" s="93">
        <f>MIN(X6:X278)</f>
        <v>-11.44267444469374</v>
      </c>
      <c r="AC285" s="93">
        <f>MIN(AB6:AB278)</f>
        <v>0</v>
      </c>
      <c r="AG285" s="93">
        <f>MIN(AF6:AF278)</f>
        <v>-7.4097628379046645</v>
      </c>
      <c r="AK285" s="93">
        <f>MIN(AJ6:AJ278)</f>
        <v>0</v>
      </c>
      <c r="AO285" s="93">
        <f>MIN(AN6:AN278)</f>
        <v>-3.9862119432301832</v>
      </c>
      <c r="AS285" s="93">
        <f>MIN(AR6:AR278)</f>
        <v>0</v>
      </c>
      <c r="AW285" s="93">
        <f>MIN(AV6:AV278)</f>
        <v>0</v>
      </c>
    </row>
    <row r="286" spans="1:66" x14ac:dyDescent="0.25">
      <c r="H286" s="90" t="s">
        <v>500</v>
      </c>
      <c r="M286" s="93">
        <f>M284-M285</f>
        <v>0</v>
      </c>
      <c r="Q286" s="93">
        <f>Q284-Q285</f>
        <v>19.359742576568454</v>
      </c>
      <c r="U286" s="93">
        <f>U284-U285</f>
        <v>2.3576697241526436</v>
      </c>
      <c r="Y286" s="93">
        <f>Y284-Y285</f>
        <v>79.076628517583032</v>
      </c>
      <c r="AC286" s="93">
        <f>AC284-AC285</f>
        <v>2.7282674471217776</v>
      </c>
      <c r="AG286" s="93">
        <f>AG284-AG285</f>
        <v>33.172035467089884</v>
      </c>
      <c r="AK286" s="93">
        <f>AK284-AK285</f>
        <v>1.7428687619822227</v>
      </c>
      <c r="AO286" s="93">
        <f>AO284-AO285</f>
        <v>10.877984889275853</v>
      </c>
      <c r="AS286" s="93">
        <f>AS284-AS285</f>
        <v>1.1424654404204273</v>
      </c>
      <c r="AW286" s="93">
        <f>AW284-AW285</f>
        <v>178995.68</v>
      </c>
    </row>
    <row r="287" spans="1:66" x14ac:dyDescent="0.25">
      <c r="H287" s="89" t="s">
        <v>501</v>
      </c>
      <c r="M287" s="94" t="e">
        <f>(M284-M285)/ABS(M284)</f>
        <v>#DIV/0!</v>
      </c>
      <c r="Q287" s="94">
        <f>(Q284-Q285)/ABS(Q284)</f>
        <v>1.2625919071675078</v>
      </c>
      <c r="U287" s="94">
        <f>(U284-U285)/ABS(U284)</f>
        <v>1</v>
      </c>
      <c r="Y287" s="94">
        <f>(Y284-Y285)/ABS(Y284)</f>
        <v>1.1691853537405477</v>
      </c>
      <c r="AC287" s="94">
        <f>(AC284-AC285)/ABS(AC284)</f>
        <v>1</v>
      </c>
      <c r="AG287" s="94">
        <f>(AG284-AG285)/ABS(AG284)</f>
        <v>1.2876206980866427</v>
      </c>
      <c r="AK287" s="94">
        <f>(AK284-AK285)/ABS(AK284)</f>
        <v>1</v>
      </c>
      <c r="AO287" s="94">
        <f>(AO284-AO285)/ABS(AO284)</f>
        <v>1.5784015193822329</v>
      </c>
      <c r="AS287" s="94">
        <f>(AS284-AS285)/ABS(AS284)</f>
        <v>1</v>
      </c>
      <c r="AW287" s="94">
        <f>(AW284-AW285)/ABS(AW284)</f>
        <v>1</v>
      </c>
    </row>
    <row r="288" spans="1:66" x14ac:dyDescent="0.25">
      <c r="H288" s="89" t="s">
        <v>502</v>
      </c>
      <c r="M288" s="94" t="e">
        <f>IF(M287&gt;M282,"OUI","NON")</f>
        <v>#DIV/0!</v>
      </c>
      <c r="Q288" s="94" t="str">
        <f>IF(Q287&gt;Q282,"OUI","NON")</f>
        <v>NON</v>
      </c>
      <c r="U288" s="94" t="str">
        <f>IF(U287&gt;U282,"OUI","NON")</f>
        <v>NON</v>
      </c>
      <c r="Y288" s="94" t="str">
        <f>IF(Y287&gt;Y282,"OUI","NON")</f>
        <v>NON</v>
      </c>
      <c r="AC288" s="94" t="str">
        <f>IF(AC287&gt;AC282,"OUI","NON")</f>
        <v>NON</v>
      </c>
      <c r="AG288" s="94" t="str">
        <f>IF(AG287&gt;AG282,"OUI","NON")</f>
        <v>NON</v>
      </c>
      <c r="AK288" s="94" t="str">
        <f>IF(AK287&gt;AK282,"OUI","NON")</f>
        <v>NON</v>
      </c>
      <c r="AO288" s="94" t="str">
        <f>IF(AO287&gt;AO282,"OUI","NON")</f>
        <v>OUI</v>
      </c>
      <c r="AS288" s="94" t="str">
        <f>IF(AS287&gt;AS282,"OUI","NON")</f>
        <v>NON</v>
      </c>
      <c r="AW288" s="94" t="str">
        <f>IF(AW287&gt;AW282,"OUI","NON")</f>
        <v>NON</v>
      </c>
    </row>
  </sheetData>
  <autoFilter ref="J5:J282"/>
  <sortState ref="C6:H312">
    <sortCondition ref="D6:D312"/>
    <sortCondition ref="F6:F312"/>
    <sortCondition ref="H6:H312"/>
  </sortState>
  <mergeCells count="15">
    <mergeCell ref="AQ3:AT3"/>
    <mergeCell ref="AU3:AX3"/>
    <mergeCell ref="AI3:AL3"/>
    <mergeCell ref="AM3:AP3"/>
    <mergeCell ref="K3:N3"/>
    <mergeCell ref="O3:R3"/>
    <mergeCell ref="S3:V3"/>
    <mergeCell ref="W3:Z3"/>
    <mergeCell ref="AA3:AD3"/>
    <mergeCell ref="AE3:AH3"/>
    <mergeCell ref="K2:N2"/>
    <mergeCell ref="O2:V2"/>
    <mergeCell ref="W2:AD2"/>
    <mergeCell ref="AE2:AL2"/>
    <mergeCell ref="AM2:AX2"/>
  </mergeCells>
  <conditionalFormatting sqref="N6:N278 R6:R278 V6:V278 Z6:Z278 AD6:AD278 AH6:AH278 AL6:AL278 AP6:AP278 AT6:AT278 AX6:AX278">
    <cfRule type="cellIs" dxfId="18" priority="47" operator="equal">
      <formula>1</formula>
    </cfRule>
  </conditionalFormatting>
  <conditionalFormatting sqref="N279:N280">
    <cfRule type="cellIs" dxfId="17" priority="28" operator="equal">
      <formula>1</formula>
    </cfRule>
  </conditionalFormatting>
  <conditionalFormatting sqref="R279:R280">
    <cfRule type="cellIs" dxfId="16" priority="27" operator="equal">
      <formula>1</formula>
    </cfRule>
  </conditionalFormatting>
  <conditionalFormatting sqref="V279:V280">
    <cfRule type="cellIs" dxfId="15" priority="26" operator="equal">
      <formula>1</formula>
    </cfRule>
  </conditionalFormatting>
  <conditionalFormatting sqref="Z279:Z280">
    <cfRule type="cellIs" dxfId="14" priority="25" operator="equal">
      <formula>1</formula>
    </cfRule>
  </conditionalFormatting>
  <conditionalFormatting sqref="AD279:AD280">
    <cfRule type="cellIs" dxfId="13" priority="23" operator="equal">
      <formula>1</formula>
    </cfRule>
  </conditionalFormatting>
  <conditionalFormatting sqref="AH279:AH280">
    <cfRule type="cellIs" dxfId="12" priority="22" operator="equal">
      <formula>1</formula>
    </cfRule>
  </conditionalFormatting>
  <conditionalFormatting sqref="AL279:AL280">
    <cfRule type="cellIs" dxfId="11" priority="19" operator="equal">
      <formula>1</formula>
    </cfRule>
  </conditionalFormatting>
  <conditionalFormatting sqref="AP279:AP280">
    <cfRule type="cellIs" dxfId="10" priority="17" operator="equal">
      <formula>1</formula>
    </cfRule>
  </conditionalFormatting>
  <conditionalFormatting sqref="AT279:AT280">
    <cfRule type="cellIs" dxfId="9" priority="14" operator="equal">
      <formula>1</formula>
    </cfRule>
  </conditionalFormatting>
  <conditionalFormatting sqref="AX279:AX280">
    <cfRule type="cellIs" dxfId="8" priority="12" operator="equal">
      <formula>1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D1:BQ33"/>
  <sheetViews>
    <sheetView topLeftCell="A6" workbookViewId="0">
      <selection activeCell="E5" sqref="E5:H23"/>
    </sheetView>
  </sheetViews>
  <sheetFormatPr baseColWidth="10" defaultRowHeight="15" x14ac:dyDescent="0.25"/>
  <cols>
    <col min="1" max="3" width="7.140625" customWidth="1"/>
    <col min="4" max="4" width="23.42578125" style="50" customWidth="1"/>
    <col min="6" max="6" width="26.28515625" customWidth="1"/>
    <col min="8" max="8" width="32" bestFit="1" customWidth="1"/>
    <col min="10" max="10" width="4.140625" customWidth="1"/>
    <col min="51" max="63" width="4" customWidth="1"/>
  </cols>
  <sheetData>
    <row r="1" spans="4:69" ht="15.75" thickBot="1" x14ac:dyDescent="0.3">
      <c r="G1" s="49">
        <v>1</v>
      </c>
      <c r="H1" s="49">
        <v>2</v>
      </c>
      <c r="I1" s="49">
        <v>3</v>
      </c>
      <c r="J1" s="49">
        <v>4</v>
      </c>
      <c r="K1" s="49">
        <v>5</v>
      </c>
      <c r="L1" s="49">
        <v>6</v>
      </c>
      <c r="M1" s="49">
        <v>7</v>
      </c>
      <c r="N1" s="49">
        <v>8</v>
      </c>
      <c r="O1" s="49">
        <v>9</v>
      </c>
      <c r="P1" s="49">
        <v>10</v>
      </c>
      <c r="Q1" s="49">
        <v>11</v>
      </c>
      <c r="R1" s="49">
        <v>12</v>
      </c>
      <c r="S1" s="49">
        <v>13</v>
      </c>
      <c r="T1" s="49">
        <v>14</v>
      </c>
      <c r="U1" s="49">
        <v>15</v>
      </c>
      <c r="V1" s="49">
        <v>16</v>
      </c>
      <c r="W1" s="49">
        <v>17</v>
      </c>
      <c r="X1" s="49">
        <v>18</v>
      </c>
      <c r="Y1" s="49">
        <v>19</v>
      </c>
      <c r="Z1" s="49">
        <v>20</v>
      </c>
      <c r="AA1" s="49">
        <v>21</v>
      </c>
      <c r="AB1" s="49">
        <v>22</v>
      </c>
      <c r="AC1" s="49">
        <v>23</v>
      </c>
      <c r="AD1" s="49">
        <v>24</v>
      </c>
      <c r="AE1" s="49">
        <v>25</v>
      </c>
      <c r="AF1" s="49">
        <v>26</v>
      </c>
      <c r="AG1" s="49">
        <v>27</v>
      </c>
      <c r="AH1" s="49">
        <v>28</v>
      </c>
      <c r="AI1" s="49">
        <v>29</v>
      </c>
      <c r="AJ1" s="49">
        <v>30</v>
      </c>
      <c r="AK1" s="49">
        <v>31</v>
      </c>
      <c r="AL1" s="49">
        <v>32</v>
      </c>
      <c r="AM1" s="49">
        <v>33</v>
      </c>
      <c r="AN1" s="49">
        <v>34</v>
      </c>
      <c r="AO1" s="49">
        <v>35</v>
      </c>
      <c r="AP1" s="49">
        <v>36</v>
      </c>
      <c r="AQ1" s="49">
        <v>37</v>
      </c>
      <c r="AR1" s="49">
        <v>38</v>
      </c>
      <c r="AS1" s="49">
        <v>39</v>
      </c>
      <c r="AT1" s="49">
        <v>40</v>
      </c>
      <c r="AU1" s="49">
        <v>41</v>
      </c>
      <c r="AV1" s="49">
        <v>42</v>
      </c>
      <c r="AW1" s="49">
        <v>43</v>
      </c>
      <c r="AX1" s="49">
        <v>44</v>
      </c>
      <c r="AY1" s="49">
        <v>45</v>
      </c>
      <c r="AZ1" s="49">
        <v>46</v>
      </c>
      <c r="BA1" s="49">
        <v>47</v>
      </c>
      <c r="BB1" s="49">
        <v>48</v>
      </c>
      <c r="BC1" s="49">
        <v>49</v>
      </c>
      <c r="BD1" s="49">
        <v>50</v>
      </c>
      <c r="BE1" s="49">
        <v>51</v>
      </c>
      <c r="BF1" s="49">
        <v>52</v>
      </c>
      <c r="BG1" s="49">
        <v>53</v>
      </c>
      <c r="BH1" s="49">
        <v>54</v>
      </c>
      <c r="BI1" s="49">
        <v>55</v>
      </c>
      <c r="BJ1" s="49">
        <v>56</v>
      </c>
      <c r="BK1" s="49">
        <v>57</v>
      </c>
      <c r="BL1" s="49">
        <v>58</v>
      </c>
      <c r="BM1" s="49">
        <v>59</v>
      </c>
      <c r="BN1" s="49">
        <v>60</v>
      </c>
      <c r="BO1" s="49">
        <v>61</v>
      </c>
      <c r="BP1" s="49"/>
      <c r="BQ1" s="49"/>
    </row>
    <row r="2" spans="4:69" ht="16.5" customHeight="1" thickBot="1" x14ac:dyDescent="0.3">
      <c r="K2" s="291" t="s">
        <v>651</v>
      </c>
      <c r="L2" s="292"/>
      <c r="M2" s="292"/>
      <c r="N2" s="293"/>
      <c r="O2" s="294" t="s">
        <v>552</v>
      </c>
      <c r="P2" s="295"/>
      <c r="Q2" s="295"/>
      <c r="R2" s="295"/>
      <c r="S2" s="295"/>
      <c r="T2" s="295"/>
      <c r="U2" s="295"/>
      <c r="V2" s="296"/>
      <c r="W2" s="291" t="s">
        <v>644</v>
      </c>
      <c r="X2" s="292"/>
      <c r="Y2" s="292"/>
      <c r="Z2" s="292"/>
      <c r="AA2" s="292"/>
      <c r="AB2" s="292"/>
      <c r="AC2" s="292"/>
      <c r="AD2" s="293"/>
      <c r="AE2" s="294" t="s">
        <v>643</v>
      </c>
      <c r="AF2" s="295"/>
      <c r="AG2" s="295"/>
      <c r="AH2" s="295"/>
      <c r="AI2" s="295"/>
      <c r="AJ2" s="295"/>
      <c r="AK2" s="295"/>
      <c r="AL2" s="296"/>
      <c r="AM2" s="291" t="s">
        <v>652</v>
      </c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3"/>
    </row>
    <row r="3" spans="4:69" ht="48.75" customHeight="1" thickBot="1" x14ac:dyDescent="0.3">
      <c r="K3" s="297" t="s">
        <v>645</v>
      </c>
      <c r="L3" s="298"/>
      <c r="M3" s="298"/>
      <c r="N3" s="299"/>
      <c r="O3" s="297" t="s">
        <v>646</v>
      </c>
      <c r="P3" s="298"/>
      <c r="Q3" s="298"/>
      <c r="R3" s="299"/>
      <c r="S3" s="297" t="s">
        <v>647</v>
      </c>
      <c r="T3" s="298"/>
      <c r="U3" s="298"/>
      <c r="V3" s="299"/>
      <c r="W3" s="297" t="s">
        <v>648</v>
      </c>
      <c r="X3" s="298"/>
      <c r="Y3" s="298"/>
      <c r="Z3" s="299"/>
      <c r="AA3" s="297" t="s">
        <v>647</v>
      </c>
      <c r="AB3" s="298"/>
      <c r="AC3" s="298"/>
      <c r="AD3" s="299"/>
      <c r="AE3" s="297" t="s">
        <v>649</v>
      </c>
      <c r="AF3" s="298"/>
      <c r="AG3" s="298"/>
      <c r="AH3" s="299"/>
      <c r="AI3" s="297" t="s">
        <v>647</v>
      </c>
      <c r="AJ3" s="298"/>
      <c r="AK3" s="298"/>
      <c r="AL3" s="299"/>
      <c r="AM3" s="297" t="s">
        <v>649</v>
      </c>
      <c r="AN3" s="298"/>
      <c r="AO3" s="298"/>
      <c r="AP3" s="299"/>
      <c r="AQ3" s="297" t="s">
        <v>622</v>
      </c>
      <c r="AR3" s="298"/>
      <c r="AS3" s="298"/>
      <c r="AT3" s="299"/>
      <c r="AU3" s="297" t="s">
        <v>650</v>
      </c>
      <c r="AV3" s="298"/>
      <c r="AW3" s="298"/>
      <c r="AX3" s="299"/>
      <c r="BL3" s="297" t="s">
        <v>489</v>
      </c>
      <c r="BM3" s="298"/>
      <c r="BN3" s="299"/>
    </row>
    <row r="4" spans="4:69" ht="15.95" customHeight="1" thickBot="1" x14ac:dyDescent="0.3">
      <c r="K4" s="72">
        <f>MAX(L6:L23)</f>
        <v>0</v>
      </c>
      <c r="L4" s="72"/>
      <c r="M4" s="24" t="s">
        <v>11</v>
      </c>
      <c r="N4" s="25">
        <f>+'RECAP PDV'!N4</f>
        <v>0.3</v>
      </c>
      <c r="O4" s="72">
        <f>MAX(P6:P23)</f>
        <v>15.318336555247924</v>
      </c>
      <c r="P4" s="72"/>
      <c r="Q4" s="24" t="s">
        <v>11</v>
      </c>
      <c r="R4" s="25">
        <f>+'RECAP PDV'!R4</f>
        <v>0.1</v>
      </c>
      <c r="S4" s="72">
        <f>MAX(T6:T23)</f>
        <v>1.5318336555247924</v>
      </c>
      <c r="T4" s="72"/>
      <c r="U4" s="24" t="s">
        <v>11</v>
      </c>
      <c r="V4" s="25">
        <f>+'RECAP PDV'!V4</f>
        <v>0.05</v>
      </c>
      <c r="W4" s="72">
        <f>MAX(X6:X23)</f>
        <v>38.190291262135915</v>
      </c>
      <c r="X4" s="72"/>
      <c r="Y4" s="24" t="s">
        <v>11</v>
      </c>
      <c r="Z4" s="25">
        <f>+'RECAP PDV'!Z4</f>
        <v>0.1</v>
      </c>
      <c r="AA4" s="72">
        <f>MAX(AB6:AB23)</f>
        <v>2.5365826034249501</v>
      </c>
      <c r="AB4" s="72"/>
      <c r="AC4" s="24" t="s">
        <v>11</v>
      </c>
      <c r="AD4" s="25">
        <f>+'RECAP PDV'!AD4</f>
        <v>0.05</v>
      </c>
      <c r="AE4" s="72">
        <f>MAX(AF6:AF23)</f>
        <v>16.937085449089231</v>
      </c>
      <c r="AF4" s="72"/>
      <c r="AG4" s="24" t="s">
        <v>11</v>
      </c>
      <c r="AH4" s="25">
        <f>+'RECAP PDV'!AH4</f>
        <v>0.1</v>
      </c>
      <c r="AI4" s="72">
        <f>MAX(AJ6:AJ23)</f>
        <v>1.3071896092967425</v>
      </c>
      <c r="AJ4" s="72"/>
      <c r="AK4" s="24" t="s">
        <v>11</v>
      </c>
      <c r="AL4" s="25">
        <f>+'RECAP PDV'!AL4</f>
        <v>0.05</v>
      </c>
      <c r="AM4" s="72">
        <f>MAX(AN6:AN23)</f>
        <v>1.757462044555145</v>
      </c>
      <c r="AN4" s="72"/>
      <c r="AO4" s="24" t="s">
        <v>11</v>
      </c>
      <c r="AP4" s="25">
        <f>+'RECAP PDV'!AP4</f>
        <v>0.1</v>
      </c>
      <c r="AQ4" s="72">
        <f>MAX(AR6:AR23)</f>
        <v>0.57277671690240817</v>
      </c>
      <c r="AR4" s="72"/>
      <c r="AS4" s="24" t="s">
        <v>11</v>
      </c>
      <c r="AT4" s="25">
        <f>+'RECAP PDV'!AT4</f>
        <v>0.05</v>
      </c>
      <c r="AU4" s="72">
        <f>MAX(AV6:AV23)</f>
        <v>0.47571942174270393</v>
      </c>
      <c r="AV4" s="72"/>
      <c r="AW4" s="24" t="s">
        <v>11</v>
      </c>
      <c r="AX4" s="25">
        <f>+'RECAP PDV'!AX4</f>
        <v>0.1</v>
      </c>
      <c r="BL4" s="74">
        <f>MIN(BL6:BL23)</f>
        <v>0.22843834344750003</v>
      </c>
      <c r="BM4" s="24" t="s">
        <v>11</v>
      </c>
      <c r="BN4" s="25">
        <v>1</v>
      </c>
    </row>
    <row r="5" spans="4:69" ht="30.75" thickBot="1" x14ac:dyDescent="0.3">
      <c r="D5" s="50" t="s">
        <v>506</v>
      </c>
      <c r="E5" s="38" t="s">
        <v>363</v>
      </c>
      <c r="F5" s="38" t="s">
        <v>364</v>
      </c>
      <c r="G5" s="38" t="s">
        <v>365</v>
      </c>
      <c r="H5" s="38" t="s">
        <v>366</v>
      </c>
      <c r="I5" s="66" t="s">
        <v>9</v>
      </c>
      <c r="K5" s="14" t="s">
        <v>488</v>
      </c>
      <c r="L5" s="15" t="s">
        <v>554</v>
      </c>
      <c r="M5" s="15" t="s">
        <v>12</v>
      </c>
      <c r="N5" s="16" t="s">
        <v>10</v>
      </c>
      <c r="O5" s="14" t="s">
        <v>488</v>
      </c>
      <c r="P5" s="15" t="s">
        <v>554</v>
      </c>
      <c r="Q5" s="15" t="s">
        <v>12</v>
      </c>
      <c r="R5" s="16" t="s">
        <v>10</v>
      </c>
      <c r="S5" s="14" t="s">
        <v>488</v>
      </c>
      <c r="T5" s="15" t="s">
        <v>554</v>
      </c>
      <c r="U5" s="15" t="s">
        <v>12</v>
      </c>
      <c r="V5" s="16" t="s">
        <v>10</v>
      </c>
      <c r="W5" s="14" t="s">
        <v>488</v>
      </c>
      <c r="X5" s="15" t="s">
        <v>554</v>
      </c>
      <c r="Y5" s="15" t="s">
        <v>12</v>
      </c>
      <c r="Z5" s="16" t="s">
        <v>10</v>
      </c>
      <c r="AA5" s="14" t="s">
        <v>488</v>
      </c>
      <c r="AB5" s="15" t="s">
        <v>554</v>
      </c>
      <c r="AC5" s="15" t="s">
        <v>12</v>
      </c>
      <c r="AD5" s="16" t="s">
        <v>10</v>
      </c>
      <c r="AE5" s="14" t="s">
        <v>523</v>
      </c>
      <c r="AF5" s="15" t="s">
        <v>553</v>
      </c>
      <c r="AG5" s="15" t="s">
        <v>12</v>
      </c>
      <c r="AH5" s="16" t="s">
        <v>10</v>
      </c>
      <c r="AI5" s="14" t="s">
        <v>488</v>
      </c>
      <c r="AJ5" s="15" t="s">
        <v>554</v>
      </c>
      <c r="AK5" s="15" t="s">
        <v>12</v>
      </c>
      <c r="AL5" s="16" t="s">
        <v>10</v>
      </c>
      <c r="AM5" s="14" t="s">
        <v>488</v>
      </c>
      <c r="AN5" s="15" t="s">
        <v>554</v>
      </c>
      <c r="AO5" s="15" t="s">
        <v>12</v>
      </c>
      <c r="AP5" s="16" t="s">
        <v>10</v>
      </c>
      <c r="AQ5" s="14" t="s">
        <v>488</v>
      </c>
      <c r="AR5" s="15" t="s">
        <v>554</v>
      </c>
      <c r="AS5" s="15" t="s">
        <v>12</v>
      </c>
      <c r="AT5" s="16" t="s">
        <v>10</v>
      </c>
      <c r="AU5" s="14" t="s">
        <v>488</v>
      </c>
      <c r="AV5" s="15" t="s">
        <v>488</v>
      </c>
      <c r="AW5" s="15" t="s">
        <v>12</v>
      </c>
      <c r="AX5" s="16" t="s">
        <v>10</v>
      </c>
      <c r="BL5" s="14" t="s">
        <v>483</v>
      </c>
      <c r="BM5" s="15" t="s">
        <v>12</v>
      </c>
      <c r="BN5" s="16" t="s">
        <v>15</v>
      </c>
    </row>
    <row r="6" spans="4:69" ht="15.75" thickBot="1" x14ac:dyDescent="0.3">
      <c r="D6" s="50">
        <v>100021</v>
      </c>
      <c r="E6" s="41">
        <v>50</v>
      </c>
      <c r="F6" s="42" t="s">
        <v>16</v>
      </c>
      <c r="G6" s="41">
        <v>21</v>
      </c>
      <c r="H6" s="43" t="s">
        <v>508</v>
      </c>
      <c r="I6" s="28">
        <f>VLOOKUP(G6,ETP!$F$11:$H$90,3,FALSE)</f>
        <v>13.658944281524926</v>
      </c>
      <c r="K6" s="63">
        <f>SUMIF('RECAP PDV'!$C:$C,$G6,'RECAP PDV'!K:K)</f>
        <v>0</v>
      </c>
      <c r="L6" s="63">
        <f>K6/$I6</f>
        <v>0</v>
      </c>
      <c r="M6" s="64">
        <v>0</v>
      </c>
      <c r="N6" s="48">
        <f t="shared" ref="N6:N23" si="0">RANK(M6,M$6:M$23,1)</f>
        <v>1</v>
      </c>
      <c r="O6" s="63">
        <f>SUMIF('RECAP PDV'!$C:$C,$G6,'RECAP PDV'!O:O)</f>
        <v>190</v>
      </c>
      <c r="P6" s="63">
        <f>O6/$I6</f>
        <v>13.910299074650579</v>
      </c>
      <c r="Q6" s="64">
        <f>IF(Q$33="NON",(Q$29-P6)/Q$29,(Q$29-P6)/Q$31*Q$27)</f>
        <v>9.1918432234403699E-2</v>
      </c>
      <c r="R6" s="48">
        <f t="shared" ref="R6:R23" si="1">RANK(Q6,Q$6:Q$23,1)</f>
        <v>3</v>
      </c>
      <c r="S6" s="63">
        <f>SUMIF('RECAP PDV'!$C:$C,$G6,'RECAP PDV'!S:S)</f>
        <v>15</v>
      </c>
      <c r="T6" s="63">
        <f>S6/$I6</f>
        <v>1.0981815058934667</v>
      </c>
      <c r="U6" s="64">
        <f>IF(U$33="NON",(U$29-T6)/U$29,(U$29-T6)/U$31*U$27)</f>
        <v>0.28309349913242399</v>
      </c>
      <c r="V6" s="48">
        <f t="shared" ref="V6:V23" si="2">RANK(U6,U$6:U$23,1)</f>
        <v>6</v>
      </c>
      <c r="W6" s="63">
        <f>SUMIF('RECAP PDV'!$C:$C,$G6,'RECAP PDV'!W:W)</f>
        <v>338</v>
      </c>
      <c r="X6" s="63">
        <f>W6/$I6</f>
        <v>24.745689932799451</v>
      </c>
      <c r="Y6" s="64">
        <f>IF(Y$33="NON",(Y$29-X6)/ABS(Y$29),(Y$29-X6)/Y$31*Y$27)</f>
        <v>0.35204238786904007</v>
      </c>
      <c r="Z6" s="48">
        <f t="shared" ref="Z6:Z23" si="3">RANK(Y6,Y$6:Y$23,1)</f>
        <v>2</v>
      </c>
      <c r="AA6" s="63">
        <f>SUMIF('RECAP PDV'!$C:$C,$G6,'RECAP PDV'!AA:AA)</f>
        <v>19</v>
      </c>
      <c r="AB6" s="63">
        <f>AA6/$I6</f>
        <v>1.3910299074650578</v>
      </c>
      <c r="AC6" s="64">
        <f>IF(AC$33="NON",(AC$29-AB6)/AC$29,(AC$29-AB6)/AC$31*AC$27)</f>
        <v>0.45161261234431777</v>
      </c>
      <c r="AD6" s="48">
        <f t="shared" ref="AD6:AD23" si="4">RANK(AC6,AC$6:AC$23,1)</f>
        <v>8</v>
      </c>
      <c r="AE6" s="63">
        <f>SUMIF('RECAP PDV'!$C:$C,$G6,'RECAP PDV'!AE:AE)</f>
        <v>131.61308646294495</v>
      </c>
      <c r="AF6" s="63">
        <f>AE6/$I6</f>
        <v>9.635670499144263</v>
      </c>
      <c r="AG6" s="64">
        <f>IF(AG$33="NON",(AG$29-AF6)/AG$29,(AG$29-AF6)/AG$31*AG$27)</f>
        <v>0.43109040052328435</v>
      </c>
      <c r="AH6" s="48">
        <f t="shared" ref="AH6:AH23" si="5">RANK(AG6,AG$6:AG$23,1)</f>
        <v>16</v>
      </c>
      <c r="AI6" s="63">
        <f>SUMIF('RECAP PDV'!$C:$C,$G6,'RECAP PDV'!AI:AI)</f>
        <v>15</v>
      </c>
      <c r="AJ6" s="63">
        <f>AI6/$I6</f>
        <v>1.0981815058934667</v>
      </c>
      <c r="AK6" s="64">
        <f>IF(AK$33="NON",(AK$29-AJ6)/AK$29,(AK$29-AJ6)/AK$31*AK$27)</f>
        <v>0.15989119093114615</v>
      </c>
      <c r="AL6" s="48">
        <f t="shared" ref="AL6:AL23" si="6">RANK(AK6,AK$6:AK$23,1)</f>
        <v>5</v>
      </c>
      <c r="AM6" s="134">
        <f>SUMIF('RECAP PDV'!$C:$C,$G6,'RECAP PDV'!AM:AM)</f>
        <v>10</v>
      </c>
      <c r="AN6" s="134">
        <f>AM6/$I6</f>
        <v>0.73212100392897783</v>
      </c>
      <c r="AO6" s="64">
        <f>IF(AO$33="NON",(AO$29-AN6)/AO$29,(AO$29-AN6)/AO$31*AO$27)</f>
        <v>0.48791628386258523</v>
      </c>
      <c r="AP6" s="48">
        <f t="shared" ref="AP6:AP23" si="7">RANK(AO6,AO$6:AO$23,1)</f>
        <v>4</v>
      </c>
      <c r="AQ6" s="134">
        <f>SUMIF('RECAP PDV'!$C:$C,$G6,'RECAP PDV'!AQ:AQ)</f>
        <v>3</v>
      </c>
      <c r="AR6" s="134">
        <f>AQ6/$I6</f>
        <v>0.21963630117869334</v>
      </c>
      <c r="AS6" s="64">
        <f>IF(AS$33="NON",(AS$29-AR6)/AS$29,(AS$29-AR6)/AS$31*AS$27)</f>
        <v>0.61654114998512444</v>
      </c>
      <c r="AT6" s="48">
        <f t="shared" ref="AT6:AT23" si="8">RANK(AS6,AS$6:AS$23,1)</f>
        <v>12</v>
      </c>
      <c r="AU6" s="63">
        <f>SUMIF('RECAP PDV'!$C:$C,$G6,'RECAP PDV'!AU:AU)/SUMIF('RECAP PDV'!$C:$C,$G6,'RECAP PDV'!AV:AV)</f>
        <v>0.36551103107853533</v>
      </c>
      <c r="AV6" s="63">
        <f>AU6</f>
        <v>0.36551103107853533</v>
      </c>
      <c r="AW6" s="64">
        <f>IF(AW$33="NON",(AW$29-AV6)/AW$29,(AW$29-AV6)/AW$31*AW$27)</f>
        <v>0.23166678850411862</v>
      </c>
      <c r="AX6" s="48">
        <f t="shared" ref="AX6:AX23" si="9">RANK(AW6,AW$6:AW$23,1)</f>
        <v>7</v>
      </c>
      <c r="BL6" s="181">
        <f>M6*$N$4+Q6*$R$4+U6*$V$4+Y6*$Z$4+AC6*$AD$4+AG6*$AH$4+AK6*$AL$4+AO6*$AP$4+AS6*$AT$4+AW6*$AX$4</f>
        <v>0.23502035191899379</v>
      </c>
      <c r="BM6" s="75">
        <f t="shared" ref="BM6:BM11" si="10">+BL6-$BL$4</f>
        <v>6.582008471493761E-3</v>
      </c>
      <c r="BN6" s="48">
        <f t="shared" ref="BN6:BN23" si="11">RANK(BM6,BM$6:BM$23,1)</f>
        <v>3</v>
      </c>
    </row>
    <row r="7" spans="4:69" ht="15.75" thickBot="1" x14ac:dyDescent="0.3">
      <c r="D7" s="50">
        <v>100014</v>
      </c>
      <c r="E7" s="41">
        <v>50</v>
      </c>
      <c r="F7" s="42" t="s">
        <v>16</v>
      </c>
      <c r="G7" s="41">
        <v>14</v>
      </c>
      <c r="H7" s="43" t="s">
        <v>509</v>
      </c>
      <c r="I7" s="28">
        <f>VLOOKUP(G7,ETP!$F$11:$H$90,3,FALSE)</f>
        <v>28.213489736070382</v>
      </c>
      <c r="K7" s="63">
        <f>SUMIF('RECAP PDV'!$C:$C,$G7,'RECAP PDV'!K:K)</f>
        <v>0</v>
      </c>
      <c r="L7" s="63">
        <f t="shared" ref="L7:L23" si="12">K7/$I7</f>
        <v>0</v>
      </c>
      <c r="M7" s="259">
        <v>0</v>
      </c>
      <c r="N7" s="48">
        <f t="shared" si="0"/>
        <v>1</v>
      </c>
      <c r="O7" s="63">
        <f>SUMIF('RECAP PDV'!$C:$C,$G7,'RECAP PDV'!O:O)</f>
        <v>250</v>
      </c>
      <c r="P7" s="63">
        <f t="shared" ref="P7:P23" si="13">O7/$I7</f>
        <v>8.8610094794611669</v>
      </c>
      <c r="Q7" s="64">
        <f t="shared" ref="Q7:Q23" si="14">IF(Q$33="NON",(Q$29-P7)/Q$29,(Q$29-P7)/Q$31*Q$27)</f>
        <v>0.42154231645827989</v>
      </c>
      <c r="R7" s="48">
        <f t="shared" si="1"/>
        <v>12</v>
      </c>
      <c r="S7" s="63">
        <f>SUMIF('RECAP PDV'!$C:$C,$G7,'RECAP PDV'!S:S)</f>
        <v>13</v>
      </c>
      <c r="T7" s="63">
        <f t="shared" ref="T7:T23" si="15">S7/$I7</f>
        <v>0.46077249293198069</v>
      </c>
      <c r="U7" s="64">
        <f t="shared" ref="U7:U23" si="16">IF(U$33="NON",(U$29-T7)/U$29,(U$29-T7)/U$31*U$27)</f>
        <v>0.6992020045583055</v>
      </c>
      <c r="V7" s="48">
        <f t="shared" si="2"/>
        <v>17</v>
      </c>
      <c r="W7" s="63">
        <f>SUMIF('RECAP PDV'!$C:$C,$G7,'RECAP PDV'!W:W)</f>
        <v>110.60000000000001</v>
      </c>
      <c r="X7" s="63">
        <f t="shared" ref="X7:X23" si="17">W7/$I7</f>
        <v>3.9201105937136207</v>
      </c>
      <c r="Y7" s="64">
        <f t="shared" ref="Y7:Y23" si="18">IF(Y$33="NON",(Y$29-X7)/ABS(Y$29),(Y$29-X7)/Y$31*Y$27)</f>
        <v>0.89735321559067949</v>
      </c>
      <c r="Z7" s="48">
        <f t="shared" si="3"/>
        <v>18</v>
      </c>
      <c r="AA7" s="63">
        <f>SUMIF('RECAP PDV'!$C:$C,$G7,'RECAP PDV'!AA:AA)</f>
        <v>21</v>
      </c>
      <c r="AB7" s="63">
        <f t="shared" ref="AB7:AB23" si="19">AA7/$I7</f>
        <v>0.74432479627473802</v>
      </c>
      <c r="AC7" s="64">
        <f t="shared" ref="AC7:AC23" si="20">IF(AC$33="NON",(AC$29-AB7)/AC$29,(AC$29-AB7)/AC$31*AC$27)</f>
        <v>0.7065639434451163</v>
      </c>
      <c r="AD7" s="48">
        <f t="shared" si="4"/>
        <v>17</v>
      </c>
      <c r="AE7" s="63">
        <f>SUMIF('RECAP PDV'!$C:$C,$G7,'RECAP PDV'!AE:AE)</f>
        <v>286.48915556274369</v>
      </c>
      <c r="AF7" s="63">
        <f t="shared" ref="AF7:AF23" si="21">AE7/$I7</f>
        <v>10.154332492817186</v>
      </c>
      <c r="AG7" s="64">
        <f t="shared" ref="AG7:AG23" si="22">IF(AG$33="NON",(AG$29-AF7)/AG$29,(AG$29-AF7)/AG$31*AG$27)</f>
        <v>0.40046754069111568</v>
      </c>
      <c r="AH7" s="48">
        <f t="shared" si="5"/>
        <v>13</v>
      </c>
      <c r="AI7" s="63">
        <f>SUMIF('RECAP PDV'!$C:$C,$G7,'RECAP PDV'!AI:AI)</f>
        <v>32</v>
      </c>
      <c r="AJ7" s="63">
        <f t="shared" ref="AJ7:AJ23" si="23">AI7/$I7</f>
        <v>1.1342092133710293</v>
      </c>
      <c r="AK7" s="64">
        <f t="shared" ref="AK7:AK23" si="24">IF(AK$33="NON",(AK$29-AJ7)/AK$29,(AK$29-AJ7)/AK$31*AK$27)</f>
        <v>0.13232999611951879</v>
      </c>
      <c r="AL7" s="48">
        <f t="shared" si="6"/>
        <v>4</v>
      </c>
      <c r="AM7" s="134">
        <f>SUMIF('RECAP PDV'!$C:$C,$G7,'RECAP PDV'!AM:AM)</f>
        <v>-33</v>
      </c>
      <c r="AN7" s="134">
        <f t="shared" ref="AN7:AN23" si="25">AM7/$I7</f>
        <v>-1.169653251288874</v>
      </c>
      <c r="AO7" s="64">
        <f t="shared" ref="AO7:AO23" si="26">IF(AO$33="NON",(AO$29-AN7)/AO$29,(AO$29-AN7)/AO$31*AO$27)</f>
        <v>1.3928899371016727</v>
      </c>
      <c r="AP7" s="48">
        <f t="shared" si="7"/>
        <v>17</v>
      </c>
      <c r="AQ7" s="134">
        <f>SUMIF('RECAP PDV'!$C:$C,$G7,'RECAP PDV'!AQ:AQ)</f>
        <v>6</v>
      </c>
      <c r="AR7" s="134">
        <f t="shared" ref="AR7:AR23" si="27">AQ7/$I7</f>
        <v>0.21266422750706801</v>
      </c>
      <c r="AS7" s="64">
        <f t="shared" ref="AS7:AS23" si="28">IF(AS$33="NON",(AS$29-AR7)/AS$29,(AS$29-AR7)/AS$31*AS$27)</f>
        <v>0.62871356109382048</v>
      </c>
      <c r="AT7" s="48">
        <f t="shared" si="8"/>
        <v>13</v>
      </c>
      <c r="AU7" s="63">
        <f>SUMIF('RECAP PDV'!$C:$C,$G7,'RECAP PDV'!AU:AU)/SUMIF('RECAP PDV'!$C:$C,$G7,'RECAP PDV'!AV:AV)</f>
        <v>0.3341072403029175</v>
      </c>
      <c r="AV7" s="63">
        <f t="shared" ref="AV7:AV23" si="29">AU7</f>
        <v>0.3341072403029175</v>
      </c>
      <c r="AW7" s="64">
        <f t="shared" ref="AW7:AW23" si="30">IF(AW$33="NON",(AW$29-AV7)/AW$29,(AW$29-AV7)/AW$31*AW$27)</f>
        <v>0.29768005039823314</v>
      </c>
      <c r="AX7" s="48">
        <f t="shared" si="9"/>
        <v>12</v>
      </c>
      <c r="BL7" s="181">
        <f t="shared" ref="BL7:BL23" si="31">M7*$N$4+Q7*$R$4+U7*$V$4+Y7*$Z$4+AC7*$AD$4+AG7*$AH$4+AK7*$AL$4+AO7*$AP$4+AS7*$AT$4+AW7*$AX$4</f>
        <v>0.4493337812848362</v>
      </c>
      <c r="BM7" s="75">
        <f t="shared" si="10"/>
        <v>0.22089543783733617</v>
      </c>
      <c r="BN7" s="48">
        <f t="shared" si="11"/>
        <v>18</v>
      </c>
    </row>
    <row r="8" spans="4:69" ht="15.75" thickBot="1" x14ac:dyDescent="0.3">
      <c r="D8" s="50">
        <v>105060</v>
      </c>
      <c r="E8" s="41">
        <v>262</v>
      </c>
      <c r="F8" s="42" t="s">
        <v>44</v>
      </c>
      <c r="G8" s="41">
        <v>5060</v>
      </c>
      <c r="H8" s="43" t="s">
        <v>484</v>
      </c>
      <c r="I8" s="28">
        <f>VLOOKUP(G8,ETP!$F$11:$H$90,3,FALSE)</f>
        <v>24.404969501466276</v>
      </c>
      <c r="K8" s="63">
        <f>SUMIF('RECAP PDV'!$C:$C,$G8,'RECAP PDV'!K:K)</f>
        <v>0</v>
      </c>
      <c r="L8" s="63">
        <f t="shared" si="12"/>
        <v>0</v>
      </c>
      <c r="M8" s="259">
        <v>0</v>
      </c>
      <c r="N8" s="48">
        <f t="shared" si="0"/>
        <v>1</v>
      </c>
      <c r="O8" s="63">
        <f>SUMIF('RECAP PDV'!$C:$C,$G8,'RECAP PDV'!O:O)</f>
        <v>298</v>
      </c>
      <c r="P8" s="63">
        <f t="shared" si="13"/>
        <v>12.21062783881356</v>
      </c>
      <c r="Q8" s="64">
        <f t="shared" si="14"/>
        <v>0.20287507754030196</v>
      </c>
      <c r="R8" s="48">
        <f t="shared" si="1"/>
        <v>4</v>
      </c>
      <c r="S8" s="63">
        <f>SUMIF('RECAP PDV'!$C:$C,$G8,'RECAP PDV'!S:S)</f>
        <v>20</v>
      </c>
      <c r="T8" s="63">
        <f t="shared" si="15"/>
        <v>0.81950522408144699</v>
      </c>
      <c r="U8" s="64">
        <f t="shared" si="16"/>
        <v>0.46501683056396104</v>
      </c>
      <c r="V8" s="48">
        <f t="shared" si="2"/>
        <v>12</v>
      </c>
      <c r="W8" s="63">
        <f>SUMIF('RECAP PDV'!$C:$C,$G8,'RECAP PDV'!W:W)</f>
        <v>442.20000000000005</v>
      </c>
      <c r="X8" s="63">
        <f t="shared" si="17"/>
        <v>18.119260504440796</v>
      </c>
      <c r="Y8" s="64">
        <f t="shared" si="18"/>
        <v>0.52555322555486006</v>
      </c>
      <c r="Z8" s="48">
        <f t="shared" si="3"/>
        <v>7</v>
      </c>
      <c r="AA8" s="63">
        <f>SUMIF('RECAP PDV'!$C:$C,$G8,'RECAP PDV'!AA:AA)</f>
        <v>36</v>
      </c>
      <c r="AB8" s="63">
        <f t="shared" si="19"/>
        <v>1.4751094033466046</v>
      </c>
      <c r="AC8" s="64">
        <f t="shared" si="20"/>
        <v>0.4184658519084381</v>
      </c>
      <c r="AD8" s="48">
        <f t="shared" si="4"/>
        <v>6</v>
      </c>
      <c r="AE8" s="63">
        <f>SUMIF('RECAP PDV'!$C:$C,$G8,'RECAP PDV'!AE:AE)</f>
        <v>391.49860194684425</v>
      </c>
      <c r="AF8" s="63">
        <f t="shared" si="21"/>
        <v>16.041757475801091</v>
      </c>
      <c r="AG8" s="64">
        <f t="shared" si="22"/>
        <v>5.2861985964431965E-2</v>
      </c>
      <c r="AH8" s="48">
        <f t="shared" si="5"/>
        <v>2</v>
      </c>
      <c r="AI8" s="63">
        <f>SUMIF('RECAP PDV'!$C:$C,$G8,'RECAP PDV'!AI:AI)</f>
        <v>18</v>
      </c>
      <c r="AJ8" s="63">
        <f t="shared" si="23"/>
        <v>0.73755470167330228</v>
      </c>
      <c r="AK8" s="64">
        <f t="shared" si="24"/>
        <v>0.43577068205881719</v>
      </c>
      <c r="AL8" s="48">
        <f t="shared" si="6"/>
        <v>14</v>
      </c>
      <c r="AM8" s="134">
        <f>SUMIF('RECAP PDV'!$C:$C,$G8,'RECAP PDV'!AM:AM)</f>
        <v>16</v>
      </c>
      <c r="AN8" s="134">
        <f t="shared" si="25"/>
        <v>0.65560417926515757</v>
      </c>
      <c r="AO8" s="64">
        <f t="shared" si="26"/>
        <v>0.52432739320444555</v>
      </c>
      <c r="AP8" s="48">
        <f t="shared" si="7"/>
        <v>5</v>
      </c>
      <c r="AQ8" s="134">
        <f>SUMIF('RECAP PDV'!$C:$C,$G8,'RECAP PDV'!AQ:AQ)</f>
        <v>10</v>
      </c>
      <c r="AR8" s="134">
        <f t="shared" si="27"/>
        <v>0.4097526120407235</v>
      </c>
      <c r="AS8" s="64">
        <f t="shared" si="28"/>
        <v>0.28462069083974539</v>
      </c>
      <c r="AT8" s="48">
        <f t="shared" si="8"/>
        <v>3</v>
      </c>
      <c r="AU8" s="63">
        <f>SUMIF('RECAP PDV'!$C:$C,$G8,'RECAP PDV'!AU:AU)/SUMIF('RECAP PDV'!$C:$C,$G8,'RECAP PDV'!AV:AV)</f>
        <v>0.34375424069640581</v>
      </c>
      <c r="AV8" s="63">
        <f t="shared" si="29"/>
        <v>0.34375424069640581</v>
      </c>
      <c r="AW8" s="64">
        <f t="shared" si="30"/>
        <v>0.27740128953085369</v>
      </c>
      <c r="AX8" s="48">
        <f t="shared" si="9"/>
        <v>10</v>
      </c>
      <c r="BL8" s="181">
        <f t="shared" si="31"/>
        <v>0.2384955999480374</v>
      </c>
      <c r="BM8" s="75">
        <f t="shared" si="10"/>
        <v>1.0057256500537376E-2</v>
      </c>
      <c r="BN8" s="48">
        <f t="shared" si="11"/>
        <v>4</v>
      </c>
    </row>
    <row r="9" spans="4:69" ht="15.75" thickBot="1" x14ac:dyDescent="0.3">
      <c r="D9" s="50">
        <v>105101</v>
      </c>
      <c r="E9" s="41">
        <v>262</v>
      </c>
      <c r="F9" s="42" t="s">
        <v>44</v>
      </c>
      <c r="G9" s="41">
        <v>5101</v>
      </c>
      <c r="H9" s="44" t="s">
        <v>486</v>
      </c>
      <c r="I9" s="28">
        <f>VLOOKUP(G9,ETP!$F$11:$H$90,3,FALSE)</f>
        <v>28.723745454545451</v>
      </c>
      <c r="K9" s="63">
        <f>SUMIF('RECAP PDV'!$C:$C,$G9,'RECAP PDV'!K:K)</f>
        <v>0</v>
      </c>
      <c r="L9" s="63">
        <f t="shared" si="12"/>
        <v>0</v>
      </c>
      <c r="M9" s="259">
        <v>0</v>
      </c>
      <c r="N9" s="48">
        <f t="shared" si="0"/>
        <v>1</v>
      </c>
      <c r="O9" s="63">
        <f>SUMIF('RECAP PDV'!$C:$C,$G9,'RECAP PDV'!O:O)</f>
        <v>440</v>
      </c>
      <c r="P9" s="63">
        <f t="shared" si="13"/>
        <v>15.318336555247924</v>
      </c>
      <c r="Q9" s="64">
        <f t="shared" si="14"/>
        <v>0</v>
      </c>
      <c r="R9" s="48">
        <f t="shared" si="1"/>
        <v>1</v>
      </c>
      <c r="S9" s="63">
        <f>SUMIF('RECAP PDV'!$C:$C,$G9,'RECAP PDV'!S:S)</f>
        <v>44</v>
      </c>
      <c r="T9" s="63">
        <f t="shared" si="15"/>
        <v>1.5318336555247924</v>
      </c>
      <c r="U9" s="64">
        <f t="shared" si="16"/>
        <v>0</v>
      </c>
      <c r="V9" s="48">
        <f t="shared" si="2"/>
        <v>1</v>
      </c>
      <c r="W9" s="63">
        <f>SUMIF('RECAP PDV'!$C:$C,$G9,'RECAP PDV'!W:W)</f>
        <v>606.4</v>
      </c>
      <c r="X9" s="63">
        <f t="shared" si="17"/>
        <v>21.111452925232594</v>
      </c>
      <c r="Y9" s="64">
        <f t="shared" si="18"/>
        <v>0.44720366806514195</v>
      </c>
      <c r="Z9" s="48">
        <f t="shared" si="3"/>
        <v>6</v>
      </c>
      <c r="AA9" s="63">
        <f>SUMIF('RECAP PDV'!$C:$C,$G9,'RECAP PDV'!AA:AA)</f>
        <v>40</v>
      </c>
      <c r="AB9" s="63">
        <f t="shared" si="19"/>
        <v>1.3925760504770841</v>
      </c>
      <c r="AC9" s="64">
        <f t="shared" si="20"/>
        <v>0.45100307453153821</v>
      </c>
      <c r="AD9" s="48">
        <f t="shared" si="4"/>
        <v>7</v>
      </c>
      <c r="AE9" s="63">
        <f>SUMIF('RECAP PDV'!$C:$C,$G9,'RECAP PDV'!AE:AE)</f>
        <v>317.09070069472568</v>
      </c>
      <c r="AF9" s="63">
        <f t="shared" si="21"/>
        <v>11.039322890411807</v>
      </c>
      <c r="AG9" s="64">
        <f t="shared" si="22"/>
        <v>0.34821590623754978</v>
      </c>
      <c r="AH9" s="48">
        <f t="shared" si="5"/>
        <v>10</v>
      </c>
      <c r="AI9" s="63">
        <f>SUMIF('RECAP PDV'!$C:$C,$G9,'RECAP PDV'!AI:AI)</f>
        <v>29</v>
      </c>
      <c r="AJ9" s="63">
        <f t="shared" si="23"/>
        <v>1.009617636595886</v>
      </c>
      <c r="AK9" s="64">
        <f t="shared" si="24"/>
        <v>0.22764254748088755</v>
      </c>
      <c r="AL9" s="48">
        <f t="shared" si="6"/>
        <v>7</v>
      </c>
      <c r="AM9" s="134">
        <f>SUMIF('RECAP PDV'!$C:$C,$G9,'RECAP PDV'!AM:AM)</f>
        <v>15</v>
      </c>
      <c r="AN9" s="134">
        <f t="shared" si="25"/>
        <v>0.52221601892890657</v>
      </c>
      <c r="AO9" s="64">
        <f t="shared" si="26"/>
        <v>0.58780115746807549</v>
      </c>
      <c r="AP9" s="48">
        <f t="shared" si="7"/>
        <v>7</v>
      </c>
      <c r="AQ9" s="134">
        <f>SUMIF('RECAP PDV'!$C:$C,$G9,'RECAP PDV'!AQ:AQ)</f>
        <v>3</v>
      </c>
      <c r="AR9" s="134">
        <f t="shared" si="27"/>
        <v>0.1044432037857813</v>
      </c>
      <c r="AS9" s="64">
        <f t="shared" si="28"/>
        <v>0.81765459261226092</v>
      </c>
      <c r="AT9" s="48">
        <f t="shared" si="8"/>
        <v>18</v>
      </c>
      <c r="AU9" s="63">
        <f>SUMIF('RECAP PDV'!$C:$C,$G9,'RECAP PDV'!AU:AU)/SUMIF('RECAP PDV'!$C:$C,$G9,'RECAP PDV'!AV:AV)</f>
        <v>0.32207837729388095</v>
      </c>
      <c r="AV9" s="63">
        <f t="shared" si="29"/>
        <v>0.32207837729388095</v>
      </c>
      <c r="AW9" s="64">
        <f t="shared" si="30"/>
        <v>0.32296567562028355</v>
      </c>
      <c r="AX9" s="48">
        <f t="shared" si="9"/>
        <v>14</v>
      </c>
      <c r="BL9" s="181">
        <f t="shared" si="31"/>
        <v>0.24543365147033944</v>
      </c>
      <c r="BM9" s="75">
        <f t="shared" si="10"/>
        <v>1.6995308022839412E-2</v>
      </c>
      <c r="BN9" s="48">
        <f t="shared" si="11"/>
        <v>5</v>
      </c>
    </row>
    <row r="10" spans="4:69" ht="15.75" thickBot="1" x14ac:dyDescent="0.3">
      <c r="D10" s="50">
        <v>105006</v>
      </c>
      <c r="E10" s="41">
        <v>262</v>
      </c>
      <c r="F10" s="42" t="s">
        <v>44</v>
      </c>
      <c r="G10" s="41">
        <v>5006</v>
      </c>
      <c r="H10" s="43" t="s">
        <v>510</v>
      </c>
      <c r="I10" s="28">
        <f>VLOOKUP(G10,ETP!$F$11:$H$90,3,FALSE)</f>
        <v>32.786363636363639</v>
      </c>
      <c r="K10" s="63">
        <f>SUMIF('RECAP PDV'!$C:$C,$G10,'RECAP PDV'!K:K)</f>
        <v>0</v>
      </c>
      <c r="L10" s="63">
        <f t="shared" si="12"/>
        <v>0</v>
      </c>
      <c r="M10" s="259">
        <v>0</v>
      </c>
      <c r="N10" s="48">
        <f t="shared" si="0"/>
        <v>1</v>
      </c>
      <c r="O10" s="63">
        <f>SUMIF('RECAP PDV'!$C:$C,$G10,'RECAP PDV'!O:O)</f>
        <v>362</v>
      </c>
      <c r="P10" s="63">
        <f t="shared" si="13"/>
        <v>11.041175655067239</v>
      </c>
      <c r="Q10" s="64">
        <f t="shared" si="14"/>
        <v>0.27921836582937387</v>
      </c>
      <c r="R10" s="48">
        <f t="shared" si="1"/>
        <v>7</v>
      </c>
      <c r="S10" s="63">
        <f>SUMIF('RECAP PDV'!$C:$C,$G10,'RECAP PDV'!S:S)</f>
        <v>34</v>
      </c>
      <c r="T10" s="63">
        <f t="shared" si="15"/>
        <v>1.0370164979897407</v>
      </c>
      <c r="U10" s="64">
        <f t="shared" si="16"/>
        <v>0.32302277453587597</v>
      </c>
      <c r="V10" s="48">
        <f t="shared" si="2"/>
        <v>7</v>
      </c>
      <c r="W10" s="63">
        <f>SUMIF('RECAP PDV'!$C:$C,$G10,'RECAP PDV'!W:W)</f>
        <v>476.2</v>
      </c>
      <c r="X10" s="63">
        <f t="shared" si="17"/>
        <v>14.524331068903367</v>
      </c>
      <c r="Y10" s="64">
        <f t="shared" si="18"/>
        <v>0.6196852501278608</v>
      </c>
      <c r="Z10" s="48">
        <f t="shared" si="3"/>
        <v>11</v>
      </c>
      <c r="AA10" s="63">
        <f>SUMIF('RECAP PDV'!$C:$C,$G10,'RECAP PDV'!AA:AA)</f>
        <v>34</v>
      </c>
      <c r="AB10" s="63">
        <f t="shared" si="19"/>
        <v>1.0370164979897407</v>
      </c>
      <c r="AC10" s="64">
        <f t="shared" si="20"/>
        <v>0.59117574306882892</v>
      </c>
      <c r="AD10" s="48">
        <f t="shared" si="4"/>
        <v>12</v>
      </c>
      <c r="AE10" s="63">
        <f>SUMIF('RECAP PDV'!$C:$C,$G10,'RECAP PDV'!AE:AE)</f>
        <v>336.67441797394912</v>
      </c>
      <c r="AF10" s="63">
        <f t="shared" si="21"/>
        <v>10.268733114414086</v>
      </c>
      <c r="AG10" s="64">
        <f t="shared" si="22"/>
        <v>0.39371309513194469</v>
      </c>
      <c r="AH10" s="48">
        <f t="shared" si="5"/>
        <v>12</v>
      </c>
      <c r="AI10" s="63">
        <f>SUMIF('RECAP PDV'!$C:$C,$G10,'RECAP PDV'!AI:AI)</f>
        <v>23</v>
      </c>
      <c r="AJ10" s="63">
        <f t="shared" si="23"/>
        <v>0.70151116040482453</v>
      </c>
      <c r="AK10" s="64">
        <f t="shared" si="24"/>
        <v>0.46334398971987556</v>
      </c>
      <c r="AL10" s="48">
        <f t="shared" si="6"/>
        <v>15</v>
      </c>
      <c r="AM10" s="134">
        <f>SUMIF('RECAP PDV'!$C:$C,$G10,'RECAP PDV'!AM:AM)</f>
        <v>-21</v>
      </c>
      <c r="AN10" s="134">
        <f t="shared" si="25"/>
        <v>-0.64051018993483988</v>
      </c>
      <c r="AO10" s="64">
        <f t="shared" si="26"/>
        <v>1.1410932120141197</v>
      </c>
      <c r="AP10" s="48">
        <f t="shared" si="7"/>
        <v>14</v>
      </c>
      <c r="AQ10" s="134">
        <f>SUMIF('RECAP PDV'!$C:$C,$G10,'RECAP PDV'!AQ:AQ)</f>
        <v>6</v>
      </c>
      <c r="AR10" s="134">
        <f t="shared" si="27"/>
        <v>0.18300291140995423</v>
      </c>
      <c r="AS10" s="64">
        <f t="shared" si="28"/>
        <v>0.68049868996135376</v>
      </c>
      <c r="AT10" s="48">
        <f t="shared" si="8"/>
        <v>15</v>
      </c>
      <c r="AU10" s="63">
        <f>SUMIF('RECAP PDV'!$C:$C,$G10,'RECAP PDV'!AU:AU)/SUMIF('RECAP PDV'!$C:$C,$G10,'RECAP PDV'!AV:AV)</f>
        <v>0.47571942174270393</v>
      </c>
      <c r="AV10" s="63">
        <f t="shared" si="29"/>
        <v>0.47571942174270393</v>
      </c>
      <c r="AW10" s="64">
        <f t="shared" si="30"/>
        <v>0</v>
      </c>
      <c r="AX10" s="48">
        <f t="shared" si="9"/>
        <v>1</v>
      </c>
      <c r="BL10" s="181">
        <f t="shared" si="31"/>
        <v>0.34627305217462667</v>
      </c>
      <c r="BM10" s="75">
        <f t="shared" si="10"/>
        <v>0.11783470872712665</v>
      </c>
      <c r="BN10" s="48">
        <f t="shared" si="11"/>
        <v>12</v>
      </c>
    </row>
    <row r="11" spans="4:69" ht="15.75" thickBot="1" x14ac:dyDescent="0.3">
      <c r="D11" s="50">
        <v>105130</v>
      </c>
      <c r="E11" s="41">
        <v>264</v>
      </c>
      <c r="F11" s="42" t="s">
        <v>100</v>
      </c>
      <c r="G11" s="41">
        <v>5130</v>
      </c>
      <c r="H11" s="43" t="s">
        <v>485</v>
      </c>
      <c r="I11" s="28">
        <f>VLOOKUP(G11,ETP!$F$11:$H$90,3,FALSE)</f>
        <v>23.40909090909091</v>
      </c>
      <c r="K11" s="63">
        <f>SUMIF('RECAP PDV'!$C:$C,$G11,'RECAP PDV'!K:K)</f>
        <v>0</v>
      </c>
      <c r="L11" s="63">
        <f t="shared" si="12"/>
        <v>0</v>
      </c>
      <c r="M11" s="259">
        <v>0</v>
      </c>
      <c r="N11" s="48">
        <f t="shared" si="0"/>
        <v>1</v>
      </c>
      <c r="O11" s="63">
        <f>SUMIF('RECAP PDV'!$C:$C,$G11,'RECAP PDV'!O:O)</f>
        <v>152</v>
      </c>
      <c r="P11" s="63">
        <f t="shared" si="13"/>
        <v>6.4932038834951458</v>
      </c>
      <c r="Q11" s="64">
        <f t="shared" si="14"/>
        <v>0.57611560105913517</v>
      </c>
      <c r="R11" s="48">
        <f t="shared" si="1"/>
        <v>15</v>
      </c>
      <c r="S11" s="63">
        <f>SUMIF('RECAP PDV'!$C:$C,$G11,'RECAP PDV'!S:S)</f>
        <v>27</v>
      </c>
      <c r="T11" s="63">
        <f t="shared" si="15"/>
        <v>1.153398058252427</v>
      </c>
      <c r="U11" s="64">
        <f t="shared" si="16"/>
        <v>0.24704744924977953</v>
      </c>
      <c r="V11" s="48">
        <f t="shared" si="2"/>
        <v>4</v>
      </c>
      <c r="W11" s="63">
        <f>SUMIF('RECAP PDV'!$C:$C,$G11,'RECAP PDV'!W:W)</f>
        <v>893.99999999999989</v>
      </c>
      <c r="X11" s="63">
        <f t="shared" si="17"/>
        <v>38.190291262135915</v>
      </c>
      <c r="Y11" s="64">
        <f t="shared" si="18"/>
        <v>0</v>
      </c>
      <c r="Z11" s="48">
        <f t="shared" si="3"/>
        <v>1</v>
      </c>
      <c r="AA11" s="63">
        <f>SUMIF('RECAP PDV'!$C:$C,$G11,'RECAP PDV'!AA:AA)</f>
        <v>35</v>
      </c>
      <c r="AB11" s="63">
        <f t="shared" si="19"/>
        <v>1.4951456310679612</v>
      </c>
      <c r="AC11" s="64">
        <f t="shared" si="20"/>
        <v>0.41056694583918446</v>
      </c>
      <c r="AD11" s="48">
        <f t="shared" si="4"/>
        <v>5</v>
      </c>
      <c r="AE11" s="63">
        <f>SUMIF('RECAP PDV'!$C:$C,$G11,'RECAP PDV'!AE:AE)</f>
        <v>227.82030404601323</v>
      </c>
      <c r="AF11" s="63">
        <f t="shared" si="21"/>
        <v>9.7321294932277489</v>
      </c>
      <c r="AG11" s="64">
        <f t="shared" si="22"/>
        <v>0.42539526517231563</v>
      </c>
      <c r="AH11" s="48">
        <f t="shared" si="5"/>
        <v>14</v>
      </c>
      <c r="AI11" s="63">
        <f>SUMIF('RECAP PDV'!$C:$C,$G11,'RECAP PDV'!AI:AI)</f>
        <v>14</v>
      </c>
      <c r="AJ11" s="63">
        <f t="shared" si="23"/>
        <v>0.59805825242718447</v>
      </c>
      <c r="AK11" s="64">
        <f t="shared" si="24"/>
        <v>0.54248546027769073</v>
      </c>
      <c r="AL11" s="48">
        <f t="shared" si="6"/>
        <v>18</v>
      </c>
      <c r="AM11" s="134">
        <f>SUMIF('RECAP PDV'!$C:$C,$G11,'RECAP PDV'!AM:AM)</f>
        <v>-17</v>
      </c>
      <c r="AN11" s="134">
        <f t="shared" si="25"/>
        <v>-0.72621359223300963</v>
      </c>
      <c r="AO11" s="64">
        <f t="shared" si="26"/>
        <v>1.1818758237568101</v>
      </c>
      <c r="AP11" s="48">
        <f t="shared" si="7"/>
        <v>15</v>
      </c>
      <c r="AQ11" s="134">
        <f>SUMIF('RECAP PDV'!$C:$C,$G11,'RECAP PDV'!AQ:AQ)</f>
        <v>10</v>
      </c>
      <c r="AR11" s="134">
        <f t="shared" si="27"/>
        <v>0.42718446601941745</v>
      </c>
      <c r="AS11" s="64">
        <f t="shared" si="28"/>
        <v>0.25418674779651923</v>
      </c>
      <c r="AT11" s="48">
        <f t="shared" si="8"/>
        <v>2</v>
      </c>
      <c r="AU11" s="63">
        <f>SUMIF('RECAP PDV'!$C:$C,$G11,'RECAP PDV'!AU:AU)/SUMIF('RECAP PDV'!$C:$C,$G11,'RECAP PDV'!AV:AV)</f>
        <v>0.44721818197971336</v>
      </c>
      <c r="AV11" s="63">
        <f t="shared" si="29"/>
        <v>0.44721818197971336</v>
      </c>
      <c r="AW11" s="64">
        <f t="shared" si="30"/>
        <v>5.9911869182430938E-2</v>
      </c>
      <c r="AX11" s="48">
        <f t="shared" si="9"/>
        <v>2</v>
      </c>
      <c r="BL11" s="181">
        <f t="shared" si="31"/>
        <v>0.29704418607522787</v>
      </c>
      <c r="BM11" s="75">
        <f t="shared" si="10"/>
        <v>6.8605842627727842E-2</v>
      </c>
      <c r="BN11" s="48">
        <f t="shared" si="11"/>
        <v>11</v>
      </c>
    </row>
    <row r="12" spans="4:69" ht="15.75" thickBot="1" x14ac:dyDescent="0.3">
      <c r="D12" s="50">
        <v>105169</v>
      </c>
      <c r="E12" s="41">
        <v>264</v>
      </c>
      <c r="F12" s="42" t="s">
        <v>100</v>
      </c>
      <c r="G12" s="41">
        <v>5169</v>
      </c>
      <c r="H12" s="43" t="s">
        <v>511</v>
      </c>
      <c r="I12" s="28">
        <f>VLOOKUP(G12,ETP!$F$11:$H$90,3,FALSE)</f>
        <v>24.442334310850441</v>
      </c>
      <c r="K12" s="63">
        <f>SUMIF('RECAP PDV'!$C:$C,$G12,'RECAP PDV'!K:K)</f>
        <v>0</v>
      </c>
      <c r="L12" s="63">
        <f t="shared" si="12"/>
        <v>0</v>
      </c>
      <c r="M12" s="259">
        <v>0</v>
      </c>
      <c r="N12" s="48">
        <f t="shared" si="0"/>
        <v>1</v>
      </c>
      <c r="O12" s="63">
        <f>SUMIF('RECAP PDV'!$C:$C,$G12,'RECAP PDV'!O:O)</f>
        <v>119</v>
      </c>
      <c r="P12" s="63">
        <f t="shared" si="13"/>
        <v>4.8686020936704688</v>
      </c>
      <c r="Q12" s="64">
        <f t="shared" si="14"/>
        <v>0.68217161986805097</v>
      </c>
      <c r="R12" s="48">
        <f t="shared" si="1"/>
        <v>18</v>
      </c>
      <c r="S12" s="63">
        <f>SUMIF('RECAP PDV'!$C:$C,$G12,'RECAP PDV'!S:S)</f>
        <v>23</v>
      </c>
      <c r="T12" s="63">
        <f t="shared" si="15"/>
        <v>0.94099032062538479</v>
      </c>
      <c r="U12" s="64">
        <f t="shared" si="16"/>
        <v>0.3857098535264849</v>
      </c>
      <c r="V12" s="48">
        <f t="shared" si="2"/>
        <v>9</v>
      </c>
      <c r="W12" s="63">
        <f>SUMIF('RECAP PDV'!$C:$C,$G12,'RECAP PDV'!W:W)</f>
        <v>520.40000000000009</v>
      </c>
      <c r="X12" s="63">
        <f t="shared" si="17"/>
        <v>21.29092881971523</v>
      </c>
      <c r="Y12" s="64">
        <f t="shared" si="18"/>
        <v>0.44250415181241887</v>
      </c>
      <c r="Z12" s="48">
        <f t="shared" si="3"/>
        <v>5</v>
      </c>
      <c r="AA12" s="63">
        <f>SUMIF('RECAP PDV'!$C:$C,$G12,'RECAP PDV'!AA:AA)</f>
        <v>62</v>
      </c>
      <c r="AB12" s="63">
        <f t="shared" si="19"/>
        <v>2.5365826034249501</v>
      </c>
      <c r="AC12" s="64">
        <f t="shared" si="20"/>
        <v>0</v>
      </c>
      <c r="AD12" s="48">
        <f t="shared" si="4"/>
        <v>1</v>
      </c>
      <c r="AE12" s="63">
        <f>SUMIF('RECAP PDV'!$C:$C,$G12,'RECAP PDV'!AE:AE)</f>
        <v>306.5332787209199</v>
      </c>
      <c r="AF12" s="63">
        <f t="shared" si="21"/>
        <v>12.54108035764995</v>
      </c>
      <c r="AG12" s="64">
        <f t="shared" si="22"/>
        <v>0.25954908857566583</v>
      </c>
      <c r="AH12" s="48">
        <f t="shared" si="5"/>
        <v>8</v>
      </c>
      <c r="AI12" s="63">
        <f>SUMIF('RECAP PDV'!$C:$C,$G12,'RECAP PDV'!AI:AI)</f>
        <v>20</v>
      </c>
      <c r="AJ12" s="63">
        <f t="shared" si="23"/>
        <v>0.81825245271772584</v>
      </c>
      <c r="AK12" s="64">
        <f t="shared" si="24"/>
        <v>0.37403690566517045</v>
      </c>
      <c r="AL12" s="48">
        <f t="shared" si="6"/>
        <v>12</v>
      </c>
      <c r="AM12" s="134">
        <f>SUMIF('RECAP PDV'!$C:$C,$G12,'RECAP PDV'!AM:AM)</f>
        <v>26</v>
      </c>
      <c r="AN12" s="134">
        <f t="shared" si="25"/>
        <v>1.0637281885330436</v>
      </c>
      <c r="AO12" s="64">
        <f t="shared" si="26"/>
        <v>0.33011849873214483</v>
      </c>
      <c r="AP12" s="48">
        <f t="shared" si="7"/>
        <v>2</v>
      </c>
      <c r="AQ12" s="134">
        <f>SUMIF('RECAP PDV'!$C:$C,$G12,'RECAP PDV'!AQ:AQ)</f>
        <v>14</v>
      </c>
      <c r="AR12" s="134">
        <f t="shared" si="27"/>
        <v>0.57277671690240817</v>
      </c>
      <c r="AS12" s="64">
        <f t="shared" si="28"/>
        <v>0</v>
      </c>
      <c r="AT12" s="48">
        <f t="shared" si="8"/>
        <v>1</v>
      </c>
      <c r="AU12" s="63">
        <f>SUMIF('RECAP PDV'!$C:$C,$G12,'RECAP PDV'!AU:AU)/SUMIF('RECAP PDV'!$C:$C,$G12,'RECAP PDV'!AV:AV)</f>
        <v>0.3852534311387682</v>
      </c>
      <c r="AV12" s="63">
        <f t="shared" si="29"/>
        <v>0.3852534311387682</v>
      </c>
      <c r="AW12" s="64">
        <f t="shared" si="30"/>
        <v>0.19016669589089191</v>
      </c>
      <c r="AX12" s="48">
        <f t="shared" si="9"/>
        <v>5</v>
      </c>
      <c r="BL12" s="256">
        <f>M12*$N$4+Q12*$R$4+U12*$V$4+Y12*$Z$4+AC12*$AD$4+AG12*$AH$4+AK12*$AL$4+AO12*$AP$4+AS12*$AT$4+AW12*$AX$4</f>
        <v>0.22843834344750003</v>
      </c>
      <c r="BM12" s="75">
        <f t="shared" ref="BM12:BM23" si="32">+BL12-$BL$4</f>
        <v>0</v>
      </c>
      <c r="BN12" s="48">
        <f t="shared" si="11"/>
        <v>1</v>
      </c>
    </row>
    <row r="13" spans="4:69" ht="15.75" thickBot="1" x14ac:dyDescent="0.3">
      <c r="D13" s="50">
        <v>100006</v>
      </c>
      <c r="E13" s="41">
        <v>30</v>
      </c>
      <c r="F13" s="42" t="s">
        <v>136</v>
      </c>
      <c r="G13" s="41">
        <v>6</v>
      </c>
      <c r="H13" s="43" t="s">
        <v>512</v>
      </c>
      <c r="I13" s="28">
        <f>VLOOKUP(G13,ETP!$F$11:$H$90,3,FALSE)</f>
        <v>17.739036363636362</v>
      </c>
      <c r="K13" s="63">
        <f>SUMIF('RECAP PDV'!$C:$C,$G13,'RECAP PDV'!K:K)</f>
        <v>0</v>
      </c>
      <c r="L13" s="63">
        <f t="shared" si="12"/>
        <v>0</v>
      </c>
      <c r="M13" s="259">
        <v>0</v>
      </c>
      <c r="N13" s="48">
        <f t="shared" si="0"/>
        <v>1</v>
      </c>
      <c r="O13" s="63">
        <f>SUMIF('RECAP PDV'!$C:$C,$G13,'RECAP PDV'!O:O)</f>
        <v>179</v>
      </c>
      <c r="P13" s="63">
        <f t="shared" si="13"/>
        <v>10.090739786008671</v>
      </c>
      <c r="Q13" s="64">
        <f t="shared" si="14"/>
        <v>0.34126399758780113</v>
      </c>
      <c r="R13" s="48">
        <f t="shared" si="1"/>
        <v>11</v>
      </c>
      <c r="S13" s="63">
        <f>SUMIF('RECAP PDV'!$C:$C,$G13,'RECAP PDV'!S:S)</f>
        <v>15</v>
      </c>
      <c r="T13" s="63">
        <f t="shared" si="15"/>
        <v>0.84559271949793324</v>
      </c>
      <c r="U13" s="64">
        <f t="shared" si="16"/>
        <v>0.4479865901573753</v>
      </c>
      <c r="V13" s="48">
        <f t="shared" si="2"/>
        <v>11</v>
      </c>
      <c r="W13" s="63">
        <f>SUMIF('RECAP PDV'!$C:$C,$G13,'RECAP PDV'!W:W)</f>
        <v>172.8</v>
      </c>
      <c r="X13" s="63">
        <f t="shared" si="17"/>
        <v>9.741228128616191</v>
      </c>
      <c r="Y13" s="64">
        <f t="shared" si="18"/>
        <v>0.74492920041502231</v>
      </c>
      <c r="Z13" s="48">
        <f t="shared" si="3"/>
        <v>15</v>
      </c>
      <c r="AA13" s="63">
        <f>SUMIF('RECAP PDV'!$C:$C,$G13,'RECAP PDV'!AA:AA)</f>
        <v>20</v>
      </c>
      <c r="AB13" s="63">
        <f t="shared" si="19"/>
        <v>1.1274569593305777</v>
      </c>
      <c r="AC13" s="64">
        <f t="shared" si="20"/>
        <v>0.55552129159592112</v>
      </c>
      <c r="AD13" s="48">
        <f t="shared" si="4"/>
        <v>10</v>
      </c>
      <c r="AE13" s="63">
        <f>SUMIF('RECAP PDV'!$C:$C,$G13,'RECAP PDV'!AE:AE)</f>
        <v>166.55722546337788</v>
      </c>
      <c r="AF13" s="63">
        <f t="shared" si="21"/>
        <v>9.3893051487738735</v>
      </c>
      <c r="AG13" s="64">
        <f t="shared" si="22"/>
        <v>0.4456363122807076</v>
      </c>
      <c r="AH13" s="48">
        <f t="shared" si="5"/>
        <v>17</v>
      </c>
      <c r="AI13" s="63">
        <f>SUMIF('RECAP PDV'!$C:$C,$G13,'RECAP PDV'!AI:AI)</f>
        <v>12</v>
      </c>
      <c r="AJ13" s="63">
        <f t="shared" si="23"/>
        <v>0.67647417559834655</v>
      </c>
      <c r="AK13" s="64">
        <f t="shared" si="24"/>
        <v>0.48249728211786796</v>
      </c>
      <c r="AL13" s="48">
        <f t="shared" si="6"/>
        <v>17</v>
      </c>
      <c r="AM13" s="134">
        <f>SUMIF('RECAP PDV'!$C:$C,$G13,'RECAP PDV'!AM:AM)</f>
        <v>-5</v>
      </c>
      <c r="AN13" s="134">
        <f t="shared" si="25"/>
        <v>-0.28186423983264441</v>
      </c>
      <c r="AO13" s="64">
        <f t="shared" si="26"/>
        <v>0.97042882595836899</v>
      </c>
      <c r="AP13" s="48">
        <f t="shared" si="7"/>
        <v>11</v>
      </c>
      <c r="AQ13" s="134">
        <f>SUMIF('RECAP PDV'!$C:$C,$G13,'RECAP PDV'!AQ:AQ)</f>
        <v>3</v>
      </c>
      <c r="AR13" s="134">
        <f t="shared" si="27"/>
        <v>0.16911854389958664</v>
      </c>
      <c r="AS13" s="64">
        <f t="shared" si="28"/>
        <v>0.70473914370300483</v>
      </c>
      <c r="AT13" s="48">
        <f t="shared" si="8"/>
        <v>16</v>
      </c>
      <c r="AU13" s="63">
        <f>SUMIF('RECAP PDV'!$C:$C,$G13,'RECAP PDV'!AU:AU)/SUMIF('RECAP PDV'!$C:$C,$G13,'RECAP PDV'!AV:AV)</f>
        <v>0.35200562798088936</v>
      </c>
      <c r="AV13" s="63">
        <f t="shared" si="29"/>
        <v>0.35200562798088936</v>
      </c>
      <c r="AW13" s="64">
        <f t="shared" si="30"/>
        <v>0.26005621824018366</v>
      </c>
      <c r="AX13" s="48">
        <f t="shared" si="9"/>
        <v>8</v>
      </c>
      <c r="BL13" s="181">
        <f t="shared" si="31"/>
        <v>0.38576867082691685</v>
      </c>
      <c r="BM13" s="75">
        <f t="shared" si="32"/>
        <v>0.15733032737941682</v>
      </c>
      <c r="BN13" s="48">
        <f t="shared" si="11"/>
        <v>15</v>
      </c>
    </row>
    <row r="14" spans="4:69" ht="15.75" thickBot="1" x14ac:dyDescent="0.3">
      <c r="D14" s="50">
        <v>100002</v>
      </c>
      <c r="E14" s="41">
        <v>30</v>
      </c>
      <c r="F14" s="42" t="s">
        <v>136</v>
      </c>
      <c r="G14" s="41">
        <v>2</v>
      </c>
      <c r="H14" s="43" t="s">
        <v>144</v>
      </c>
      <c r="I14" s="28">
        <f>VLOOKUP(G14,ETP!$F$11:$H$90,3,FALSE)</f>
        <v>22.27272727272727</v>
      </c>
      <c r="K14" s="63">
        <f>SUMIF('RECAP PDV'!$C:$C,$G14,'RECAP PDV'!K:K)</f>
        <v>0</v>
      </c>
      <c r="L14" s="63">
        <f t="shared" si="12"/>
        <v>0</v>
      </c>
      <c r="M14" s="259">
        <v>0</v>
      </c>
      <c r="N14" s="48">
        <f t="shared" si="0"/>
        <v>1</v>
      </c>
      <c r="O14" s="63">
        <f>SUMIF('RECAP PDV'!$C:$C,$G14,'RECAP PDV'!O:O)</f>
        <v>187</v>
      </c>
      <c r="P14" s="63">
        <f t="shared" si="13"/>
        <v>8.3959183673469404</v>
      </c>
      <c r="Q14" s="64">
        <f t="shared" si="14"/>
        <v>0.45190404081632646</v>
      </c>
      <c r="R14" s="48">
        <f t="shared" si="1"/>
        <v>14</v>
      </c>
      <c r="S14" s="63">
        <f>SUMIF('RECAP PDV'!$C:$C,$G14,'RECAP PDV'!S:S)</f>
        <v>25</v>
      </c>
      <c r="T14" s="63">
        <f t="shared" si="15"/>
        <v>1.1224489795918369</v>
      </c>
      <c r="U14" s="64">
        <f t="shared" si="16"/>
        <v>0.26725139146567717</v>
      </c>
      <c r="V14" s="48">
        <f t="shared" si="2"/>
        <v>5</v>
      </c>
      <c r="W14" s="63">
        <f>SUMIF('RECAP PDV'!$C:$C,$G14,'RECAP PDV'!W:W)</f>
        <v>128.39999999999998</v>
      </c>
      <c r="X14" s="63">
        <f t="shared" si="17"/>
        <v>5.7648979591836733</v>
      </c>
      <c r="Y14" s="64">
        <f t="shared" si="18"/>
        <v>0.84904807560608142</v>
      </c>
      <c r="Z14" s="48">
        <f t="shared" si="3"/>
        <v>17</v>
      </c>
      <c r="AA14" s="63">
        <f>SUMIF('RECAP PDV'!$C:$C,$G14,'RECAP PDV'!AA:AA)</f>
        <v>12</v>
      </c>
      <c r="AB14" s="63">
        <f t="shared" si="19"/>
        <v>0.53877551020408165</v>
      </c>
      <c r="AC14" s="64">
        <f t="shared" si="20"/>
        <v>0.78759788485633586</v>
      </c>
      <c r="AD14" s="48">
        <f t="shared" si="4"/>
        <v>18</v>
      </c>
      <c r="AE14" s="63">
        <f>SUMIF('RECAP PDV'!$C:$C,$G14,'RECAP PDV'!AE:AE)</f>
        <v>330.51408300139263</v>
      </c>
      <c r="AF14" s="63">
        <f t="shared" si="21"/>
        <v>14.839407808225793</v>
      </c>
      <c r="AG14" s="64">
        <f t="shared" si="22"/>
        <v>0.12385115769586187</v>
      </c>
      <c r="AH14" s="48">
        <f t="shared" si="5"/>
        <v>4</v>
      </c>
      <c r="AI14" s="63">
        <f>SUMIF('RECAP PDV'!$C:$C,$G14,'RECAP PDV'!AI:AI)</f>
        <v>18</v>
      </c>
      <c r="AJ14" s="63">
        <f t="shared" si="23"/>
        <v>0.80816326530612259</v>
      </c>
      <c r="AK14" s="64">
        <f t="shared" si="24"/>
        <v>0.3817551336405528</v>
      </c>
      <c r="AL14" s="48">
        <f t="shared" si="6"/>
        <v>13</v>
      </c>
      <c r="AM14" s="134">
        <f>SUMIF('RECAP PDV'!$C:$C,$G14,'RECAP PDV'!AM:AM)</f>
        <v>-24</v>
      </c>
      <c r="AN14" s="134">
        <f t="shared" si="25"/>
        <v>-1.0775510204081633</v>
      </c>
      <c r="AO14" s="64">
        <f t="shared" si="26"/>
        <v>1.3490623944146787</v>
      </c>
      <c r="AP14" s="48">
        <f t="shared" si="7"/>
        <v>16</v>
      </c>
      <c r="AQ14" s="134">
        <f>SUMIF('RECAP PDV'!$C:$C,$G14,'RECAP PDV'!AQ:AQ)</f>
        <v>3</v>
      </c>
      <c r="AR14" s="134">
        <f t="shared" si="27"/>
        <v>0.13469387755102041</v>
      </c>
      <c r="AS14" s="64">
        <f t="shared" si="28"/>
        <v>0.76484051537665754</v>
      </c>
      <c r="AT14" s="48">
        <f t="shared" si="8"/>
        <v>17</v>
      </c>
      <c r="AU14" s="63">
        <f>SUMIF('RECAP PDV'!$C:$C,$G14,'RECAP PDV'!AU:AU)/SUMIF('RECAP PDV'!$C:$C,$G14,'RECAP PDV'!AV:AV)</f>
        <v>0.39128742135409489</v>
      </c>
      <c r="AV14" s="63">
        <f t="shared" si="29"/>
        <v>0.39128742135409489</v>
      </c>
      <c r="AW14" s="64">
        <f t="shared" si="30"/>
        <v>0.17748276931664703</v>
      </c>
      <c r="AX14" s="48">
        <f t="shared" si="9"/>
        <v>4</v>
      </c>
      <c r="BL14" s="181">
        <f t="shared" si="31"/>
        <v>0.40520709005192074</v>
      </c>
      <c r="BM14" s="75">
        <f t="shared" si="32"/>
        <v>0.17676874660442071</v>
      </c>
      <c r="BN14" s="48">
        <f t="shared" si="11"/>
        <v>16</v>
      </c>
    </row>
    <row r="15" spans="4:69" ht="15.75" thickBot="1" x14ac:dyDescent="0.3">
      <c r="D15" s="50">
        <v>100011</v>
      </c>
      <c r="E15" s="41">
        <v>30</v>
      </c>
      <c r="F15" s="42" t="s">
        <v>136</v>
      </c>
      <c r="G15" s="41">
        <v>11</v>
      </c>
      <c r="H15" s="43" t="s">
        <v>513</v>
      </c>
      <c r="I15" s="28">
        <f>VLOOKUP(G15,ETP!$F$11:$H$90,3,FALSE)</f>
        <v>33.614436363636365</v>
      </c>
      <c r="K15" s="63">
        <f>SUMIF('RECAP PDV'!$C:$C,$G15,'RECAP PDV'!K:K)</f>
        <v>0</v>
      </c>
      <c r="L15" s="63">
        <f t="shared" si="12"/>
        <v>0</v>
      </c>
      <c r="M15" s="259">
        <v>0</v>
      </c>
      <c r="N15" s="48">
        <f t="shared" si="0"/>
        <v>1</v>
      </c>
      <c r="O15" s="63">
        <f>SUMIF('RECAP PDV'!$C:$C,$G15,'RECAP PDV'!O:O)</f>
        <v>297</v>
      </c>
      <c r="P15" s="63">
        <f t="shared" si="13"/>
        <v>8.8354895137046086</v>
      </c>
      <c r="Q15" s="64">
        <f t="shared" si="14"/>
        <v>0.4232082914591892</v>
      </c>
      <c r="R15" s="48">
        <f t="shared" si="1"/>
        <v>13</v>
      </c>
      <c r="S15" s="63">
        <f>SUMIF('RECAP PDV'!$C:$C,$G15,'RECAP PDV'!S:S)</f>
        <v>42</v>
      </c>
      <c r="T15" s="63">
        <f t="shared" si="15"/>
        <v>1.2494631635541871</v>
      </c>
      <c r="U15" s="64">
        <f t="shared" si="16"/>
        <v>0.18433495761905544</v>
      </c>
      <c r="V15" s="48">
        <f t="shared" si="2"/>
        <v>3</v>
      </c>
      <c r="W15" s="63">
        <f>SUMIF('RECAP PDV'!$C:$C,$G15,'RECAP PDV'!W:W)</f>
        <v>497.59999999999991</v>
      </c>
      <c r="X15" s="63">
        <f t="shared" si="17"/>
        <v>14.803163575822939</v>
      </c>
      <c r="Y15" s="64">
        <f t="shared" si="18"/>
        <v>0.61238411421858785</v>
      </c>
      <c r="Z15" s="48">
        <f t="shared" si="3"/>
        <v>10</v>
      </c>
      <c r="AA15" s="63">
        <f>SUMIF('RECAP PDV'!$C:$C,$G15,'RECAP PDV'!AA:AA)</f>
        <v>59</v>
      </c>
      <c r="AB15" s="63">
        <f t="shared" si="19"/>
        <v>1.7551982535642152</v>
      </c>
      <c r="AC15" s="64">
        <f t="shared" si="20"/>
        <v>0.30804608878326784</v>
      </c>
      <c r="AD15" s="48">
        <f t="shared" si="4"/>
        <v>4</v>
      </c>
      <c r="AE15" s="63">
        <f>SUMIF('RECAP PDV'!$C:$C,$G15,'RECAP PDV'!AE:AE)</f>
        <v>569.33058101388144</v>
      </c>
      <c r="AF15" s="63">
        <f t="shared" si="21"/>
        <v>16.937085449089231</v>
      </c>
      <c r="AG15" s="64">
        <f t="shared" si="22"/>
        <v>0</v>
      </c>
      <c r="AH15" s="48">
        <f t="shared" si="5"/>
        <v>1</v>
      </c>
      <c r="AI15" s="63">
        <f>SUMIF('RECAP PDV'!$C:$C,$G15,'RECAP PDV'!AI:AI)</f>
        <v>41</v>
      </c>
      <c r="AJ15" s="63">
        <f t="shared" si="23"/>
        <v>1.2197140406124207</v>
      </c>
      <c r="AK15" s="64">
        <f t="shared" si="24"/>
        <v>6.6918806623151611E-2</v>
      </c>
      <c r="AL15" s="48">
        <f t="shared" si="6"/>
        <v>2</v>
      </c>
      <c r="AM15" s="134">
        <f>SUMIF('RECAP PDV'!$C:$C,$G15,'RECAP PDV'!AM:AM)</f>
        <v>-19</v>
      </c>
      <c r="AN15" s="134">
        <f t="shared" si="25"/>
        <v>-0.56523333589356084</v>
      </c>
      <c r="AO15" s="64">
        <f t="shared" si="26"/>
        <v>1.1052721520648787</v>
      </c>
      <c r="AP15" s="48">
        <f t="shared" si="7"/>
        <v>13</v>
      </c>
      <c r="AQ15" s="134">
        <f>SUMIF('RECAP PDV'!$C:$C,$G15,'RECAP PDV'!AQ:AQ)</f>
        <v>9</v>
      </c>
      <c r="AR15" s="134">
        <f t="shared" si="27"/>
        <v>0.26774210647589725</v>
      </c>
      <c r="AS15" s="64">
        <f t="shared" si="28"/>
        <v>0.53255413745891467</v>
      </c>
      <c r="AT15" s="48">
        <f t="shared" si="8"/>
        <v>8</v>
      </c>
      <c r="AU15" s="63">
        <f>SUMIF('RECAP PDV'!$C:$C,$G15,'RECAP PDV'!AU:AU)/SUMIF('RECAP PDV'!$C:$C,$G15,'RECAP PDV'!AV:AV)</f>
        <v>0.36707531431398727</v>
      </c>
      <c r="AV15" s="63">
        <f t="shared" si="29"/>
        <v>0.36707531431398727</v>
      </c>
      <c r="AW15" s="64">
        <f t="shared" si="30"/>
        <v>0.22837854092801274</v>
      </c>
      <c r="AX15" s="48">
        <f t="shared" si="9"/>
        <v>6</v>
      </c>
      <c r="BL15" s="181">
        <f t="shared" si="31"/>
        <v>0.29151700939128639</v>
      </c>
      <c r="BM15" s="75">
        <f t="shared" si="32"/>
        <v>6.3078665943786361E-2</v>
      </c>
      <c r="BN15" s="48">
        <f t="shared" si="11"/>
        <v>9</v>
      </c>
    </row>
    <row r="16" spans="4:69" ht="15.75" thickBot="1" x14ac:dyDescent="0.3">
      <c r="D16" s="50">
        <v>100026</v>
      </c>
      <c r="E16" s="41">
        <v>110</v>
      </c>
      <c r="F16" s="42" t="s">
        <v>180</v>
      </c>
      <c r="G16" s="41">
        <v>26</v>
      </c>
      <c r="H16" s="43" t="s">
        <v>514</v>
      </c>
      <c r="I16" s="28">
        <f>VLOOKUP(G16,ETP!$F$11:$H$90,3,FALSE)</f>
        <v>29.699987390029328</v>
      </c>
      <c r="K16" s="63">
        <f>SUMIF('RECAP PDV'!$C:$C,$G16,'RECAP PDV'!K:K)</f>
        <v>0</v>
      </c>
      <c r="L16" s="63">
        <f t="shared" si="12"/>
        <v>0</v>
      </c>
      <c r="M16" s="259">
        <v>0</v>
      </c>
      <c r="N16" s="48">
        <f t="shared" si="0"/>
        <v>1</v>
      </c>
      <c r="O16" s="63">
        <f>SUMIF('RECAP PDV'!$C:$C,$G16,'RECAP PDV'!O:O)</f>
        <v>188</v>
      </c>
      <c r="P16" s="63">
        <f t="shared" si="13"/>
        <v>6.3299690175327834</v>
      </c>
      <c r="Q16" s="64">
        <f t="shared" si="14"/>
        <v>0.58677177546643</v>
      </c>
      <c r="R16" s="48">
        <f t="shared" si="1"/>
        <v>16</v>
      </c>
      <c r="S16" s="63">
        <f>SUMIF('RECAP PDV'!$C:$C,$G16,'RECAP PDV'!S:S)</f>
        <v>17</v>
      </c>
      <c r="T16" s="63">
        <f t="shared" si="15"/>
        <v>0.57239081541519854</v>
      </c>
      <c r="U16" s="64">
        <f t="shared" si="16"/>
        <v>0.62633617994304835</v>
      </c>
      <c r="V16" s="48">
        <f t="shared" si="2"/>
        <v>16</v>
      </c>
      <c r="W16" s="63">
        <f>SUMIF('RECAP PDV'!$C:$C,$G16,'RECAP PDV'!W:W)</f>
        <v>268.60000000000002</v>
      </c>
      <c r="X16" s="63">
        <f t="shared" si="17"/>
        <v>9.0437748835601361</v>
      </c>
      <c r="Y16" s="64">
        <f t="shared" si="18"/>
        <v>0.7631917803013285</v>
      </c>
      <c r="Z16" s="48">
        <f t="shared" si="3"/>
        <v>16</v>
      </c>
      <c r="AA16" s="63">
        <f>SUMIF('RECAP PDV'!$C:$C,$G16,'RECAP PDV'!AA:AA)</f>
        <v>28</v>
      </c>
      <c r="AB16" s="63">
        <f t="shared" si="19"/>
        <v>0.94276134303679748</v>
      </c>
      <c r="AC16" s="64">
        <f t="shared" si="20"/>
        <v>0.62833406577658446</v>
      </c>
      <c r="AD16" s="48">
        <f t="shared" si="4"/>
        <v>15</v>
      </c>
      <c r="AE16" s="63">
        <f>SUMIF('RECAP PDV'!$C:$C,$G16,'RECAP PDV'!AE:AE)</f>
        <v>340.45664837983463</v>
      </c>
      <c r="AF16" s="63">
        <f t="shared" si="21"/>
        <v>11.463191681156415</v>
      </c>
      <c r="AG16" s="64">
        <f t="shared" si="22"/>
        <v>0.32318983005586521</v>
      </c>
      <c r="AH16" s="48">
        <f t="shared" si="5"/>
        <v>9</v>
      </c>
      <c r="AI16" s="63">
        <f>SUMIF('RECAP PDV'!$C:$C,$G16,'RECAP PDV'!AI:AI)</f>
        <v>26</v>
      </c>
      <c r="AJ16" s="63">
        <f t="shared" si="23"/>
        <v>0.87542124710559766</v>
      </c>
      <c r="AK16" s="64">
        <f t="shared" si="24"/>
        <v>0.3303027801937875</v>
      </c>
      <c r="AL16" s="48">
        <f t="shared" si="6"/>
        <v>10</v>
      </c>
      <c r="AM16" s="134">
        <f>SUMIF('RECAP PDV'!$C:$C,$G16,'RECAP PDV'!AM:AM)</f>
        <v>10</v>
      </c>
      <c r="AN16" s="134">
        <f t="shared" si="25"/>
        <v>0.33670047965599914</v>
      </c>
      <c r="AO16" s="64">
        <f t="shared" si="26"/>
        <v>0.67608012898522352</v>
      </c>
      <c r="AP16" s="48">
        <f t="shared" si="7"/>
        <v>9</v>
      </c>
      <c r="AQ16" s="134">
        <f>SUMIF('RECAP PDV'!$C:$C,$G16,'RECAP PDV'!AQ:AQ)</f>
        <v>10</v>
      </c>
      <c r="AR16" s="134">
        <f t="shared" si="27"/>
        <v>0.33670047965599914</v>
      </c>
      <c r="AS16" s="64">
        <f t="shared" si="28"/>
        <v>0.41216102240174085</v>
      </c>
      <c r="AT16" s="48">
        <f t="shared" si="8"/>
        <v>5</v>
      </c>
      <c r="AU16" s="63">
        <f>SUMIF('RECAP PDV'!$C:$C,$G16,'RECAP PDV'!AU:AU)/SUMIF('RECAP PDV'!$C:$C,$G16,'RECAP PDV'!AV:AV)</f>
        <v>0.34497127692119245</v>
      </c>
      <c r="AV16" s="63">
        <f t="shared" si="29"/>
        <v>0.34497127692119245</v>
      </c>
      <c r="AW16" s="64">
        <f t="shared" si="30"/>
        <v>0.27484298274504232</v>
      </c>
      <c r="AX16" s="48">
        <f t="shared" si="9"/>
        <v>9</v>
      </c>
      <c r="BL16" s="181">
        <f t="shared" si="31"/>
        <v>0.36226435217114705</v>
      </c>
      <c r="BM16" s="75">
        <f t="shared" si="32"/>
        <v>0.13382600872364703</v>
      </c>
      <c r="BN16" s="48">
        <f t="shared" si="11"/>
        <v>13</v>
      </c>
    </row>
    <row r="17" spans="4:66" ht="15.75" thickBot="1" x14ac:dyDescent="0.3">
      <c r="D17" s="50">
        <v>100027</v>
      </c>
      <c r="E17" s="41">
        <v>110</v>
      </c>
      <c r="F17" s="42" t="s">
        <v>180</v>
      </c>
      <c r="G17" s="41">
        <v>27</v>
      </c>
      <c r="H17" s="44" t="s">
        <v>515</v>
      </c>
      <c r="I17" s="28">
        <f>VLOOKUP(G17,ETP!$F$11:$H$90,3,FALSE)</f>
        <v>32.461745454545451</v>
      </c>
      <c r="K17" s="63">
        <f>SUMIF('RECAP PDV'!$C:$C,$G17,'RECAP PDV'!K:K)</f>
        <v>0</v>
      </c>
      <c r="L17" s="63">
        <f t="shared" si="12"/>
        <v>0</v>
      </c>
      <c r="M17" s="259">
        <v>0</v>
      </c>
      <c r="N17" s="48">
        <f t="shared" si="0"/>
        <v>1</v>
      </c>
      <c r="O17" s="63">
        <f>SUMIF('RECAP PDV'!$C:$C,$G17,'RECAP PDV'!O:O)</f>
        <v>189</v>
      </c>
      <c r="P17" s="63">
        <f t="shared" si="13"/>
        <v>5.8222377556575688</v>
      </c>
      <c r="Q17" s="64">
        <f t="shared" si="14"/>
        <v>0.61991710166056369</v>
      </c>
      <c r="R17" s="48">
        <f t="shared" si="1"/>
        <v>17</v>
      </c>
      <c r="S17" s="63">
        <f>SUMIF('RECAP PDV'!$C:$C,$G17,'RECAP PDV'!S:S)</f>
        <v>25</v>
      </c>
      <c r="T17" s="63">
        <f t="shared" si="15"/>
        <v>0.7701372692668742</v>
      </c>
      <c r="U17" s="64">
        <f t="shared" si="16"/>
        <v>0.497244843466354</v>
      </c>
      <c r="V17" s="48">
        <f t="shared" si="2"/>
        <v>14</v>
      </c>
      <c r="W17" s="63">
        <f>SUMIF('RECAP PDV'!$C:$C,$G17,'RECAP PDV'!W:W)</f>
        <v>355.20000000000005</v>
      </c>
      <c r="X17" s="63">
        <f t="shared" si="17"/>
        <v>10.942110321743749</v>
      </c>
      <c r="Y17" s="64">
        <f t="shared" si="18"/>
        <v>0.71348450194742574</v>
      </c>
      <c r="Z17" s="48">
        <f t="shared" si="3"/>
        <v>13</v>
      </c>
      <c r="AA17" s="63">
        <f>SUMIF('RECAP PDV'!$C:$C,$G17,'RECAP PDV'!AA:AA)</f>
        <v>59</v>
      </c>
      <c r="AB17" s="63">
        <f t="shared" si="19"/>
        <v>1.8175239554698233</v>
      </c>
      <c r="AC17" s="64">
        <f t="shared" si="20"/>
        <v>0.28347535261979562</v>
      </c>
      <c r="AD17" s="48">
        <f t="shared" si="4"/>
        <v>3</v>
      </c>
      <c r="AE17" s="63">
        <f>SUMIF('RECAP PDV'!$C:$C,$G17,'RECAP PDV'!AE:AE)</f>
        <v>445.79054330843212</v>
      </c>
      <c r="AF17" s="63">
        <f t="shared" si="21"/>
        <v>13.732796467542085</v>
      </c>
      <c r="AG17" s="64">
        <f t="shared" si="22"/>
        <v>0.18918774373423569</v>
      </c>
      <c r="AH17" s="48">
        <f t="shared" si="5"/>
        <v>6</v>
      </c>
      <c r="AI17" s="63">
        <f>SUMIF('RECAP PDV'!$C:$C,$G17,'RECAP PDV'!AI:AI)</f>
        <v>29</v>
      </c>
      <c r="AJ17" s="63">
        <f t="shared" si="23"/>
        <v>0.89335923234957404</v>
      </c>
      <c r="AK17" s="64">
        <f t="shared" si="24"/>
        <v>0.31658022218353304</v>
      </c>
      <c r="AL17" s="48">
        <f t="shared" si="6"/>
        <v>9</v>
      </c>
      <c r="AM17" s="134">
        <f>SUMIF('RECAP PDV'!$C:$C,$G17,'RECAP PDV'!AM:AM)</f>
        <v>-12</v>
      </c>
      <c r="AN17" s="134">
        <f t="shared" si="25"/>
        <v>-0.36966588924809962</v>
      </c>
      <c r="AO17" s="64">
        <f t="shared" si="26"/>
        <v>1.0122099044506847</v>
      </c>
      <c r="AP17" s="48">
        <f t="shared" si="7"/>
        <v>12</v>
      </c>
      <c r="AQ17" s="134">
        <f>SUMIF('RECAP PDV'!$C:$C,$G17,'RECAP PDV'!AQ:AQ)</f>
        <v>8</v>
      </c>
      <c r="AR17" s="134">
        <f t="shared" si="27"/>
        <v>0.24644392616539976</v>
      </c>
      <c r="AS17" s="64">
        <f t="shared" si="28"/>
        <v>0.56973822627048265</v>
      </c>
      <c r="AT17" s="48">
        <f t="shared" si="8"/>
        <v>10</v>
      </c>
      <c r="AU17" s="63">
        <f>SUMIF('RECAP PDV'!$C:$C,$G17,'RECAP PDV'!AU:AU)/SUMIF('RECAP PDV'!$C:$C,$G17,'RECAP PDV'!AV:AV)</f>
        <v>0.29194621662870446</v>
      </c>
      <c r="AV17" s="63">
        <f t="shared" si="29"/>
        <v>0.29194621662870446</v>
      </c>
      <c r="AW17" s="64">
        <f t="shared" si="30"/>
        <v>0.38630587004579864</v>
      </c>
      <c r="AX17" s="48">
        <f t="shared" si="9"/>
        <v>16</v>
      </c>
      <c r="BL17" s="181">
        <f t="shared" si="31"/>
        <v>0.37546244441087917</v>
      </c>
      <c r="BM17" s="75">
        <f t="shared" si="32"/>
        <v>0.14702410096337915</v>
      </c>
      <c r="BN17" s="48">
        <f t="shared" si="11"/>
        <v>14</v>
      </c>
    </row>
    <row r="18" spans="4:66" ht="15.75" thickBot="1" x14ac:dyDescent="0.3">
      <c r="D18" s="50">
        <v>100031</v>
      </c>
      <c r="E18" s="41">
        <v>110</v>
      </c>
      <c r="F18" s="42" t="s">
        <v>180</v>
      </c>
      <c r="G18" s="41">
        <v>31</v>
      </c>
      <c r="H18" s="43" t="s">
        <v>516</v>
      </c>
      <c r="I18" s="28">
        <f>VLOOKUP(G18,ETP!$F$11:$H$90,3,FALSE)</f>
        <v>24.377272727272725</v>
      </c>
      <c r="K18" s="63">
        <f>SUMIF('RECAP PDV'!$C:$C,$G18,'RECAP PDV'!K:K)</f>
        <v>0</v>
      </c>
      <c r="L18" s="63">
        <f t="shared" si="12"/>
        <v>0</v>
      </c>
      <c r="M18" s="259">
        <v>0</v>
      </c>
      <c r="N18" s="48">
        <f t="shared" si="0"/>
        <v>1</v>
      </c>
      <c r="O18" s="63">
        <f>SUMIF('RECAP PDV'!$C:$C,$G18,'RECAP PDV'!O:O)</f>
        <v>249</v>
      </c>
      <c r="P18" s="63">
        <f t="shared" si="13"/>
        <v>10.214432220771958</v>
      </c>
      <c r="Q18" s="64">
        <f t="shared" si="14"/>
        <v>0.33318920210872471</v>
      </c>
      <c r="R18" s="48">
        <f t="shared" si="1"/>
        <v>10</v>
      </c>
      <c r="S18" s="63">
        <f>SUMIF('RECAP PDV'!$C:$C,$G18,'RECAP PDV'!S:S)</f>
        <v>16</v>
      </c>
      <c r="T18" s="63">
        <f t="shared" si="15"/>
        <v>0.65634905836285662</v>
      </c>
      <c r="U18" s="64">
        <f t="shared" si="16"/>
        <v>0.57152719814215247</v>
      </c>
      <c r="V18" s="48">
        <f t="shared" si="2"/>
        <v>15</v>
      </c>
      <c r="W18" s="63">
        <f>SUMIF('RECAP PDV'!$C:$C,$G18,'RECAP PDV'!W:W)</f>
        <v>258.79999999999995</v>
      </c>
      <c r="X18" s="63">
        <f t="shared" si="17"/>
        <v>10.616446019019204</v>
      </c>
      <c r="Y18" s="64">
        <f t="shared" si="18"/>
        <v>0.72201191276210641</v>
      </c>
      <c r="Z18" s="48">
        <f t="shared" si="3"/>
        <v>14</v>
      </c>
      <c r="AA18" s="63">
        <f>SUMIF('RECAP PDV'!$C:$C,$G18,'RECAP PDV'!AA:AA)</f>
        <v>23</v>
      </c>
      <c r="AB18" s="63">
        <f t="shared" si="19"/>
        <v>0.9435017713966064</v>
      </c>
      <c r="AC18" s="64">
        <f t="shared" si="20"/>
        <v>0.62804216581684769</v>
      </c>
      <c r="AD18" s="48">
        <f t="shared" si="4"/>
        <v>14</v>
      </c>
      <c r="AE18" s="63">
        <f>SUMIF('RECAP PDV'!$C:$C,$G18,'RECAP PDV'!AE:AE)</f>
        <v>260.03234431918918</v>
      </c>
      <c r="AF18" s="63">
        <f t="shared" si="21"/>
        <v>10.666999021111621</v>
      </c>
      <c r="AG18" s="64">
        <f t="shared" si="22"/>
        <v>0.37019866533853824</v>
      </c>
      <c r="AH18" s="48">
        <f t="shared" si="5"/>
        <v>11</v>
      </c>
      <c r="AI18" s="63">
        <f>SUMIF('RECAP PDV'!$C:$C,$G18,'RECAP PDV'!AI:AI)</f>
        <v>17</v>
      </c>
      <c r="AJ18" s="63">
        <f t="shared" si="23"/>
        <v>0.69737087451053525</v>
      </c>
      <c r="AK18" s="64">
        <f t="shared" si="24"/>
        <v>0.46651130826711884</v>
      </c>
      <c r="AL18" s="48">
        <f t="shared" si="6"/>
        <v>16</v>
      </c>
      <c r="AM18" s="134">
        <f>SUMIF('RECAP PDV'!$C:$C,$G18,'RECAP PDV'!AM:AM)</f>
        <v>-34</v>
      </c>
      <c r="AN18" s="134">
        <f t="shared" si="25"/>
        <v>-1.3947417490210705</v>
      </c>
      <c r="AO18" s="64">
        <f t="shared" si="26"/>
        <v>1.5</v>
      </c>
      <c r="AP18" s="48">
        <f t="shared" si="7"/>
        <v>18</v>
      </c>
      <c r="AQ18" s="134">
        <f>SUMIF('RECAP PDV'!$C:$C,$G18,'RECAP PDV'!AQ:AQ)</f>
        <v>9</v>
      </c>
      <c r="AR18" s="134">
        <f t="shared" si="27"/>
        <v>0.36919634532910689</v>
      </c>
      <c r="AS18" s="64">
        <f t="shared" si="28"/>
        <v>0.35542710722298454</v>
      </c>
      <c r="AT18" s="48">
        <f t="shared" si="8"/>
        <v>4</v>
      </c>
      <c r="AU18" s="63">
        <f>SUMIF('RECAP PDV'!$C:$C,$G18,'RECAP PDV'!AU:AU)/SUMIF('RECAP PDV'!$C:$C,$G18,'RECAP PDV'!AV:AV)</f>
        <v>0.32363110651150961</v>
      </c>
      <c r="AV18" s="63">
        <f t="shared" si="29"/>
        <v>0.32363110651150961</v>
      </c>
      <c r="AW18" s="64">
        <f t="shared" si="30"/>
        <v>0.31970171550711318</v>
      </c>
      <c r="AX18" s="48">
        <f t="shared" si="9"/>
        <v>13</v>
      </c>
      <c r="BL18" s="181">
        <f t="shared" si="31"/>
        <v>0.42558553854410341</v>
      </c>
      <c r="BM18" s="75">
        <f t="shared" si="32"/>
        <v>0.19714719509660339</v>
      </c>
      <c r="BN18" s="48">
        <f t="shared" si="11"/>
        <v>17</v>
      </c>
    </row>
    <row r="19" spans="4:66" ht="15.75" thickBot="1" x14ac:dyDescent="0.3">
      <c r="D19" s="50">
        <v>100045</v>
      </c>
      <c r="E19" s="41">
        <v>160</v>
      </c>
      <c r="F19" s="42" t="s">
        <v>234</v>
      </c>
      <c r="G19" s="41">
        <v>45</v>
      </c>
      <c r="H19" s="43" t="s">
        <v>517</v>
      </c>
      <c r="I19" s="28">
        <f>VLOOKUP(G19,ETP!$F$11:$H$90,3,FALSE)</f>
        <v>33.508445454545452</v>
      </c>
      <c r="K19" s="63">
        <f>SUMIF('RECAP PDV'!$C:$C,$G19,'RECAP PDV'!K:K)</f>
        <v>0</v>
      </c>
      <c r="L19" s="63">
        <f t="shared" si="12"/>
        <v>0</v>
      </c>
      <c r="M19" s="259">
        <v>0</v>
      </c>
      <c r="N19" s="48">
        <f t="shared" si="0"/>
        <v>1</v>
      </c>
      <c r="O19" s="63">
        <f>SUMIF('RECAP PDV'!$C:$C,$G19,'RECAP PDV'!O:O)</f>
        <v>380</v>
      </c>
      <c r="P19" s="63">
        <f t="shared" si="13"/>
        <v>11.340424625650686</v>
      </c>
      <c r="Q19" s="64">
        <f t="shared" si="14"/>
        <v>0.25968302205988825</v>
      </c>
      <c r="R19" s="48">
        <f t="shared" si="1"/>
        <v>5</v>
      </c>
      <c r="S19" s="63">
        <f>SUMIF('RECAP PDV'!$C:$C,$G19,'RECAP PDV'!S:S)</f>
        <v>27</v>
      </c>
      <c r="T19" s="63">
        <f t="shared" si="15"/>
        <v>0.80576701287518027</v>
      </c>
      <c r="U19" s="64">
        <f t="shared" si="16"/>
        <v>0.47398530514781534</v>
      </c>
      <c r="V19" s="48">
        <f t="shared" si="2"/>
        <v>13</v>
      </c>
      <c r="W19" s="63">
        <f>SUMIF('RECAP PDV'!$C:$C,$G19,'RECAP PDV'!W:W)</f>
        <v>756.20000000000016</v>
      </c>
      <c r="X19" s="63">
        <f t="shared" si="17"/>
        <v>22.567445005044867</v>
      </c>
      <c r="Y19" s="64">
        <f t="shared" si="18"/>
        <v>0.4090790025626343</v>
      </c>
      <c r="Z19" s="48">
        <f t="shared" si="3"/>
        <v>3</v>
      </c>
      <c r="AA19" s="63">
        <f>SUMIF('RECAP PDV'!$C:$C,$G19,'RECAP PDV'!AA:AA)</f>
        <v>35</v>
      </c>
      <c r="AB19" s="63">
        <f t="shared" si="19"/>
        <v>1.0445127944678263</v>
      </c>
      <c r="AC19" s="64">
        <f t="shared" si="20"/>
        <v>0.58822046912349635</v>
      </c>
      <c r="AD19" s="48">
        <f t="shared" si="4"/>
        <v>11</v>
      </c>
      <c r="AE19" s="63">
        <f>SUMIF('RECAP PDV'!$C:$C,$G19,'RECAP PDV'!AE:AE)</f>
        <v>498.61114025954879</v>
      </c>
      <c r="AF19" s="63">
        <f t="shared" si="21"/>
        <v>14.880163299008302</v>
      </c>
      <c r="AG19" s="64">
        <f t="shared" si="22"/>
        <v>0.12144487056310727</v>
      </c>
      <c r="AH19" s="48">
        <f t="shared" si="5"/>
        <v>3</v>
      </c>
      <c r="AI19" s="63">
        <f>SUMIF('RECAP PDV'!$C:$C,$G19,'RECAP PDV'!AI:AI)</f>
        <v>40</v>
      </c>
      <c r="AJ19" s="63">
        <f t="shared" si="23"/>
        <v>1.1937289079632301</v>
      </c>
      <c r="AK19" s="64">
        <f t="shared" si="24"/>
        <v>8.6797432083746004E-2</v>
      </c>
      <c r="AL19" s="48">
        <f t="shared" si="6"/>
        <v>3</v>
      </c>
      <c r="AM19" s="134">
        <f>SUMIF('RECAP PDV'!$C:$C,$G19,'RECAP PDV'!AM:AM)</f>
        <v>4</v>
      </c>
      <c r="AN19" s="134">
        <f t="shared" si="25"/>
        <v>0.119372890796323</v>
      </c>
      <c r="AO19" s="64">
        <f t="shared" si="26"/>
        <v>0.77949710473845457</v>
      </c>
      <c r="AP19" s="48">
        <f t="shared" si="7"/>
        <v>10</v>
      </c>
      <c r="AQ19" s="134">
        <f>SUMIF('RECAP PDV'!$C:$C,$G19,'RECAP PDV'!AQ:AQ)</f>
        <v>7</v>
      </c>
      <c r="AR19" s="134">
        <f t="shared" si="27"/>
        <v>0.20890255889356524</v>
      </c>
      <c r="AS19" s="64">
        <f t="shared" si="28"/>
        <v>0.63528098693795398</v>
      </c>
      <c r="AT19" s="48">
        <f t="shared" si="8"/>
        <v>14</v>
      </c>
      <c r="AU19" s="63">
        <f>SUMIF('RECAP PDV'!$C:$C,$G19,'RECAP PDV'!AU:AU)/SUMIF('RECAP PDV'!$C:$C,$G19,'RECAP PDV'!AV:AV)</f>
        <v>0.3922799381066911</v>
      </c>
      <c r="AV19" s="63">
        <f t="shared" si="29"/>
        <v>0.3922799381066911</v>
      </c>
      <c r="AW19" s="64">
        <f t="shared" si="30"/>
        <v>0.17539642028981875</v>
      </c>
      <c r="AX19" s="48">
        <f t="shared" si="9"/>
        <v>3</v>
      </c>
      <c r="BL19" s="181">
        <f t="shared" si="31"/>
        <v>0.26372425168604091</v>
      </c>
      <c r="BM19" s="75">
        <f t="shared" si="32"/>
        <v>3.5285908238540886E-2</v>
      </c>
      <c r="BN19" s="48">
        <f t="shared" si="11"/>
        <v>6</v>
      </c>
    </row>
    <row r="20" spans="4:66" ht="15.75" thickBot="1" x14ac:dyDescent="0.3">
      <c r="D20" s="50">
        <v>100042</v>
      </c>
      <c r="E20" s="41">
        <v>160</v>
      </c>
      <c r="F20" s="42" t="s">
        <v>234</v>
      </c>
      <c r="G20" s="41">
        <v>42</v>
      </c>
      <c r="H20" s="43" t="s">
        <v>518</v>
      </c>
      <c r="I20" s="28">
        <f>VLOOKUP(G20,ETP!$F$11:$H$90,3,FALSE)</f>
        <v>22.949998826979474</v>
      </c>
      <c r="K20" s="63">
        <f>SUMIF('RECAP PDV'!$C:$C,$G20,'RECAP PDV'!K:K)</f>
        <v>0</v>
      </c>
      <c r="L20" s="63">
        <f t="shared" si="12"/>
        <v>0</v>
      </c>
      <c r="M20" s="259">
        <v>0</v>
      </c>
      <c r="N20" s="48">
        <f t="shared" si="0"/>
        <v>1</v>
      </c>
      <c r="O20" s="63">
        <f>SUMIF('RECAP PDV'!$C:$C,$G20,'RECAP PDV'!O:O)</f>
        <v>346</v>
      </c>
      <c r="P20" s="63">
        <f t="shared" si="13"/>
        <v>15.076253493889098</v>
      </c>
      <c r="Q20" s="64">
        <f t="shared" si="14"/>
        <v>1.5803482348472821E-2</v>
      </c>
      <c r="R20" s="48">
        <f t="shared" si="1"/>
        <v>2</v>
      </c>
      <c r="S20" s="63">
        <f>SUMIF('RECAP PDV'!$C:$C,$G20,'RECAP PDV'!S:S)</f>
        <v>22</v>
      </c>
      <c r="T20" s="63">
        <f t="shared" si="15"/>
        <v>0.95860571348427792</v>
      </c>
      <c r="U20" s="64">
        <f t="shared" si="16"/>
        <v>0.37421030669556077</v>
      </c>
      <c r="V20" s="48">
        <f t="shared" si="2"/>
        <v>8</v>
      </c>
      <c r="W20" s="63">
        <f>SUMIF('RECAP PDV'!$C:$C,$G20,'RECAP PDV'!W:W)</f>
        <v>383.20000000000005</v>
      </c>
      <c r="X20" s="63">
        <f t="shared" si="17"/>
        <v>16.697168609417062</v>
      </c>
      <c r="Y20" s="64">
        <f t="shared" si="18"/>
        <v>0.56279022606010831</v>
      </c>
      <c r="Z20" s="48">
        <f t="shared" si="3"/>
        <v>9</v>
      </c>
      <c r="AA20" s="63">
        <f>SUMIF('RECAP PDV'!$C:$C,$G20,'RECAP PDV'!AA:AA)</f>
        <v>27</v>
      </c>
      <c r="AB20" s="63">
        <f t="shared" si="19"/>
        <v>1.1764706483670684</v>
      </c>
      <c r="AC20" s="64">
        <f t="shared" si="20"/>
        <v>0.53619856622111517</v>
      </c>
      <c r="AD20" s="48">
        <f t="shared" si="4"/>
        <v>9</v>
      </c>
      <c r="AE20" s="63">
        <f>SUMIF('RECAP PDV'!$C:$C,$G20,'RECAP PDV'!AE:AE)</f>
        <v>221.45037089468809</v>
      </c>
      <c r="AF20" s="63">
        <f t="shared" si="21"/>
        <v>9.6492541269482022</v>
      </c>
      <c r="AG20" s="64">
        <f t="shared" si="22"/>
        <v>0.43028839548854741</v>
      </c>
      <c r="AH20" s="48">
        <f t="shared" si="5"/>
        <v>15</v>
      </c>
      <c r="AI20" s="63">
        <f>SUMIF('RECAP PDV'!$C:$C,$G20,'RECAP PDV'!AI:AI)</f>
        <v>30</v>
      </c>
      <c r="AJ20" s="63">
        <f t="shared" si="23"/>
        <v>1.3071896092967425</v>
      </c>
      <c r="AK20" s="64">
        <f t="shared" si="24"/>
        <v>0</v>
      </c>
      <c r="AL20" s="48">
        <f t="shared" si="6"/>
        <v>1</v>
      </c>
      <c r="AM20" s="134">
        <f>SUMIF('RECAP PDV'!$C:$C,$G20,'RECAP PDV'!AM:AM)</f>
        <v>8</v>
      </c>
      <c r="AN20" s="134">
        <f t="shared" si="25"/>
        <v>0.34858389581246468</v>
      </c>
      <c r="AO20" s="64">
        <f t="shared" si="26"/>
        <v>0.67042531559053642</v>
      </c>
      <c r="AP20" s="48">
        <f t="shared" si="7"/>
        <v>8</v>
      </c>
      <c r="AQ20" s="134">
        <f>SUMIF('RECAP PDV'!$C:$C,$G20,'RECAP PDV'!AQ:AQ)</f>
        <v>6</v>
      </c>
      <c r="AR20" s="134">
        <f t="shared" si="27"/>
        <v>0.2614379218593485</v>
      </c>
      <c r="AS20" s="64">
        <f t="shared" si="28"/>
        <v>0.54356049374141502</v>
      </c>
      <c r="AT20" s="48">
        <f t="shared" si="8"/>
        <v>9</v>
      </c>
      <c r="AU20" s="63">
        <f>SUMIF('RECAP PDV'!$C:$C,$G20,'RECAP PDV'!AU:AU)/SUMIF('RECAP PDV'!$C:$C,$G20,'RECAP PDV'!AV:AV)</f>
        <v>0.23112310217331639</v>
      </c>
      <c r="AV20" s="63">
        <f t="shared" si="29"/>
        <v>0.23112310217331639</v>
      </c>
      <c r="AW20" s="64">
        <f t="shared" si="30"/>
        <v>0.5141608864177909</v>
      </c>
      <c r="AX20" s="48">
        <f t="shared" si="9"/>
        <v>18</v>
      </c>
      <c r="BL20" s="181">
        <f t="shared" si="31"/>
        <v>0.29204529892345016</v>
      </c>
      <c r="BM20" s="75">
        <f t="shared" si="32"/>
        <v>6.3606955475950133E-2</v>
      </c>
      <c r="BN20" s="48">
        <f t="shared" si="11"/>
        <v>10</v>
      </c>
    </row>
    <row r="21" spans="4:66" ht="15.75" thickBot="1" x14ac:dyDescent="0.3">
      <c r="D21" s="50">
        <v>100044</v>
      </c>
      <c r="E21" s="41">
        <v>160</v>
      </c>
      <c r="F21" s="42" t="s">
        <v>234</v>
      </c>
      <c r="G21" s="41">
        <v>44</v>
      </c>
      <c r="H21" s="43" t="s">
        <v>519</v>
      </c>
      <c r="I21" s="28">
        <f>VLOOKUP(G21,ETP!$F$11:$H$90,3,FALSE)</f>
        <v>29.574950439882699</v>
      </c>
      <c r="K21" s="63">
        <f>SUMIF('RECAP PDV'!$C:$C,$G21,'RECAP PDV'!K:K)</f>
        <v>0</v>
      </c>
      <c r="L21" s="63">
        <f t="shared" si="12"/>
        <v>0</v>
      </c>
      <c r="M21" s="259">
        <v>0</v>
      </c>
      <c r="N21" s="48">
        <f t="shared" si="0"/>
        <v>1</v>
      </c>
      <c r="O21" s="63">
        <f>SUMIF('RECAP PDV'!$C:$C,$G21,'RECAP PDV'!O:O)</f>
        <v>309</v>
      </c>
      <c r="P21" s="63">
        <f t="shared" si="13"/>
        <v>10.448031033157855</v>
      </c>
      <c r="Q21" s="64">
        <f t="shared" si="14"/>
        <v>0.3179395820508687</v>
      </c>
      <c r="R21" s="48">
        <f t="shared" si="1"/>
        <v>9</v>
      </c>
      <c r="S21" s="63">
        <f>SUMIF('RECAP PDV'!$C:$C,$G21,'RECAP PDV'!S:S)</f>
        <v>12</v>
      </c>
      <c r="T21" s="63">
        <f t="shared" si="15"/>
        <v>0.40574877798671283</v>
      </c>
      <c r="U21" s="64">
        <f t="shared" si="16"/>
        <v>0.73512216778674511</v>
      </c>
      <c r="V21" s="48">
        <f t="shared" si="2"/>
        <v>18</v>
      </c>
      <c r="W21" s="63">
        <f>SUMIF('RECAP PDV'!$C:$C,$G21,'RECAP PDV'!W:W)</f>
        <v>534.99999999999989</v>
      </c>
      <c r="X21" s="63">
        <f t="shared" si="17"/>
        <v>18.089633018574276</v>
      </c>
      <c r="Y21" s="64">
        <f t="shared" si="18"/>
        <v>0.5263290113602932</v>
      </c>
      <c r="Z21" s="48">
        <f t="shared" si="3"/>
        <v>8</v>
      </c>
      <c r="AA21" s="63">
        <f>SUMIF('RECAP PDV'!$C:$C,$G21,'RECAP PDV'!AA:AA)</f>
        <v>60</v>
      </c>
      <c r="AB21" s="63">
        <f t="shared" si="19"/>
        <v>2.0287438899335641</v>
      </c>
      <c r="AC21" s="64">
        <f t="shared" si="20"/>
        <v>0.20020586469594598</v>
      </c>
      <c r="AD21" s="48">
        <f t="shared" si="4"/>
        <v>2</v>
      </c>
      <c r="AE21" s="63">
        <f>SUMIF('RECAP PDV'!$C:$C,$G21,'RECAP PDV'!AE:AE)</f>
        <v>412.02999114003387</v>
      </c>
      <c r="AF21" s="63">
        <f t="shared" si="21"/>
        <v>13.931722116578738</v>
      </c>
      <c r="AG21" s="64">
        <f t="shared" si="22"/>
        <v>0.17744276850608334</v>
      </c>
      <c r="AH21" s="48">
        <f t="shared" si="5"/>
        <v>5</v>
      </c>
      <c r="AI21" s="63">
        <f>SUMIF('RECAP PDV'!$C:$C,$G21,'RECAP PDV'!AI:AI)</f>
        <v>25</v>
      </c>
      <c r="AJ21" s="63">
        <f t="shared" si="23"/>
        <v>0.84530995413898502</v>
      </c>
      <c r="AK21" s="64">
        <f t="shared" si="24"/>
        <v>0.35333791813587401</v>
      </c>
      <c r="AL21" s="48">
        <f t="shared" si="6"/>
        <v>11</v>
      </c>
      <c r="AM21" s="134">
        <f>SUMIF('RECAP PDV'!$C:$C,$G21,'RECAP PDV'!AM:AM)</f>
        <v>30</v>
      </c>
      <c r="AN21" s="134">
        <f t="shared" si="25"/>
        <v>1.0143719449667821</v>
      </c>
      <c r="AO21" s="64">
        <f t="shared" si="26"/>
        <v>0.353605040275006</v>
      </c>
      <c r="AP21" s="48">
        <f t="shared" si="7"/>
        <v>3</v>
      </c>
      <c r="AQ21" s="134">
        <f>SUMIF('RECAP PDV'!$C:$C,$G21,'RECAP PDV'!AQ:AQ)</f>
        <v>7</v>
      </c>
      <c r="AR21" s="134">
        <f t="shared" si="27"/>
        <v>0.23668678715891581</v>
      </c>
      <c r="AS21" s="64">
        <f t="shared" si="28"/>
        <v>0.5867730300929056</v>
      </c>
      <c r="AT21" s="48">
        <f t="shared" si="8"/>
        <v>11</v>
      </c>
      <c r="AU21" s="63">
        <f>SUMIF('RECAP PDV'!$C:$C,$G21,'RECAP PDV'!AU:AU)/SUMIF('RECAP PDV'!$C:$C,$G21,'RECAP PDV'!AV:AV)</f>
        <v>0.2855303001545158</v>
      </c>
      <c r="AV21" s="63">
        <f t="shared" si="29"/>
        <v>0.2855303001545158</v>
      </c>
      <c r="AW21" s="64">
        <f t="shared" si="30"/>
        <v>0.39979263594382575</v>
      </c>
      <c r="AX21" s="48">
        <f t="shared" si="9"/>
        <v>17</v>
      </c>
      <c r="BL21" s="181">
        <f t="shared" si="31"/>
        <v>0.27128285284918124</v>
      </c>
      <c r="BM21" s="75">
        <f t="shared" si="32"/>
        <v>4.2844509401681219E-2</v>
      </c>
      <c r="BN21" s="48">
        <f t="shared" si="11"/>
        <v>7</v>
      </c>
    </row>
    <row r="22" spans="4:66" ht="15.75" thickBot="1" x14ac:dyDescent="0.3">
      <c r="D22" s="50">
        <v>100057</v>
      </c>
      <c r="E22" s="41">
        <v>80</v>
      </c>
      <c r="F22" s="42" t="s">
        <v>296</v>
      </c>
      <c r="G22" s="41">
        <v>57</v>
      </c>
      <c r="H22" s="43" t="s">
        <v>520</v>
      </c>
      <c r="I22" s="28">
        <f>VLOOKUP(G22,ETP!$F$11:$H$90,3,FALSE)</f>
        <v>22.19109090909091</v>
      </c>
      <c r="K22" s="63">
        <f>SUMIF('RECAP PDV'!$C:$C,$G22,'RECAP PDV'!K:K)</f>
        <v>0</v>
      </c>
      <c r="L22" s="63">
        <f t="shared" si="12"/>
        <v>0</v>
      </c>
      <c r="M22" s="259">
        <v>0</v>
      </c>
      <c r="N22" s="48">
        <f t="shared" si="0"/>
        <v>1</v>
      </c>
      <c r="O22" s="63">
        <f>SUMIF('RECAP PDV'!$C:$C,$G22,'RECAP PDV'!O:O)</f>
        <v>246</v>
      </c>
      <c r="P22" s="63">
        <f t="shared" si="13"/>
        <v>11.085529819501684</v>
      </c>
      <c r="Q22" s="64">
        <f t="shared" si="14"/>
        <v>0.27632287099059194</v>
      </c>
      <c r="R22" s="48">
        <f t="shared" si="1"/>
        <v>6</v>
      </c>
      <c r="S22" s="63">
        <f>SUMIF('RECAP PDV'!$C:$C,$G22,'RECAP PDV'!S:S)</f>
        <v>28</v>
      </c>
      <c r="T22" s="63">
        <f t="shared" si="15"/>
        <v>1.2617676217318989</v>
      </c>
      <c r="U22" s="64">
        <f t="shared" si="16"/>
        <v>0.17630245478603962</v>
      </c>
      <c r="V22" s="48">
        <f t="shared" si="2"/>
        <v>2</v>
      </c>
      <c r="W22" s="63">
        <f>SUMIF('RECAP PDV'!$C:$C,$G22,'RECAP PDV'!W:W)</f>
        <v>263.40000000000003</v>
      </c>
      <c r="X22" s="63">
        <f t="shared" si="17"/>
        <v>11.869628270149365</v>
      </c>
      <c r="Y22" s="64">
        <f t="shared" si="18"/>
        <v>0.6891977547728837</v>
      </c>
      <c r="Z22" s="48">
        <f t="shared" si="3"/>
        <v>12</v>
      </c>
      <c r="AA22" s="63">
        <f>SUMIF('RECAP PDV'!$C:$C,$G22,'RECAP PDV'!AA:AA)</f>
        <v>20</v>
      </c>
      <c r="AB22" s="63">
        <f t="shared" si="19"/>
        <v>0.90126258695135641</v>
      </c>
      <c r="AC22" s="64">
        <f t="shared" si="20"/>
        <v>0.64469417012698438</v>
      </c>
      <c r="AD22" s="48">
        <f t="shared" si="4"/>
        <v>16</v>
      </c>
      <c r="AE22" s="63">
        <f>SUMIF('RECAP PDV'!$C:$C,$G22,'RECAP PDV'!AE:AE)</f>
        <v>287.83251911057238</v>
      </c>
      <c r="AF22" s="63">
        <f t="shared" si="21"/>
        <v>12.970634039116009</v>
      </c>
      <c r="AG22" s="64">
        <f t="shared" si="22"/>
        <v>0.23418736487430977</v>
      </c>
      <c r="AH22" s="48">
        <f t="shared" si="5"/>
        <v>7</v>
      </c>
      <c r="AI22" s="63">
        <f>SUMIF('RECAP PDV'!$C:$C,$G22,'RECAP PDV'!AI:AI)</f>
        <v>24</v>
      </c>
      <c r="AJ22" s="63">
        <f t="shared" si="23"/>
        <v>1.0815151043416276</v>
      </c>
      <c r="AK22" s="64">
        <f t="shared" si="24"/>
        <v>0.17264098746663542</v>
      </c>
      <c r="AL22" s="48">
        <f t="shared" si="6"/>
        <v>6</v>
      </c>
      <c r="AM22" s="134">
        <f>SUMIF('RECAP PDV'!$C:$C,$G22,'RECAP PDV'!AM:AM)</f>
        <v>39</v>
      </c>
      <c r="AN22" s="134">
        <f t="shared" si="25"/>
        <v>1.757462044555145</v>
      </c>
      <c r="AO22" s="64">
        <f t="shared" si="26"/>
        <v>0</v>
      </c>
      <c r="AP22" s="48">
        <f t="shared" si="7"/>
        <v>1</v>
      </c>
      <c r="AQ22" s="134">
        <f>SUMIF('RECAP PDV'!$C:$C,$G22,'RECAP PDV'!AQ:AQ)</f>
        <v>6</v>
      </c>
      <c r="AR22" s="134">
        <f t="shared" si="27"/>
        <v>0.27037877608540689</v>
      </c>
      <c r="AS22" s="64">
        <f t="shared" si="28"/>
        <v>0.52795082602585075</v>
      </c>
      <c r="AT22" s="48">
        <f t="shared" si="8"/>
        <v>7</v>
      </c>
      <c r="AU22" s="63">
        <f>SUMIF('RECAP PDV'!$C:$C,$G22,'RECAP PDV'!AU:AU)/SUMIF('RECAP PDV'!$C:$C,$G22,'RECAP PDV'!AV:AV)</f>
        <v>0.31114264744148357</v>
      </c>
      <c r="AV22" s="63">
        <f t="shared" si="29"/>
        <v>0.31114264744148357</v>
      </c>
      <c r="AW22" s="64">
        <f t="shared" si="30"/>
        <v>0.34595344814455109</v>
      </c>
      <c r="AX22" s="48">
        <f t="shared" si="9"/>
        <v>15</v>
      </c>
      <c r="BL22" s="181">
        <f t="shared" si="31"/>
        <v>0.2306455657985092</v>
      </c>
      <c r="BM22" s="75">
        <f t="shared" si="32"/>
        <v>2.2072223510091749E-3</v>
      </c>
      <c r="BN22" s="48">
        <f t="shared" si="11"/>
        <v>2</v>
      </c>
    </row>
    <row r="23" spans="4:66" ht="15.75" thickBot="1" x14ac:dyDescent="0.3">
      <c r="D23" s="50">
        <v>100055</v>
      </c>
      <c r="E23" s="41">
        <v>80</v>
      </c>
      <c r="F23" s="42" t="s">
        <v>296</v>
      </c>
      <c r="G23" s="41">
        <v>55</v>
      </c>
      <c r="H23" s="43" t="s">
        <v>322</v>
      </c>
      <c r="I23" s="28">
        <f>VLOOKUP(G23,ETP!$F$11:$H$90,3,FALSE)</f>
        <v>21.563418181818179</v>
      </c>
      <c r="K23" s="63">
        <f>SUMIF('RECAP PDV'!$C:$C,$G23,'RECAP PDV'!K:K)</f>
        <v>0</v>
      </c>
      <c r="L23" s="63">
        <f t="shared" si="12"/>
        <v>0</v>
      </c>
      <c r="M23" s="259">
        <v>0</v>
      </c>
      <c r="N23" s="48">
        <f t="shared" si="0"/>
        <v>1</v>
      </c>
      <c r="O23" s="63">
        <f>SUMIF('RECAP PDV'!$C:$C,$G23,'RECAP PDV'!O:O)</f>
        <v>230</v>
      </c>
      <c r="P23" s="63">
        <f t="shared" si="13"/>
        <v>10.666212474325205</v>
      </c>
      <c r="Q23" s="64">
        <f t="shared" si="14"/>
        <v>0.30369642709860323</v>
      </c>
      <c r="R23" s="48">
        <f t="shared" si="1"/>
        <v>8</v>
      </c>
      <c r="S23" s="63">
        <f>SUMIF('RECAP PDV'!$C:$C,$G23,'RECAP PDV'!S:S)</f>
        <v>20</v>
      </c>
      <c r="T23" s="63">
        <f t="shared" si="15"/>
        <v>0.92749673689784395</v>
      </c>
      <c r="U23" s="64">
        <f t="shared" si="16"/>
        <v>0.39451863225965489</v>
      </c>
      <c r="V23" s="48">
        <f t="shared" si="2"/>
        <v>10</v>
      </c>
      <c r="W23" s="63">
        <f>SUMIF('RECAP PDV'!$C:$C,$G23,'RECAP PDV'!W:W)</f>
        <v>485.99999999999994</v>
      </c>
      <c r="X23" s="63">
        <f t="shared" si="17"/>
        <v>22.538170706617606</v>
      </c>
      <c r="Y23" s="64">
        <f t="shared" si="18"/>
        <v>0.40984554027313047</v>
      </c>
      <c r="Z23" s="48">
        <f t="shared" si="3"/>
        <v>4</v>
      </c>
      <c r="AA23" s="63">
        <f>SUMIF('RECAP PDV'!$C:$C,$G23,'RECAP PDV'!AA:AA)</f>
        <v>21</v>
      </c>
      <c r="AB23" s="63">
        <f t="shared" si="19"/>
        <v>0.97387157374273614</v>
      </c>
      <c r="AC23" s="64">
        <f t="shared" si="20"/>
        <v>0.61606944223783877</v>
      </c>
      <c r="AD23" s="48">
        <f t="shared" si="4"/>
        <v>13</v>
      </c>
      <c r="AE23" s="63">
        <f>SUMIF('RECAP PDV'!$C:$C,$G23,'RECAP PDV'!AE:AE)</f>
        <v>192.35694223318146</v>
      </c>
      <c r="AF23" s="63">
        <f t="shared" si="21"/>
        <v>8.9205218120461431</v>
      </c>
      <c r="AG23" s="64">
        <f t="shared" si="22"/>
        <v>0.4733142346798615</v>
      </c>
      <c r="AH23" s="48">
        <f t="shared" si="5"/>
        <v>18</v>
      </c>
      <c r="AI23" s="63">
        <f>SUMIF('RECAP PDV'!$C:$C,$G23,'RECAP PDV'!AI:AI)</f>
        <v>21</v>
      </c>
      <c r="AJ23" s="63">
        <f t="shared" si="23"/>
        <v>0.97387157374273614</v>
      </c>
      <c r="AK23" s="64">
        <f t="shared" si="24"/>
        <v>0.25498828416585168</v>
      </c>
      <c r="AL23" s="48">
        <f t="shared" si="6"/>
        <v>8</v>
      </c>
      <c r="AM23" s="134">
        <f>SUMIF('RECAP PDV'!$C:$C,$G23,'RECAP PDV'!AM:AM)</f>
        <v>14</v>
      </c>
      <c r="AN23" s="134">
        <f t="shared" si="25"/>
        <v>0.64924771582849072</v>
      </c>
      <c r="AO23" s="64">
        <f t="shared" si="26"/>
        <v>0.52735216437388277</v>
      </c>
      <c r="AP23" s="48">
        <f t="shared" si="7"/>
        <v>6</v>
      </c>
      <c r="AQ23" s="134">
        <f>SUMIF('RECAP PDV'!$C:$C,$G23,'RECAP PDV'!AQ:AQ)</f>
        <v>7</v>
      </c>
      <c r="AR23" s="134">
        <f t="shared" si="27"/>
        <v>0.32462385791424536</v>
      </c>
      <c r="AS23" s="64">
        <f t="shared" si="28"/>
        <v>0.43324536711300021</v>
      </c>
      <c r="AT23" s="48">
        <f t="shared" si="8"/>
        <v>6</v>
      </c>
      <c r="AU23" s="63">
        <f>SUMIF('RECAP PDV'!$C:$C,$G23,'RECAP PDV'!AU:AU)/SUMIF('RECAP PDV'!$C:$C,$G23,'RECAP PDV'!AV:AV)</f>
        <v>0.33434507249534495</v>
      </c>
      <c r="AV23" s="63">
        <f t="shared" si="29"/>
        <v>0.33434507249534495</v>
      </c>
      <c r="AW23" s="64">
        <f t="shared" si="30"/>
        <v>0.29718010824418739</v>
      </c>
      <c r="AX23" s="48">
        <f t="shared" si="9"/>
        <v>11</v>
      </c>
      <c r="BL23" s="181">
        <f t="shared" si="31"/>
        <v>0.28607993375578378</v>
      </c>
      <c r="BM23" s="75">
        <f t="shared" si="32"/>
        <v>5.7641590308283752E-2</v>
      </c>
      <c r="BN23" s="48">
        <f t="shared" si="11"/>
        <v>8</v>
      </c>
    </row>
    <row r="25" spans="4:66" x14ac:dyDescent="0.25">
      <c r="L25" t="s">
        <v>672</v>
      </c>
      <c r="M25" t="s">
        <v>673</v>
      </c>
    </row>
    <row r="27" spans="4:66" x14ac:dyDescent="0.25">
      <c r="H27" s="88" t="s">
        <v>497</v>
      </c>
      <c r="M27" s="91">
        <v>1.5</v>
      </c>
      <c r="Q27" s="91">
        <v>1.5</v>
      </c>
      <c r="U27" s="91">
        <v>1.5</v>
      </c>
      <c r="Y27" s="91">
        <v>1.5</v>
      </c>
      <c r="AC27" s="91">
        <v>1.5</v>
      </c>
      <c r="AG27" s="91">
        <v>1.5</v>
      </c>
      <c r="AK27" s="91">
        <v>1.5</v>
      </c>
      <c r="AO27" s="91">
        <v>1.5</v>
      </c>
      <c r="AS27" s="91">
        <v>1.5</v>
      </c>
      <c r="AW27" s="91">
        <v>1.5</v>
      </c>
    </row>
    <row r="28" spans="4:66" x14ac:dyDescent="0.25">
      <c r="H28" s="87"/>
      <c r="M28" s="92"/>
      <c r="Q28" s="92"/>
      <c r="U28" s="92"/>
      <c r="Y28" s="92"/>
      <c r="AC28" s="92"/>
      <c r="AG28" s="92"/>
      <c r="AK28" s="92"/>
      <c r="AO28" s="92"/>
      <c r="AS28" s="92"/>
      <c r="AW28" s="92"/>
    </row>
    <row r="29" spans="4:66" x14ac:dyDescent="0.25">
      <c r="H29" s="89" t="s">
        <v>498</v>
      </c>
      <c r="M29" s="93">
        <f>MAX(L6:L23)</f>
        <v>0</v>
      </c>
      <c r="Q29" s="93">
        <f>MAX(P6:P23)</f>
        <v>15.318336555247924</v>
      </c>
      <c r="U29" s="93">
        <f>MAX(T6:T23)</f>
        <v>1.5318336555247924</v>
      </c>
      <c r="Y29" s="93">
        <f>MAX(X6:X23)</f>
        <v>38.190291262135915</v>
      </c>
      <c r="AC29" s="93">
        <f>MAX(AB6:AB23)</f>
        <v>2.5365826034249501</v>
      </c>
      <c r="AG29" s="93">
        <f>MAX(AF6:AF23)</f>
        <v>16.937085449089231</v>
      </c>
      <c r="AK29" s="93">
        <f>MAX(AJ6:AJ23)</f>
        <v>1.3071896092967425</v>
      </c>
      <c r="AO29" s="93">
        <f>MAX(AN6:AN23)</f>
        <v>1.757462044555145</v>
      </c>
      <c r="AS29" s="93">
        <f>MAX(AR6:AR23)</f>
        <v>0.57277671690240817</v>
      </c>
      <c r="AW29" s="93">
        <f>MAX(AV6:AV23)</f>
        <v>0.47571942174270393</v>
      </c>
    </row>
    <row r="30" spans="4:66" x14ac:dyDescent="0.25">
      <c r="H30" s="89" t="s">
        <v>499</v>
      </c>
      <c r="M30" s="93">
        <f>MIN(L6:L23)</f>
        <v>0</v>
      </c>
      <c r="Q30" s="93">
        <f>MIN(P6:P23)</f>
        <v>4.8686020936704688</v>
      </c>
      <c r="U30" s="93">
        <f>MIN(T6:T23)</f>
        <v>0.40574877798671283</v>
      </c>
      <c r="Y30" s="93">
        <f>MIN(X6:X23)</f>
        <v>3.9201105937136207</v>
      </c>
      <c r="AC30" s="93">
        <f>MIN(AB6:AB23)</f>
        <v>0.53877551020408165</v>
      </c>
      <c r="AG30" s="93">
        <f>MIN(AF6:AF23)</f>
        <v>8.9205218120461431</v>
      </c>
      <c r="AK30" s="93">
        <f>MIN(AJ6:AJ23)</f>
        <v>0.59805825242718447</v>
      </c>
      <c r="AO30" s="93">
        <f>MIN(AN6:AN23)</f>
        <v>-1.3947417490210705</v>
      </c>
      <c r="AS30" s="93">
        <f>MIN(AR6:AR23)</f>
        <v>0.1044432037857813</v>
      </c>
      <c r="AW30" s="93">
        <f>MIN(AV6:AV23)</f>
        <v>0.23112310217331639</v>
      </c>
    </row>
    <row r="31" spans="4:66" x14ac:dyDescent="0.25">
      <c r="H31" s="90" t="s">
        <v>500</v>
      </c>
      <c r="M31" s="93">
        <f>M29-M30</f>
        <v>0</v>
      </c>
      <c r="Q31" s="93">
        <f>Q29-Q30</f>
        <v>10.449734461577457</v>
      </c>
      <c r="U31" s="93">
        <f>U29-U30</f>
        <v>1.1260848775380796</v>
      </c>
      <c r="Y31" s="93">
        <f>Y29-Y30</f>
        <v>34.270180668422292</v>
      </c>
      <c r="AC31" s="93">
        <f>AC29-AC30</f>
        <v>1.9978070932208685</v>
      </c>
      <c r="AG31" s="93">
        <f>AG29-AG30</f>
        <v>8.0165636370430882</v>
      </c>
      <c r="AK31" s="93">
        <f>AK29-AK30</f>
        <v>0.70913135686955808</v>
      </c>
      <c r="AO31" s="93">
        <f>AO29-AO30</f>
        <v>3.1522037935762155</v>
      </c>
      <c r="AS31" s="93">
        <f>AS29-AS30</f>
        <v>0.46833351311662685</v>
      </c>
      <c r="AW31" s="93">
        <f>AW29-AW30</f>
        <v>0.24459631956938754</v>
      </c>
    </row>
    <row r="32" spans="4:66" x14ac:dyDescent="0.25">
      <c r="H32" s="89" t="s">
        <v>501</v>
      </c>
      <c r="M32" s="94" t="e">
        <f>(M29-M30)/ABS(M29)</f>
        <v>#DIV/0!</v>
      </c>
      <c r="Q32" s="94">
        <f>(Q29-Q30)/ABS(Q29)</f>
        <v>0.68217161986805097</v>
      </c>
      <c r="U32" s="94">
        <f>(U29-U30)/ABS(U29)</f>
        <v>0.73512216778674511</v>
      </c>
      <c r="Y32" s="94">
        <f>(Y29-Y30)/ABS(Y29)</f>
        <v>0.89735321559067949</v>
      </c>
      <c r="AC32" s="94">
        <f>(AC29-AC30)/ABS(AC29)</f>
        <v>0.78759788485633586</v>
      </c>
      <c r="AG32" s="94">
        <f>(AG29-AG30)/ABS(AG29)</f>
        <v>0.4733142346798615</v>
      </c>
      <c r="AK32" s="94">
        <f>(AK29-AK30)/ABS(AK29)</f>
        <v>0.54248546027769073</v>
      </c>
      <c r="AO32" s="94">
        <f>(AO29-AO30)/ABS(AO29)</f>
        <v>1.7936113063392571</v>
      </c>
      <c r="AS32" s="94">
        <f>(AS29-AS30)/ABS(AS29)</f>
        <v>0.81765459261226092</v>
      </c>
      <c r="AW32" s="94">
        <f>(AW29-AW30)/ABS(AW29)</f>
        <v>0.5141608864177909</v>
      </c>
    </row>
    <row r="33" spans="8:49" x14ac:dyDescent="0.25">
      <c r="H33" s="89" t="s">
        <v>502</v>
      </c>
      <c r="M33" s="94" t="e">
        <f>IF(M32&gt;M27,"OUI","NON")</f>
        <v>#DIV/0!</v>
      </c>
      <c r="Q33" s="94" t="str">
        <f>IF(Q32&gt;Q27,"OUI","NON")</f>
        <v>NON</v>
      </c>
      <c r="U33" s="94" t="str">
        <f>IF(U32&gt;U27,"OUI","NON")</f>
        <v>NON</v>
      </c>
      <c r="Y33" s="94" t="str">
        <f>IF(Y32&gt;Y27,"OUI","NON")</f>
        <v>NON</v>
      </c>
      <c r="AC33" s="94" t="str">
        <f>IF(AC32&gt;AC27,"OUI","NON")</f>
        <v>NON</v>
      </c>
      <c r="AG33" s="94" t="str">
        <f>IF(AG32&gt;AG27,"OUI","NON")</f>
        <v>NON</v>
      </c>
      <c r="AK33" s="94" t="str">
        <f>IF(AK32&gt;AK27,"OUI","NON")</f>
        <v>NON</v>
      </c>
      <c r="AO33" s="94" t="str">
        <f>IF(AO32&gt;AO27,"OUI","NON")</f>
        <v>OUI</v>
      </c>
      <c r="AS33" s="94" t="str">
        <f>IF(AS32&gt;AS27,"OUI","NON")</f>
        <v>NON</v>
      </c>
      <c r="AW33" s="94" t="str">
        <f>IF(AW32&gt;AW27,"OUI","NON")</f>
        <v>NON</v>
      </c>
    </row>
  </sheetData>
  <sortState ref="E6:H85">
    <sortCondition ref="F6:F85"/>
    <sortCondition ref="H6:H85"/>
  </sortState>
  <mergeCells count="16">
    <mergeCell ref="AQ3:AT3"/>
    <mergeCell ref="BL3:BN3"/>
    <mergeCell ref="AU3:AX3"/>
    <mergeCell ref="AM3:AP3"/>
    <mergeCell ref="K3:N3"/>
    <mergeCell ref="O3:R3"/>
    <mergeCell ref="S3:V3"/>
    <mergeCell ref="W3:Z3"/>
    <mergeCell ref="AA3:AD3"/>
    <mergeCell ref="AE3:AH3"/>
    <mergeCell ref="AI3:AL3"/>
    <mergeCell ref="K2:N2"/>
    <mergeCell ref="O2:V2"/>
    <mergeCell ref="W2:AD2"/>
    <mergeCell ref="AE2:AL2"/>
    <mergeCell ref="AM2:AX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F1:BQ22"/>
  <sheetViews>
    <sheetView topLeftCell="A7" workbookViewId="0">
      <selection activeCell="J16" sqref="J16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18.5703125" customWidth="1"/>
    <col min="8" max="8" width="32" bestFit="1" customWidth="1"/>
    <col min="10" max="10" width="4.140625" customWidth="1"/>
    <col min="51" max="63" width="4" customWidth="1"/>
  </cols>
  <sheetData>
    <row r="1" spans="6:69" ht="15.75" thickBot="1" x14ac:dyDescent="0.3">
      <c r="G1" s="49">
        <v>1</v>
      </c>
      <c r="H1" s="49">
        <v>2</v>
      </c>
      <c r="I1" s="49">
        <v>3</v>
      </c>
      <c r="J1" s="49">
        <v>4</v>
      </c>
      <c r="K1" s="49">
        <v>5</v>
      </c>
      <c r="L1" s="49">
        <v>6</v>
      </c>
      <c r="M1" s="49">
        <v>7</v>
      </c>
      <c r="N1" s="49">
        <v>8</v>
      </c>
      <c r="O1" s="49">
        <v>9</v>
      </c>
      <c r="P1" s="49">
        <v>10</v>
      </c>
      <c r="Q1" s="49">
        <v>11</v>
      </c>
      <c r="R1" s="49">
        <v>12</v>
      </c>
      <c r="S1" s="49">
        <v>13</v>
      </c>
      <c r="T1" s="49">
        <v>14</v>
      </c>
      <c r="U1" s="49">
        <v>15</v>
      </c>
      <c r="V1" s="49">
        <v>16</v>
      </c>
      <c r="W1" s="49">
        <v>17</v>
      </c>
      <c r="X1" s="49">
        <v>18</v>
      </c>
      <c r="Y1" s="49">
        <v>19</v>
      </c>
      <c r="Z1" s="49">
        <v>20</v>
      </c>
      <c r="AA1" s="49">
        <v>21</v>
      </c>
      <c r="AB1" s="49">
        <v>22</v>
      </c>
      <c r="AC1" s="49">
        <v>23</v>
      </c>
      <c r="AD1" s="49">
        <v>24</v>
      </c>
      <c r="AE1" s="49">
        <v>25</v>
      </c>
      <c r="AF1" s="49">
        <v>26</v>
      </c>
      <c r="AG1" s="49">
        <v>27</v>
      </c>
      <c r="AH1" s="49">
        <v>28</v>
      </c>
      <c r="AI1" s="49">
        <v>29</v>
      </c>
      <c r="AJ1" s="49">
        <v>30</v>
      </c>
      <c r="AK1" s="49">
        <v>31</v>
      </c>
      <c r="AL1" s="49">
        <v>32</v>
      </c>
      <c r="AM1" s="49">
        <v>33</v>
      </c>
      <c r="AN1" s="49">
        <v>34</v>
      </c>
      <c r="AO1" s="49">
        <v>35</v>
      </c>
      <c r="AP1" s="49">
        <v>36</v>
      </c>
      <c r="AQ1" s="49">
        <v>37</v>
      </c>
      <c r="AR1" s="49">
        <v>38</v>
      </c>
      <c r="AS1" s="49">
        <v>39</v>
      </c>
      <c r="AT1" s="49">
        <v>40</v>
      </c>
      <c r="AU1" s="49">
        <v>41</v>
      </c>
      <c r="AV1" s="49">
        <v>42</v>
      </c>
      <c r="AW1" s="49">
        <v>43</v>
      </c>
      <c r="AX1" s="49">
        <v>44</v>
      </c>
      <c r="AY1" s="49">
        <v>45</v>
      </c>
      <c r="AZ1" s="49">
        <v>46</v>
      </c>
      <c r="BA1" s="49">
        <v>47</v>
      </c>
      <c r="BB1" s="49">
        <v>48</v>
      </c>
      <c r="BC1" s="49">
        <v>49</v>
      </c>
      <c r="BD1" s="49">
        <v>50</v>
      </c>
      <c r="BE1" s="49">
        <v>51</v>
      </c>
      <c r="BF1" s="49">
        <v>52</v>
      </c>
      <c r="BG1" s="49">
        <v>53</v>
      </c>
      <c r="BH1" s="49">
        <v>54</v>
      </c>
      <c r="BI1" s="49">
        <v>55</v>
      </c>
      <c r="BJ1" s="49">
        <v>56</v>
      </c>
      <c r="BK1" s="49">
        <v>57</v>
      </c>
      <c r="BL1" s="49">
        <v>58</v>
      </c>
      <c r="BM1" s="49">
        <v>59</v>
      </c>
      <c r="BN1" s="49">
        <v>60</v>
      </c>
      <c r="BO1" s="49">
        <v>61</v>
      </c>
      <c r="BP1" s="49"/>
      <c r="BQ1" s="49"/>
    </row>
    <row r="2" spans="6:69" ht="16.5" customHeight="1" thickBot="1" x14ac:dyDescent="0.3">
      <c r="K2" s="291" t="s">
        <v>651</v>
      </c>
      <c r="L2" s="292"/>
      <c r="M2" s="292"/>
      <c r="N2" s="293"/>
      <c r="O2" s="294" t="s">
        <v>552</v>
      </c>
      <c r="P2" s="295"/>
      <c r="Q2" s="295"/>
      <c r="R2" s="295"/>
      <c r="S2" s="295"/>
      <c r="T2" s="295"/>
      <c r="U2" s="295"/>
      <c r="V2" s="296"/>
      <c r="W2" s="291" t="s">
        <v>644</v>
      </c>
      <c r="X2" s="292"/>
      <c r="Y2" s="292"/>
      <c r="Z2" s="292"/>
      <c r="AA2" s="292"/>
      <c r="AB2" s="292"/>
      <c r="AC2" s="292"/>
      <c r="AD2" s="293"/>
      <c r="AE2" s="294" t="s">
        <v>643</v>
      </c>
      <c r="AF2" s="295"/>
      <c r="AG2" s="295"/>
      <c r="AH2" s="295"/>
      <c r="AI2" s="295"/>
      <c r="AJ2" s="295"/>
      <c r="AK2" s="295"/>
      <c r="AL2" s="296"/>
      <c r="AM2" s="291" t="s">
        <v>652</v>
      </c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3"/>
    </row>
    <row r="3" spans="6:69" ht="43.5" customHeight="1" thickBot="1" x14ac:dyDescent="0.3">
      <c r="K3" s="297" t="s">
        <v>645</v>
      </c>
      <c r="L3" s="298"/>
      <c r="M3" s="298"/>
      <c r="N3" s="299"/>
      <c r="O3" s="297" t="s">
        <v>646</v>
      </c>
      <c r="P3" s="298"/>
      <c r="Q3" s="298"/>
      <c r="R3" s="299"/>
      <c r="S3" s="297" t="s">
        <v>647</v>
      </c>
      <c r="T3" s="298"/>
      <c r="U3" s="298"/>
      <c r="V3" s="299"/>
      <c r="W3" s="297" t="s">
        <v>648</v>
      </c>
      <c r="X3" s="298"/>
      <c r="Y3" s="298"/>
      <c r="Z3" s="299"/>
      <c r="AA3" s="297" t="s">
        <v>647</v>
      </c>
      <c r="AB3" s="298"/>
      <c r="AC3" s="298"/>
      <c r="AD3" s="299"/>
      <c r="AE3" s="297" t="s">
        <v>649</v>
      </c>
      <c r="AF3" s="298"/>
      <c r="AG3" s="298"/>
      <c r="AH3" s="299"/>
      <c r="AI3" s="297" t="s">
        <v>647</v>
      </c>
      <c r="AJ3" s="298"/>
      <c r="AK3" s="298"/>
      <c r="AL3" s="299"/>
      <c r="AM3" s="297" t="s">
        <v>649</v>
      </c>
      <c r="AN3" s="298"/>
      <c r="AO3" s="298"/>
      <c r="AP3" s="299"/>
      <c r="AQ3" s="297" t="s">
        <v>622</v>
      </c>
      <c r="AR3" s="298"/>
      <c r="AS3" s="298"/>
      <c r="AT3" s="299"/>
      <c r="AU3" s="297" t="s">
        <v>650</v>
      </c>
      <c r="AV3" s="298"/>
      <c r="AW3" s="298"/>
      <c r="AX3" s="299"/>
      <c r="BL3" s="297" t="s">
        <v>489</v>
      </c>
      <c r="BM3" s="298"/>
      <c r="BN3" s="299"/>
    </row>
    <row r="4" spans="6:69" ht="15.75" thickBot="1" x14ac:dyDescent="0.3">
      <c r="K4" s="23">
        <f>MAX(L6:L12)</f>
        <v>0</v>
      </c>
      <c r="L4" s="23"/>
      <c r="M4" s="24" t="s">
        <v>11</v>
      </c>
      <c r="N4" s="25">
        <f>'RECAP PDV'!N4</f>
        <v>0.3</v>
      </c>
      <c r="O4" s="23">
        <f>MAX(P6:P12)</f>
        <v>12.803340438282749</v>
      </c>
      <c r="P4" s="23"/>
      <c r="Q4" s="24" t="s">
        <v>11</v>
      </c>
      <c r="R4" s="25">
        <f>'RECAP PDV'!R4</f>
        <v>0.1</v>
      </c>
      <c r="S4" s="23">
        <f>MAX(T6:T12)</f>
        <v>1.1406612390470086</v>
      </c>
      <c r="T4" s="23"/>
      <c r="U4" s="24" t="s">
        <v>11</v>
      </c>
      <c r="V4" s="25">
        <f>'RECAP PDV'!V4</f>
        <v>0.05</v>
      </c>
      <c r="W4" s="73">
        <f>MAX(X6:X12)</f>
        <v>29.558158267991789</v>
      </c>
      <c r="X4" s="23"/>
      <c r="Y4" s="24" t="s">
        <v>11</v>
      </c>
      <c r="Z4" s="25">
        <f>'RECAP PDV'!Z4</f>
        <v>0.1</v>
      </c>
      <c r="AA4" s="23">
        <f>MAX(AB6:AB12)</f>
        <v>2.0271078563314502</v>
      </c>
      <c r="AB4" s="23"/>
      <c r="AC4" s="24" t="s">
        <v>11</v>
      </c>
      <c r="AD4" s="25">
        <f>'RECAP PDV'!AD4</f>
        <v>0.05</v>
      </c>
      <c r="AE4" s="23">
        <f>MAX(AF6:AF12)</f>
        <v>14.484000117874505</v>
      </c>
      <c r="AF4" s="23"/>
      <c r="AG4" s="24" t="s">
        <v>11</v>
      </c>
      <c r="AH4" s="25">
        <f>'RECAP PDV'!AH4</f>
        <v>0.1</v>
      </c>
      <c r="AI4" s="23">
        <f>MAX(AJ6:AJ12)</f>
        <v>1.1224568407045556</v>
      </c>
      <c r="AJ4" s="23"/>
      <c r="AK4" s="24" t="s">
        <v>11</v>
      </c>
      <c r="AL4" s="25">
        <f>'RECAP PDV'!AL4</f>
        <v>0.05</v>
      </c>
      <c r="AM4" s="247">
        <f>MAX(AN6:AN12)</f>
        <v>1.2113037284884509</v>
      </c>
      <c r="AN4" s="23"/>
      <c r="AO4" s="24" t="s">
        <v>11</v>
      </c>
      <c r="AP4" s="25">
        <f>'RECAP PDV'!AP4</f>
        <v>0.1</v>
      </c>
      <c r="AQ4" s="73">
        <f>MAX(AR6:AR12)</f>
        <v>0.50155245929850312</v>
      </c>
      <c r="AR4" s="23"/>
      <c r="AS4" s="24" t="s">
        <v>11</v>
      </c>
      <c r="AT4" s="25">
        <f>'RECAP PDV'!AT4</f>
        <v>0.05</v>
      </c>
      <c r="AU4" s="23">
        <f>MAX(AV6:AV12)</f>
        <v>0.41035172392362629</v>
      </c>
      <c r="AV4" s="23"/>
      <c r="AW4" s="24" t="s">
        <v>11</v>
      </c>
      <c r="AX4" s="25">
        <f>'RECAP PDV'!AX4</f>
        <v>0.1</v>
      </c>
      <c r="BL4" s="74">
        <f>MIN(BL6:BL12)</f>
        <v>0.15619324726112802</v>
      </c>
      <c r="BM4" s="24" t="s">
        <v>11</v>
      </c>
      <c r="BN4" s="25">
        <v>1</v>
      </c>
    </row>
    <row r="5" spans="6:69" ht="30.75" thickBot="1" x14ac:dyDescent="0.3">
      <c r="G5" s="38" t="s">
        <v>363</v>
      </c>
      <c r="H5" s="38" t="s">
        <v>364</v>
      </c>
      <c r="I5" s="66" t="s">
        <v>9</v>
      </c>
      <c r="K5" s="14" t="s">
        <v>488</v>
      </c>
      <c r="L5" s="15" t="s">
        <v>554</v>
      </c>
      <c r="M5" s="15" t="s">
        <v>12</v>
      </c>
      <c r="N5" s="16" t="s">
        <v>10</v>
      </c>
      <c r="O5" s="14" t="s">
        <v>488</v>
      </c>
      <c r="P5" s="15" t="s">
        <v>554</v>
      </c>
      <c r="Q5" s="15" t="s">
        <v>12</v>
      </c>
      <c r="R5" s="16" t="s">
        <v>10</v>
      </c>
      <c r="S5" s="14" t="s">
        <v>488</v>
      </c>
      <c r="T5" s="15" t="s">
        <v>554</v>
      </c>
      <c r="U5" s="15" t="s">
        <v>12</v>
      </c>
      <c r="V5" s="16" t="s">
        <v>10</v>
      </c>
      <c r="W5" s="14" t="s">
        <v>488</v>
      </c>
      <c r="X5" s="15" t="s">
        <v>554</v>
      </c>
      <c r="Y5" s="15" t="s">
        <v>12</v>
      </c>
      <c r="Z5" s="16" t="s">
        <v>10</v>
      </c>
      <c r="AA5" s="14" t="s">
        <v>488</v>
      </c>
      <c r="AB5" s="15" t="s">
        <v>554</v>
      </c>
      <c r="AC5" s="15" t="s">
        <v>12</v>
      </c>
      <c r="AD5" s="16" t="s">
        <v>10</v>
      </c>
      <c r="AE5" s="14" t="s">
        <v>523</v>
      </c>
      <c r="AF5" s="15" t="s">
        <v>553</v>
      </c>
      <c r="AG5" s="15" t="s">
        <v>12</v>
      </c>
      <c r="AH5" s="16" t="s">
        <v>10</v>
      </c>
      <c r="AI5" s="14" t="s">
        <v>488</v>
      </c>
      <c r="AJ5" s="15" t="s">
        <v>554</v>
      </c>
      <c r="AK5" s="15" t="s">
        <v>12</v>
      </c>
      <c r="AL5" s="16" t="s">
        <v>10</v>
      </c>
      <c r="AM5" s="14" t="s">
        <v>488</v>
      </c>
      <c r="AN5" s="15" t="s">
        <v>554</v>
      </c>
      <c r="AO5" s="15" t="s">
        <v>12</v>
      </c>
      <c r="AP5" s="16" t="s">
        <v>10</v>
      </c>
      <c r="AQ5" s="14" t="s">
        <v>488</v>
      </c>
      <c r="AR5" s="15" t="s">
        <v>554</v>
      </c>
      <c r="AS5" s="15" t="s">
        <v>12</v>
      </c>
      <c r="AT5" s="16" t="s">
        <v>10</v>
      </c>
      <c r="AU5" s="14" t="s">
        <v>488</v>
      </c>
      <c r="AV5" s="15" t="s">
        <v>488</v>
      </c>
      <c r="AW5" s="15" t="s">
        <v>12</v>
      </c>
      <c r="AX5" s="16" t="s">
        <v>10</v>
      </c>
      <c r="BL5" s="14" t="s">
        <v>483</v>
      </c>
      <c r="BM5" s="15" t="s">
        <v>12</v>
      </c>
      <c r="BN5" s="16" t="s">
        <v>15</v>
      </c>
    </row>
    <row r="6" spans="6:69" ht="22.5" customHeight="1" thickBot="1" x14ac:dyDescent="0.3">
      <c r="F6" s="50">
        <v>200050</v>
      </c>
      <c r="G6" s="41">
        <v>50</v>
      </c>
      <c r="H6" s="42" t="s">
        <v>2</v>
      </c>
      <c r="I6" s="28">
        <f>VLOOKUP(G6,ETP!$B$11:$D$17,3,FALSE)</f>
        <v>41.87243401759531</v>
      </c>
      <c r="K6" s="48">
        <f>SUMIF('RECAP PDV'!$A:$A,$G6,'RECAP PDV'!K:K)</f>
        <v>0</v>
      </c>
      <c r="L6" s="48">
        <f>K6/$I6</f>
        <v>0</v>
      </c>
      <c r="M6" s="64">
        <v>0</v>
      </c>
      <c r="N6" s="48">
        <f>RANK(M6,M$6:M$12,1)</f>
        <v>1</v>
      </c>
      <c r="O6" s="48">
        <f>SUMIF('RECAP PDV'!$A:$A,$G6,'RECAP PDV'!O:O)</f>
        <v>440</v>
      </c>
      <c r="P6" s="48">
        <f>O6/$I6</f>
        <v>10.508106593829883</v>
      </c>
      <c r="Q6" s="64">
        <f>IF(Q$22="NON",(Q$18-P6)/ABS(Q$18),(Q$18-P6)/Q$20*Q$16)</f>
        <v>0.1792683601218617</v>
      </c>
      <c r="R6" s="48">
        <f>RANK(Q6,Q$6:Q$12,1)</f>
        <v>4</v>
      </c>
      <c r="S6" s="48">
        <f>SUMIF('RECAP PDV'!$A:$A,$G6,'RECAP PDV'!S:S)</f>
        <v>28</v>
      </c>
      <c r="T6" s="48">
        <f>S6/$I6</f>
        <v>0.66869769233462895</v>
      </c>
      <c r="U6" s="64">
        <f>IF(U$22="NON",(U$18-T6)/ABS(U$18),(U$18-T6)/U$20*U$16)</f>
        <v>0.41376311437275831</v>
      </c>
      <c r="V6" s="48">
        <f>RANK(U6,U$6:U$12,1)</f>
        <v>7</v>
      </c>
      <c r="W6" s="48">
        <f>SUMIF('RECAP PDV'!$A:$A,$G6,'RECAP PDV'!W:W)</f>
        <v>448.6</v>
      </c>
      <c r="X6" s="48">
        <f>W6/$I6</f>
        <v>10.713492313618378</v>
      </c>
      <c r="Y6" s="64">
        <f>IF(Y$22="NON",(Y$18-X6)/ABS(Y$18),(Y$18-X6)/Y$20*Y$16)</f>
        <v>0.63754533633376265</v>
      </c>
      <c r="Z6" s="48">
        <f>RANK(Y6,Y$6:Y$12,1)</f>
        <v>6</v>
      </c>
      <c r="AA6" s="63">
        <f>SUMIF('RECAP PDV'!$A:$A,$G6,'RECAP PDV'!AA:AA)</f>
        <v>40</v>
      </c>
      <c r="AB6" s="63">
        <f>AA6/$I6</f>
        <v>0.95528241762089849</v>
      </c>
      <c r="AC6" s="64">
        <f>IF(AC$22="NON",(AC$18-AB6)/ABS(AC$18),(AC$18-AB6)/AC$20*AC$16)</f>
        <v>0.52874613226070921</v>
      </c>
      <c r="AD6" s="48">
        <f>RANK(AC6,AC$6:AC$12,1)</f>
        <v>6</v>
      </c>
      <c r="AE6" s="48">
        <f>SUMIF('RECAP PDV'!$A:$A,$G6,'RECAP PDV'!AE:AE)</f>
        <v>418.10224202568855</v>
      </c>
      <c r="AF6" s="48">
        <f>AE6/$I6</f>
        <v>9.9851430143754456</v>
      </c>
      <c r="AG6" s="64">
        <f>IF(AG$22="NON",(AG$18-AF6)/ABS(AG$18),(AG$18-AF6)/AG$20*AG$16)</f>
        <v>0.31060874529730786</v>
      </c>
      <c r="AH6" s="48">
        <f>RANK(AG6,AG$6:AG$12,1)</f>
        <v>7</v>
      </c>
      <c r="AI6" s="48">
        <f>SUMIF('RECAP PDV'!$A:$A,$G6,'RECAP PDV'!AI:AI)</f>
        <v>47</v>
      </c>
      <c r="AJ6" s="48">
        <f>AI6/$I6</f>
        <v>1.1224568407045556</v>
      </c>
      <c r="AK6" s="64">
        <f>IF(AK$22="NON",(AK$18-AJ6)/ABS(AK$18),(AK$18-AJ6)/AK$20*AK$16)</f>
        <v>0</v>
      </c>
      <c r="AL6" s="48">
        <f>RANK(AK6,AK$6:AK$12,1)</f>
        <v>1</v>
      </c>
      <c r="AM6" s="134">
        <f>SUMIF('RECAP PDV'!$A:$A,$G6,'RECAP PDV'!AM:AM)</f>
        <v>-23</v>
      </c>
      <c r="AN6" s="134">
        <f>AM6/$I6</f>
        <v>-0.54928739013201666</v>
      </c>
      <c r="AO6" s="64">
        <f>IF(AO$22="NON",(AO$18-AN6)/ABS(AO$18),(AO$18-AN6)/AO$20*AO$16)</f>
        <v>1.4173583602575435</v>
      </c>
      <c r="AP6" s="48">
        <f>RANK(AO6,AO$6:AO$12,1)</f>
        <v>6</v>
      </c>
      <c r="AQ6" s="134">
        <f>SUMIF('RECAP PDV'!$A:$A,$G6,'RECAP PDV'!AQ:AQ)</f>
        <v>9</v>
      </c>
      <c r="AR6" s="134">
        <f>AQ6/$I6</f>
        <v>0.21493854396470216</v>
      </c>
      <c r="AS6" s="64">
        <f>IF(AS$22="NON",(AS$18-AR6)/ABS(AS$18),(AS$18-AR6)/AS$20*AS$16)</f>
        <v>0.57145351402458244</v>
      </c>
      <c r="AT6" s="48">
        <f>RANK(AS6,AS$6:AS$12,1)</f>
        <v>6</v>
      </c>
      <c r="AU6" s="63">
        <f>SUMIF('RECAP PDV'!$A:$A,$G6,'RECAP PDV'!AU:AU)/SUMIF('RECAP PDV'!$A:$A,$G6,'RECAP PDV'!AV:AV)</f>
        <v>0.34281356607502794</v>
      </c>
      <c r="AV6" s="63">
        <f>+AU6</f>
        <v>0.34281356607502794</v>
      </c>
      <c r="AW6" s="64">
        <f>IF(AW$22="NON",(AW$18-AV6)/ABS(AW$18),(AW$18-AV6)/AW$20*AW$16)</f>
        <v>0.16458602196872552</v>
      </c>
      <c r="AX6" s="48">
        <f>RANK(AW6,AW$6:AW$12,1)</f>
        <v>4</v>
      </c>
      <c r="BL6" s="181">
        <f>M6*$N$4+Q6*$R$4+U6*$V$4+Y6*$Z$4+AC6*$AD$4+AG6*$AH$4+AK6*$AL$4+AO6*$AP$4+AS6*$AT$4+AW6*$AX$4</f>
        <v>0.34663482043082261</v>
      </c>
      <c r="BM6" s="75">
        <f>+BL6-$BL$4</f>
        <v>0.19044157316969459</v>
      </c>
      <c r="BN6" s="48">
        <f>RANK(BM6,BM$6:BM$12,IF(BL$4&gt;0,1,0))</f>
        <v>6</v>
      </c>
    </row>
    <row r="7" spans="6:69" ht="22.5" customHeight="1" thickBot="1" x14ac:dyDescent="0.3">
      <c r="F7" s="50">
        <v>200262</v>
      </c>
      <c r="G7" s="41">
        <v>262</v>
      </c>
      <c r="H7" s="42" t="s">
        <v>3</v>
      </c>
      <c r="I7" s="28">
        <f>VLOOKUP(G7,ETP!$B$11:$D$17,3,FALSE)</f>
        <v>85.915078592375366</v>
      </c>
      <c r="K7" s="48">
        <f>SUMIF('RECAP PDV'!$A:$A,$G7,'RECAP PDV'!K:K)</f>
        <v>0</v>
      </c>
      <c r="L7" s="48">
        <f t="shared" ref="L7:L12" si="0">K7/$I7</f>
        <v>0</v>
      </c>
      <c r="M7" s="259">
        <v>0</v>
      </c>
      <c r="N7" s="48">
        <f t="shared" ref="N7:N12" si="1">RANK(M7,M$6:M$12,1)</f>
        <v>1</v>
      </c>
      <c r="O7" s="48">
        <f>SUMIF('RECAP PDV'!$A:$A,$G7,'RECAP PDV'!O:O)</f>
        <v>1100</v>
      </c>
      <c r="P7" s="48">
        <f t="shared" ref="P7:P12" si="2">O7/$I7</f>
        <v>12.803340438282749</v>
      </c>
      <c r="Q7" s="64">
        <f t="shared" ref="Q7:Q12" si="3">IF(Q$22="NON",(Q$18-P7)/ABS(Q$18),(Q$18-P7)/Q$20*Q$16)</f>
        <v>0</v>
      </c>
      <c r="R7" s="48">
        <f t="shared" ref="R7:R12" si="4">RANK(Q7,Q$6:Q$12,1)</f>
        <v>1</v>
      </c>
      <c r="S7" s="48">
        <f>SUMIF('RECAP PDV'!$A:$A,$G7,'RECAP PDV'!S:S)</f>
        <v>98</v>
      </c>
      <c r="T7" s="48">
        <f t="shared" ref="T7:T12" si="5">S7/$I7</f>
        <v>1.1406612390470086</v>
      </c>
      <c r="U7" s="64">
        <f t="shared" ref="U7:U12" si="6">IF(U$22="NON",(U$18-T7)/ABS(U$18),(U$18-T7)/U$20*U$16)</f>
        <v>0</v>
      </c>
      <c r="V7" s="48">
        <f t="shared" ref="V7:V12" si="7">RANK(U7,U$6:U$12,1)</f>
        <v>1</v>
      </c>
      <c r="W7" s="48">
        <f>SUMIF('RECAP PDV'!$A:$A,$G7,'RECAP PDV'!W:W)</f>
        <v>1524.8</v>
      </c>
      <c r="X7" s="48">
        <f t="shared" ref="X7:X12" si="8">W7/$I7</f>
        <v>17.747757727539575</v>
      </c>
      <c r="Y7" s="64">
        <f t="shared" ref="Y7:Y12" si="9">IF(Y$22="NON",(Y$18-X7)/ABS(Y$18),(Y$18-X7)/Y$20*Y$16)</f>
        <v>0.39956483192802877</v>
      </c>
      <c r="Z7" s="48">
        <f t="shared" ref="Z7:Z12" si="10">RANK(Y7,Y$6:Y$12,1)</f>
        <v>3</v>
      </c>
      <c r="AA7" s="63">
        <f>SUMIF('RECAP PDV'!$A:$A,$G7,'RECAP PDV'!AA:AA)</f>
        <v>110</v>
      </c>
      <c r="AB7" s="63">
        <f t="shared" ref="AB7:AB12" si="11">AA7/$I7</f>
        <v>1.2803340438282749</v>
      </c>
      <c r="AC7" s="64">
        <f t="shared" ref="AC7:AC12" si="12">IF(AC$22="NON",(AC$18-AB7)/ABS(AC$18),(AC$18-AB7)/AC$20*AC$16)</f>
        <v>0.36839372417738347</v>
      </c>
      <c r="AD7" s="48">
        <f t="shared" ref="AD7:AD12" si="13">RANK(AC7,AC$6:AC$12,1)</f>
        <v>3</v>
      </c>
      <c r="AE7" s="48">
        <f>SUMIF('RECAP PDV'!$A:$A,$G7,'RECAP PDV'!AE:AE)</f>
        <v>1045.2637206155187</v>
      </c>
      <c r="AF7" s="48">
        <f t="shared" ref="AF7:AF12" si="14">AE7/$I7</f>
        <v>12.166242966205955</v>
      </c>
      <c r="AG7" s="64">
        <f t="shared" ref="AG7:AG12" si="15">IF(AG$22="NON",(AG$18-AF7)/ABS(AG$18),(AG$18-AF7)/AG$20*AG$16)</f>
        <v>0.16002189538843195</v>
      </c>
      <c r="AH7" s="48">
        <f t="shared" ref="AH7:AH12" si="16">RANK(AG7,AG$6:AG$12,1)</f>
        <v>3</v>
      </c>
      <c r="AI7" s="48">
        <f>SUMIF('RECAP PDV'!$A:$A,$G7,'RECAP PDV'!AI:AI)</f>
        <v>70</v>
      </c>
      <c r="AJ7" s="48">
        <f t="shared" ref="AJ7:AJ12" si="17">AI7/$I7</f>
        <v>0.81475802789072038</v>
      </c>
      <c r="AK7" s="64">
        <f t="shared" ref="AK7:AK12" si="18">IF(AK$22="NON",(AK$18-AJ7)/ABS(AK$18),(AK$18-AJ7)/AK$20*AK$16)</f>
        <v>0.27412974971999421</v>
      </c>
      <c r="AL7" s="48">
        <f t="shared" ref="AL7:AL12" si="19">RANK(AK7,AK$6:AK$12,1)</f>
        <v>6</v>
      </c>
      <c r="AM7" s="134">
        <f>SUMIF('RECAP PDV'!$A:$A,$G7,'RECAP PDV'!AM:AM)</f>
        <v>10</v>
      </c>
      <c r="AN7" s="134">
        <f t="shared" ref="AN7:AN12" si="20">AM7/$I7</f>
        <v>0.11639400398438862</v>
      </c>
      <c r="AO7" s="64">
        <f t="shared" ref="AO7:AO12" si="21">IF(AO$22="NON",(AO$18-AN7)/ABS(AO$18),(AO$18-AN7)/AO$20*AO$16)</f>
        <v>0.88145364096185497</v>
      </c>
      <c r="AP7" s="48">
        <f t="shared" ref="AP7:AP12" si="22">RANK(AO7,AO$6:AO$12,1)</f>
        <v>4</v>
      </c>
      <c r="AQ7" s="134">
        <f>SUMIF('RECAP PDV'!$A:$A,$G7,'RECAP PDV'!AQ:AQ)</f>
        <v>19</v>
      </c>
      <c r="AR7" s="134">
        <f t="shared" ref="AR7:AR12" si="23">AQ7/$I7</f>
        <v>0.22114860757033838</v>
      </c>
      <c r="AS7" s="64">
        <f t="shared" ref="AS7:AS12" si="24">IF(AS$22="NON",(AS$18-AR7)/ABS(AS$18),(AS$18-AR7)/AS$20*AS$16)</f>
        <v>0.55907183093140822</v>
      </c>
      <c r="AT7" s="48">
        <f t="shared" ref="AT7:AT12" si="25">RANK(AS7,AS$6:AS$12,1)</f>
        <v>5</v>
      </c>
      <c r="AU7" s="63">
        <f>SUMIF('RECAP PDV'!$A:$A,$G7,'RECAP PDV'!AU:AU)/SUMIF('RECAP PDV'!$A:$A,$G7,'RECAP PDV'!AV:AV)</f>
        <v>0.38796942104272281</v>
      </c>
      <c r="AV7" s="63">
        <f t="shared" ref="AV7:AV12" si="26">+AU7</f>
        <v>0.38796942104272281</v>
      </c>
      <c r="AW7" s="64">
        <f t="shared" ref="AW7:AW12" si="27">IF(AW$22="NON",(AW$18-AV7)/ABS(AW$18),(AW$18-AV7)/AW$20*AW$16)</f>
        <v>5.4544191180415813E-2</v>
      </c>
      <c r="AX7" s="48">
        <f t="shared" ref="AX7:AX12" si="28">RANK(AW7,AW$6:AW$12,1)</f>
        <v>2</v>
      </c>
      <c r="BL7" s="181">
        <f t="shared" ref="BL7:BL12" si="29">M7*$N$4+Q7*$R$4+U7*$V$4+Y7*$Z$4+AC7*$AD$4+AG7*$AH$4+AK7*$AL$4+AO7*$AP$4+AS7*$AT$4+AW7*$AX$4</f>
        <v>0.20963822118731248</v>
      </c>
      <c r="BM7" s="75">
        <f t="shared" ref="BM7:BM12" si="30">+BL7-$BL$4</f>
        <v>5.3444973926184469E-2</v>
      </c>
      <c r="BN7" s="48">
        <f t="shared" ref="BN7:BN12" si="31">RANK(BM7,BM$6:BM$12,IF(BL$4&gt;0,1,0))</f>
        <v>4</v>
      </c>
    </row>
    <row r="8" spans="6:69" ht="22.5" customHeight="1" thickBot="1" x14ac:dyDescent="0.3">
      <c r="F8" s="50">
        <v>200264</v>
      </c>
      <c r="G8" s="41">
        <v>264</v>
      </c>
      <c r="H8" s="42" t="s">
        <v>4</v>
      </c>
      <c r="I8" s="28">
        <f>VLOOKUP(G8,ETP!$B$11:$D$17,3,FALSE)</f>
        <v>47.851425219941348</v>
      </c>
      <c r="K8" s="48">
        <f>SUMIF('RECAP PDV'!$A:$A,$G8,'RECAP PDV'!K:K)</f>
        <v>0</v>
      </c>
      <c r="L8" s="48">
        <f t="shared" si="0"/>
        <v>0</v>
      </c>
      <c r="M8" s="259">
        <v>0</v>
      </c>
      <c r="N8" s="48">
        <f t="shared" si="1"/>
        <v>1</v>
      </c>
      <c r="O8" s="48">
        <f>SUMIF('RECAP PDV'!$A:$A,$G8,'RECAP PDV'!O:O)</f>
        <v>271</v>
      </c>
      <c r="P8" s="48">
        <f t="shared" si="2"/>
        <v>5.663363186245598</v>
      </c>
      <c r="Q8" s="64">
        <f t="shared" si="3"/>
        <v>0.55766518796049469</v>
      </c>
      <c r="R8" s="48">
        <f t="shared" si="4"/>
        <v>7</v>
      </c>
      <c r="S8" s="48">
        <f>SUMIF('RECAP PDV'!$A:$A,$G8,'RECAP PDV'!S:S)</f>
        <v>50</v>
      </c>
      <c r="T8" s="48">
        <f t="shared" si="5"/>
        <v>1.0449009568718817</v>
      </c>
      <c r="U8" s="64">
        <f t="shared" si="6"/>
        <v>8.3951552745959876E-2</v>
      </c>
      <c r="V8" s="48">
        <f t="shared" si="7"/>
        <v>4</v>
      </c>
      <c r="W8" s="48">
        <f>SUMIF('RECAP PDV'!$A:$A,$G8,'RECAP PDV'!W:W)</f>
        <v>1414.4</v>
      </c>
      <c r="X8" s="48">
        <f t="shared" si="8"/>
        <v>29.558158267991789</v>
      </c>
      <c r="Y8" s="64">
        <f t="shared" si="9"/>
        <v>0</v>
      </c>
      <c r="Z8" s="48">
        <f t="shared" si="10"/>
        <v>1</v>
      </c>
      <c r="AA8" s="63">
        <f>SUMIF('RECAP PDV'!$A:$A,$G8,'RECAP PDV'!AA:AA)</f>
        <v>97</v>
      </c>
      <c r="AB8" s="63">
        <f t="shared" si="11"/>
        <v>2.0271078563314502</v>
      </c>
      <c r="AC8" s="64">
        <f t="shared" si="12"/>
        <v>0</v>
      </c>
      <c r="AD8" s="48">
        <f t="shared" si="13"/>
        <v>1</v>
      </c>
      <c r="AE8" s="48">
        <f>SUMIF('RECAP PDV'!$A:$A,$G8,'RECAP PDV'!AE:AE)</f>
        <v>534.35358276693319</v>
      </c>
      <c r="AF8" s="48">
        <f t="shared" si="14"/>
        <v>11.166931398821733</v>
      </c>
      <c r="AG8" s="64">
        <f t="shared" si="15"/>
        <v>0.22901606545551068</v>
      </c>
      <c r="AH8" s="48">
        <f t="shared" si="16"/>
        <v>5</v>
      </c>
      <c r="AI8" s="48">
        <f>SUMIF('RECAP PDV'!$A:$A,$G8,'RECAP PDV'!AI:AI)</f>
        <v>34</v>
      </c>
      <c r="AJ8" s="48">
        <f t="shared" si="17"/>
        <v>0.71053265067287952</v>
      </c>
      <c r="AK8" s="64">
        <f t="shared" si="18"/>
        <v>0.36698443547559045</v>
      </c>
      <c r="AL8" s="48">
        <f t="shared" si="19"/>
        <v>7</v>
      </c>
      <c r="AM8" s="134">
        <f>SUMIF('RECAP PDV'!$A:$A,$G8,'RECAP PDV'!AM:AM)</f>
        <v>9</v>
      </c>
      <c r="AN8" s="134">
        <f t="shared" si="20"/>
        <v>0.18808217223693868</v>
      </c>
      <c r="AO8" s="64">
        <f t="shared" si="21"/>
        <v>0.823741305866176</v>
      </c>
      <c r="AP8" s="48">
        <f t="shared" si="22"/>
        <v>3</v>
      </c>
      <c r="AQ8" s="134">
        <f>SUMIF('RECAP PDV'!$A:$A,$G8,'RECAP PDV'!AQ:AQ)</f>
        <v>24</v>
      </c>
      <c r="AR8" s="134">
        <f t="shared" si="23"/>
        <v>0.50155245929850312</v>
      </c>
      <c r="AS8" s="64">
        <f t="shared" si="24"/>
        <v>0</v>
      </c>
      <c r="AT8" s="48">
        <f t="shared" si="25"/>
        <v>1</v>
      </c>
      <c r="AU8" s="63">
        <f>SUMIF('RECAP PDV'!$A:$A,$G8,'RECAP PDV'!AU:AU)/SUMIF('RECAP PDV'!$A:$A,$G8,'RECAP PDV'!AV:AV)</f>
        <v>0.41035172392362629</v>
      </c>
      <c r="AV8" s="63">
        <f t="shared" si="26"/>
        <v>0.41035172392362629</v>
      </c>
      <c r="AW8" s="64">
        <f t="shared" si="27"/>
        <v>0</v>
      </c>
      <c r="AX8" s="48">
        <f t="shared" si="28"/>
        <v>1</v>
      </c>
      <c r="BL8" s="181">
        <f t="shared" si="29"/>
        <v>0.18358905533929565</v>
      </c>
      <c r="BM8" s="75">
        <f t="shared" si="30"/>
        <v>2.7395808078167633E-2</v>
      </c>
      <c r="BN8" s="48">
        <f t="shared" si="31"/>
        <v>2</v>
      </c>
    </row>
    <row r="9" spans="6:69" ht="22.5" customHeight="1" thickBot="1" x14ac:dyDescent="0.3">
      <c r="F9" s="50">
        <v>200030</v>
      </c>
      <c r="G9" s="41">
        <v>30</v>
      </c>
      <c r="H9" s="42" t="s">
        <v>370</v>
      </c>
      <c r="I9" s="28">
        <f>VLOOKUP(G9,ETP!$B$11:$D$17,3,FALSE)</f>
        <v>73.626199999999997</v>
      </c>
      <c r="K9" s="48">
        <f>SUMIF('RECAP PDV'!$A:$A,$G9,'RECAP PDV'!K:K)</f>
        <v>0</v>
      </c>
      <c r="L9" s="48">
        <f t="shared" si="0"/>
        <v>0</v>
      </c>
      <c r="M9" s="259">
        <v>0</v>
      </c>
      <c r="N9" s="48">
        <f t="shared" si="1"/>
        <v>1</v>
      </c>
      <c r="O9" s="48">
        <f>SUMIF('RECAP PDV'!$A:$A,$G9,'RECAP PDV'!O:O)</f>
        <v>663</v>
      </c>
      <c r="P9" s="48">
        <f t="shared" si="2"/>
        <v>9.0049466086800631</v>
      </c>
      <c r="Q9" s="64">
        <f t="shared" si="3"/>
        <v>0.29667209490464402</v>
      </c>
      <c r="R9" s="48">
        <f t="shared" si="4"/>
        <v>5</v>
      </c>
      <c r="S9" s="48">
        <f>SUMIF('RECAP PDV'!$A:$A,$G9,'RECAP PDV'!S:S)</f>
        <v>82</v>
      </c>
      <c r="T9" s="48">
        <f t="shared" si="5"/>
        <v>1.1137339697010031</v>
      </c>
      <c r="U9" s="64">
        <f t="shared" si="6"/>
        <v>2.3606719001429754E-2</v>
      </c>
      <c r="V9" s="48">
        <f t="shared" si="7"/>
        <v>2</v>
      </c>
      <c r="W9" s="48">
        <f>SUMIF('RECAP PDV'!$A:$A,$G9,'RECAP PDV'!W:W)</f>
        <v>798.79999999999984</v>
      </c>
      <c r="X9" s="48">
        <f t="shared" si="8"/>
        <v>10.849398719477575</v>
      </c>
      <c r="Y9" s="64">
        <f t="shared" si="9"/>
        <v>0.63294740419512974</v>
      </c>
      <c r="Z9" s="48">
        <f t="shared" si="10"/>
        <v>5</v>
      </c>
      <c r="AA9" s="63">
        <f>SUMIF('RECAP PDV'!$A:$A,$G9,'RECAP PDV'!AA:AA)</f>
        <v>91</v>
      </c>
      <c r="AB9" s="63">
        <f t="shared" si="11"/>
        <v>1.2359730639364792</v>
      </c>
      <c r="AC9" s="64">
        <f t="shared" si="12"/>
        <v>0.39027760162043068</v>
      </c>
      <c r="AD9" s="48">
        <f t="shared" si="13"/>
        <v>5</v>
      </c>
      <c r="AE9" s="48">
        <f>SUMIF('RECAP PDV'!$A:$A,$G9,'RECAP PDV'!AE:AE)</f>
        <v>1066.4018894786518</v>
      </c>
      <c r="AF9" s="48">
        <f t="shared" si="14"/>
        <v>14.484000117874505</v>
      </c>
      <c r="AG9" s="64">
        <f t="shared" si="15"/>
        <v>0</v>
      </c>
      <c r="AH9" s="48">
        <f t="shared" si="16"/>
        <v>1</v>
      </c>
      <c r="AI9" s="48">
        <f>SUMIF('RECAP PDV'!$A:$A,$G9,'RECAP PDV'!AI:AI)</f>
        <v>71</v>
      </c>
      <c r="AJ9" s="48">
        <f t="shared" si="17"/>
        <v>0.96433063230208815</v>
      </c>
      <c r="AK9" s="64">
        <f t="shared" si="18"/>
        <v>0.14087508995286907</v>
      </c>
      <c r="AL9" s="48">
        <f t="shared" si="19"/>
        <v>4</v>
      </c>
      <c r="AM9" s="134">
        <f>SUMIF('RECAP PDV'!$A:$A,$G9,'RECAP PDV'!AM:AM)</f>
        <v>-48</v>
      </c>
      <c r="AN9" s="134">
        <f t="shared" si="20"/>
        <v>-0.65194183592253852</v>
      </c>
      <c r="AO9" s="64">
        <f t="shared" si="21"/>
        <v>1.5</v>
      </c>
      <c r="AP9" s="48">
        <f t="shared" si="22"/>
        <v>7</v>
      </c>
      <c r="AQ9" s="134">
        <f>SUMIF('RECAP PDV'!$A:$A,$G9,'RECAP PDV'!AQ:AQ)</f>
        <v>15</v>
      </c>
      <c r="AR9" s="134">
        <f t="shared" si="23"/>
        <v>0.20373182372579327</v>
      </c>
      <c r="AS9" s="64">
        <f t="shared" si="24"/>
        <v>0.59379757800262212</v>
      </c>
      <c r="AT9" s="48">
        <f t="shared" si="25"/>
        <v>7</v>
      </c>
      <c r="AU9" s="63">
        <f>SUMIF('RECAP PDV'!$A:$A,$G9,'RECAP PDV'!AU:AU)/SUMIF('RECAP PDV'!$A:$A,$G9,'RECAP PDV'!AV:AV)</f>
        <v>0.36699513969491687</v>
      </c>
      <c r="AV9" s="63">
        <f t="shared" si="26"/>
        <v>0.36699513969491687</v>
      </c>
      <c r="AW9" s="64">
        <f t="shared" si="27"/>
        <v>0.10565712704737862</v>
      </c>
      <c r="AX9" s="48">
        <f t="shared" si="28"/>
        <v>3</v>
      </c>
      <c r="BL9" s="181">
        <f t="shared" si="29"/>
        <v>0.31095551204358285</v>
      </c>
      <c r="BM9" s="75">
        <f t="shared" si="30"/>
        <v>0.15476226478245483</v>
      </c>
      <c r="BN9" s="48">
        <f t="shared" si="31"/>
        <v>5</v>
      </c>
    </row>
    <row r="10" spans="6:69" ht="22.5" customHeight="1" thickBot="1" x14ac:dyDescent="0.3">
      <c r="F10" s="50">
        <v>200110</v>
      </c>
      <c r="G10" s="41">
        <v>110</v>
      </c>
      <c r="H10" s="42" t="s">
        <v>6</v>
      </c>
      <c r="I10" s="28">
        <f>VLOOKUP(G10,ETP!$B$11:$D$17,3,FALSE)</f>
        <v>86.539005571847497</v>
      </c>
      <c r="K10" s="48">
        <f>SUMIF('RECAP PDV'!$A:$A,$G10,'RECAP PDV'!K:K)</f>
        <v>0</v>
      </c>
      <c r="L10" s="48">
        <f t="shared" si="0"/>
        <v>0</v>
      </c>
      <c r="M10" s="259">
        <v>0</v>
      </c>
      <c r="N10" s="48">
        <f t="shared" si="1"/>
        <v>1</v>
      </c>
      <c r="O10" s="48">
        <f>SUMIF('RECAP PDV'!$A:$A,$G10,'RECAP PDV'!O:O)</f>
        <v>626</v>
      </c>
      <c r="P10" s="48">
        <f t="shared" si="2"/>
        <v>7.2337323021383053</v>
      </c>
      <c r="Q10" s="64">
        <f t="shared" si="3"/>
        <v>0.43501210976871196</v>
      </c>
      <c r="R10" s="48">
        <f t="shared" si="4"/>
        <v>6</v>
      </c>
      <c r="S10" s="48">
        <f>SUMIF('RECAP PDV'!$A:$A,$G10,'RECAP PDV'!S:S)</f>
        <v>58</v>
      </c>
      <c r="T10" s="48">
        <f t="shared" si="5"/>
        <v>0.67021800882431581</v>
      </c>
      <c r="U10" s="64">
        <f t="shared" si="6"/>
        <v>0.41243027650850594</v>
      </c>
      <c r="V10" s="48">
        <f t="shared" si="7"/>
        <v>6</v>
      </c>
      <c r="W10" s="48">
        <f>SUMIF('RECAP PDV'!$A:$A,$G10,'RECAP PDV'!W:W)</f>
        <v>882.59999999999991</v>
      </c>
      <c r="X10" s="48">
        <f t="shared" si="8"/>
        <v>10.198869217040363</v>
      </c>
      <c r="Y10" s="64">
        <f t="shared" si="9"/>
        <v>0.65495586279187734</v>
      </c>
      <c r="Z10" s="48">
        <f t="shared" si="10"/>
        <v>7</v>
      </c>
      <c r="AA10" s="63">
        <f>SUMIF('RECAP PDV'!$A:$A,$G10,'RECAP PDV'!AA:AA)</f>
        <v>110</v>
      </c>
      <c r="AB10" s="63">
        <f t="shared" si="11"/>
        <v>1.2711031201840473</v>
      </c>
      <c r="AC10" s="64">
        <f t="shared" si="12"/>
        <v>0.37294746492452518</v>
      </c>
      <c r="AD10" s="48">
        <f t="shared" si="13"/>
        <v>4</v>
      </c>
      <c r="AE10" s="48">
        <f>SUMIF('RECAP PDV'!$A:$A,$G10,'RECAP PDV'!AE:AE)</f>
        <v>1046.279536007456</v>
      </c>
      <c r="AF10" s="48">
        <f t="shared" si="14"/>
        <v>12.090265298216314</v>
      </c>
      <c r="AG10" s="64">
        <f t="shared" si="15"/>
        <v>0.16526752279600684</v>
      </c>
      <c r="AH10" s="48">
        <f t="shared" si="16"/>
        <v>4</v>
      </c>
      <c r="AI10" s="48">
        <f>SUMIF('RECAP PDV'!$A:$A,$G10,'RECAP PDV'!AI:AI)</f>
        <v>72</v>
      </c>
      <c r="AJ10" s="48">
        <f t="shared" si="17"/>
        <v>0.83199476957501273</v>
      </c>
      <c r="AK10" s="64">
        <f t="shared" si="18"/>
        <v>0.25877348740395451</v>
      </c>
      <c r="AL10" s="48">
        <f t="shared" si="19"/>
        <v>5</v>
      </c>
      <c r="AM10" s="134">
        <f>SUMIF('RECAP PDV'!$A:$A,$G10,'RECAP PDV'!AM:AM)</f>
        <v>-36</v>
      </c>
      <c r="AN10" s="134">
        <f t="shared" si="20"/>
        <v>-0.41599738478750636</v>
      </c>
      <c r="AO10" s="64">
        <f t="shared" si="21"/>
        <v>1.3100536593444521</v>
      </c>
      <c r="AP10" s="48">
        <f t="shared" si="22"/>
        <v>5</v>
      </c>
      <c r="AQ10" s="134">
        <f>SUMIF('RECAP PDV'!$A:$A,$G10,'RECAP PDV'!AQ:AQ)</f>
        <v>27</v>
      </c>
      <c r="AR10" s="134">
        <f t="shared" si="23"/>
        <v>0.31199803859062974</v>
      </c>
      <c r="AS10" s="64">
        <f t="shared" si="24"/>
        <v>0.37793538281717104</v>
      </c>
      <c r="AT10" s="48">
        <f t="shared" si="25"/>
        <v>2</v>
      </c>
      <c r="AU10" s="63">
        <f>SUMIF('RECAP PDV'!$A:$A,$G10,'RECAP PDV'!AU:AU)/SUMIF('RECAP PDV'!$A:$A,$G10,'RECAP PDV'!AV:AV)</f>
        <v>0.3157096531783794</v>
      </c>
      <c r="AV10" s="63">
        <f t="shared" si="26"/>
        <v>0.3157096531783794</v>
      </c>
      <c r="AW10" s="64">
        <f t="shared" si="27"/>
        <v>0.23063646434896287</v>
      </c>
      <c r="AX10" s="48">
        <f t="shared" si="28"/>
        <v>6</v>
      </c>
      <c r="BL10" s="181">
        <f t="shared" si="29"/>
        <v>0.35069689248770891</v>
      </c>
      <c r="BM10" s="75">
        <f t="shared" si="30"/>
        <v>0.1945036452265809</v>
      </c>
      <c r="BN10" s="48">
        <f t="shared" si="31"/>
        <v>7</v>
      </c>
    </row>
    <row r="11" spans="6:69" ht="22.5" customHeight="1" thickBot="1" x14ac:dyDescent="0.3">
      <c r="F11" s="50">
        <v>200160</v>
      </c>
      <c r="G11" s="41">
        <v>160</v>
      </c>
      <c r="H11" s="42" t="s">
        <v>7</v>
      </c>
      <c r="I11" s="28">
        <f>VLOOKUP(G11,ETP!$B$11:$D$17,3,FALSE)</f>
        <v>86.033394721407632</v>
      </c>
      <c r="K11" s="48">
        <f>SUMIF('RECAP PDV'!$A:$A,$G11,'RECAP PDV'!K:K)</f>
        <v>0</v>
      </c>
      <c r="L11" s="48">
        <f t="shared" si="0"/>
        <v>0</v>
      </c>
      <c r="M11" s="259">
        <v>0</v>
      </c>
      <c r="N11" s="48">
        <f t="shared" si="1"/>
        <v>1</v>
      </c>
      <c r="O11" s="48">
        <f>SUMIF('RECAP PDV'!$A:$A,$G11,'RECAP PDV'!O:O)</f>
        <v>1035</v>
      </c>
      <c r="P11" s="48">
        <f t="shared" si="2"/>
        <v>12.030212260617233</v>
      </c>
      <c r="Q11" s="64">
        <f t="shared" si="3"/>
        <v>6.0384880132829763E-2</v>
      </c>
      <c r="R11" s="48">
        <f t="shared" si="4"/>
        <v>2</v>
      </c>
      <c r="S11" s="48">
        <f>SUMIF('RECAP PDV'!$A:$A,$G11,'RECAP PDV'!S:S)</f>
        <v>61</v>
      </c>
      <c r="T11" s="48">
        <f t="shared" si="5"/>
        <v>0.70902700279966302</v>
      </c>
      <c r="U11" s="64">
        <f t="shared" si="6"/>
        <v>0.37840703398316944</v>
      </c>
      <c r="V11" s="48">
        <f t="shared" si="7"/>
        <v>5</v>
      </c>
      <c r="W11" s="48">
        <f>SUMIF('RECAP PDV'!$A:$A,$G11,'RECAP PDV'!W:W)</f>
        <v>1674.4</v>
      </c>
      <c r="X11" s="48">
        <f t="shared" si="8"/>
        <v>19.462210057176325</v>
      </c>
      <c r="Y11" s="64">
        <f t="shared" si="9"/>
        <v>0.34156215415316515</v>
      </c>
      <c r="Z11" s="48">
        <f t="shared" si="10"/>
        <v>2</v>
      </c>
      <c r="AA11" s="63">
        <f>SUMIF('RECAP PDV'!$A:$A,$G11,'RECAP PDV'!AA:AA)</f>
        <v>122</v>
      </c>
      <c r="AB11" s="63">
        <f t="shared" si="11"/>
        <v>1.418054005599326</v>
      </c>
      <c r="AC11" s="64">
        <f t="shared" si="12"/>
        <v>0.30045458549717069</v>
      </c>
      <c r="AD11" s="48">
        <f t="shared" si="13"/>
        <v>2</v>
      </c>
      <c r="AE11" s="48">
        <f>SUMIF('RECAP PDV'!$A:$A,$G11,'RECAP PDV'!AE:AE)</f>
        <v>1132.0915022942709</v>
      </c>
      <c r="AF11" s="48">
        <f t="shared" si="14"/>
        <v>13.158744996174995</v>
      </c>
      <c r="AG11" s="64">
        <f t="shared" si="15"/>
        <v>9.1497867364971258E-2</v>
      </c>
      <c r="AH11" s="48">
        <f t="shared" si="16"/>
        <v>2</v>
      </c>
      <c r="AI11" s="48">
        <f>SUMIF('RECAP PDV'!$A:$A,$G11,'RECAP PDV'!AI:AI)</f>
        <v>95</v>
      </c>
      <c r="AJ11" s="48">
        <f t="shared" si="17"/>
        <v>1.1042223814093113</v>
      </c>
      <c r="AK11" s="64">
        <f t="shared" si="18"/>
        <v>1.6245131780566961E-2</v>
      </c>
      <c r="AL11" s="48">
        <f t="shared" si="19"/>
        <v>2</v>
      </c>
      <c r="AM11" s="134">
        <f>SUMIF('RECAP PDV'!$A:$A,$G11,'RECAP PDV'!AM:AM)</f>
        <v>42</v>
      </c>
      <c r="AN11" s="134">
        <f t="shared" si="20"/>
        <v>0.48818252651780075</v>
      </c>
      <c r="AO11" s="64">
        <f t="shared" si="21"/>
        <v>0.58214645652403063</v>
      </c>
      <c r="AP11" s="48">
        <f t="shared" si="22"/>
        <v>2</v>
      </c>
      <c r="AQ11" s="134">
        <f>SUMIF('RECAP PDV'!$A:$A,$G11,'RECAP PDV'!AQ:AQ)</f>
        <v>20</v>
      </c>
      <c r="AR11" s="134">
        <f t="shared" si="23"/>
        <v>0.23246786977038131</v>
      </c>
      <c r="AS11" s="64">
        <f t="shared" si="24"/>
        <v>0.53650337973514728</v>
      </c>
      <c r="AT11" s="48">
        <f t="shared" si="25"/>
        <v>4</v>
      </c>
      <c r="AU11" s="63">
        <f>SUMIF('RECAP PDV'!$A:$A,$G11,'RECAP PDV'!AU:AU)/SUMIF('RECAP PDV'!$A:$A,$G11,'RECAP PDV'!AV:AV)</f>
        <v>0.29828483474172612</v>
      </c>
      <c r="AV11" s="63">
        <f t="shared" si="26"/>
        <v>0.29828483474172612</v>
      </c>
      <c r="AW11" s="64">
        <f t="shared" si="27"/>
        <v>0.27309959395408268</v>
      </c>
      <c r="AX11" s="48">
        <f t="shared" si="28"/>
        <v>7</v>
      </c>
      <c r="BL11" s="181">
        <f t="shared" si="29"/>
        <v>0.19644960176271065</v>
      </c>
      <c r="BM11" s="75">
        <f t="shared" si="30"/>
        <v>4.0256354501582631E-2</v>
      </c>
      <c r="BN11" s="48">
        <f t="shared" si="31"/>
        <v>3</v>
      </c>
    </row>
    <row r="12" spans="6:69" ht="22.5" customHeight="1" thickBot="1" x14ac:dyDescent="0.3">
      <c r="F12" s="50">
        <v>200080</v>
      </c>
      <c r="G12" s="41">
        <v>80</v>
      </c>
      <c r="H12" s="42" t="s">
        <v>8</v>
      </c>
      <c r="I12" s="28">
        <f>VLOOKUP(G12,ETP!$B$11:$D$17,3,FALSE)</f>
        <v>43.754509090909089</v>
      </c>
      <c r="K12" s="48">
        <f>SUMIF('RECAP PDV'!$A:$A,$G12,'RECAP PDV'!K:K)</f>
        <v>0</v>
      </c>
      <c r="L12" s="48">
        <f t="shared" si="0"/>
        <v>0</v>
      </c>
      <c r="M12" s="259">
        <v>0</v>
      </c>
      <c r="N12" s="48">
        <f t="shared" si="1"/>
        <v>1</v>
      </c>
      <c r="O12" s="48">
        <f>SUMIF('RECAP PDV'!$A:$A,$G12,'RECAP PDV'!O:O)</f>
        <v>476</v>
      </c>
      <c r="P12" s="48">
        <f t="shared" si="2"/>
        <v>10.878878769066088</v>
      </c>
      <c r="Q12" s="64">
        <f t="shared" si="3"/>
        <v>0.1503093414170576</v>
      </c>
      <c r="R12" s="48">
        <f t="shared" si="4"/>
        <v>3</v>
      </c>
      <c r="S12" s="48">
        <f>SUMIF('RECAP PDV'!$A:$A,$G12,'RECAP PDV'!S:S)</f>
        <v>48</v>
      </c>
      <c r="T12" s="48">
        <f t="shared" si="5"/>
        <v>1.0970297918385969</v>
      </c>
      <c r="U12" s="64">
        <f t="shared" si="6"/>
        <v>3.8251012408262862E-2</v>
      </c>
      <c r="V12" s="48">
        <f t="shared" si="7"/>
        <v>3</v>
      </c>
      <c r="W12" s="48">
        <f>SUMIF('RECAP PDV'!$A:$A,$G12,'RECAP PDV'!W:W)</f>
        <v>749.4000000000002</v>
      </c>
      <c r="X12" s="48">
        <f t="shared" si="8"/>
        <v>17.127377625080101</v>
      </c>
      <c r="Y12" s="64">
        <f t="shared" si="9"/>
        <v>0.42055328786749363</v>
      </c>
      <c r="Z12" s="48">
        <f t="shared" si="10"/>
        <v>4</v>
      </c>
      <c r="AA12" s="63">
        <f>SUMIF('RECAP PDV'!$A:$A,$G12,'RECAP PDV'!AA:AA)</f>
        <v>41</v>
      </c>
      <c r="AB12" s="63">
        <f t="shared" si="11"/>
        <v>0.93704628052880168</v>
      </c>
      <c r="AC12" s="64">
        <f t="shared" si="12"/>
        <v>0.53774226783146262</v>
      </c>
      <c r="AD12" s="48">
        <f t="shared" si="13"/>
        <v>7</v>
      </c>
      <c r="AE12" s="48">
        <f>SUMIF('RECAP PDV'!$A:$A,$G12,'RECAP PDV'!AE:AE)</f>
        <v>480.18946134375386</v>
      </c>
      <c r="AF12" s="48">
        <f t="shared" si="14"/>
        <v>10.974628017104715</v>
      </c>
      <c r="AG12" s="64">
        <f t="shared" si="15"/>
        <v>0.24229301796531486</v>
      </c>
      <c r="AH12" s="48">
        <f t="shared" si="16"/>
        <v>6</v>
      </c>
      <c r="AI12" s="48">
        <f>SUMIF('RECAP PDV'!$A:$A,$G12,'RECAP PDV'!AI:AI)</f>
        <v>45</v>
      </c>
      <c r="AJ12" s="48">
        <f t="shared" si="17"/>
        <v>1.0284654298486848</v>
      </c>
      <c r="AK12" s="64">
        <f t="shared" si="18"/>
        <v>8.3737215942194521E-2</v>
      </c>
      <c r="AL12" s="48">
        <f t="shared" si="19"/>
        <v>3</v>
      </c>
      <c r="AM12" s="134">
        <f>SUMIF('RECAP PDV'!$A:$A,$G12,'RECAP PDV'!AM:AM)</f>
        <v>53</v>
      </c>
      <c r="AN12" s="134">
        <f t="shared" si="20"/>
        <v>1.2113037284884509</v>
      </c>
      <c r="AO12" s="64">
        <f t="shared" si="21"/>
        <v>0</v>
      </c>
      <c r="AP12" s="48">
        <f t="shared" si="22"/>
        <v>1</v>
      </c>
      <c r="AQ12" s="134">
        <f>SUMIF('RECAP PDV'!$A:$A,$G12,'RECAP PDV'!AQ:AQ)</f>
        <v>13</v>
      </c>
      <c r="AR12" s="134">
        <f t="shared" si="23"/>
        <v>0.29711223528962005</v>
      </c>
      <c r="AS12" s="64">
        <f t="shared" si="24"/>
        <v>0.40761483712954694</v>
      </c>
      <c r="AT12" s="48">
        <f t="shared" si="25"/>
        <v>3</v>
      </c>
      <c r="AU12" s="63">
        <f>SUMIF('RECAP PDV'!$A:$A,$G12,'RECAP PDV'!AU:AU)/SUMIF('RECAP PDV'!$A:$A,$G12,'RECAP PDV'!AV:AV)</f>
        <v>0.32208336157560896</v>
      </c>
      <c r="AV12" s="63">
        <f t="shared" si="26"/>
        <v>0.32208336157560896</v>
      </c>
      <c r="AW12" s="64">
        <f t="shared" si="27"/>
        <v>0.21510415870568056</v>
      </c>
      <c r="AX12" s="48">
        <f t="shared" si="28"/>
        <v>5</v>
      </c>
      <c r="BL12" s="181">
        <f t="shared" si="29"/>
        <v>0.15619324726112802</v>
      </c>
      <c r="BM12" s="75">
        <f t="shared" si="30"/>
        <v>0</v>
      </c>
      <c r="BN12" s="48">
        <f t="shared" si="31"/>
        <v>1</v>
      </c>
    </row>
    <row r="14" spans="6:69" x14ac:dyDescent="0.25">
      <c r="L14" t="s">
        <v>672</v>
      </c>
      <c r="M14" t="s">
        <v>674</v>
      </c>
    </row>
    <row r="16" spans="6:69" x14ac:dyDescent="0.25">
      <c r="H16" s="88" t="s">
        <v>497</v>
      </c>
      <c r="M16" s="91">
        <v>1.5</v>
      </c>
      <c r="Q16" s="91">
        <v>1.5</v>
      </c>
      <c r="U16" s="91">
        <v>1.5</v>
      </c>
      <c r="Y16" s="91">
        <v>1.5</v>
      </c>
      <c r="AC16" s="91">
        <v>1.5</v>
      </c>
      <c r="AG16" s="91">
        <v>1.5</v>
      </c>
      <c r="AK16" s="91">
        <v>1.5</v>
      </c>
      <c r="AO16" s="91">
        <v>1.5</v>
      </c>
      <c r="AS16" s="91">
        <v>1.5</v>
      </c>
      <c r="AW16" s="91">
        <v>1.5</v>
      </c>
    </row>
    <row r="17" spans="8:49" x14ac:dyDescent="0.25">
      <c r="H17" s="87"/>
      <c r="M17" s="92"/>
      <c r="Q17" s="92"/>
      <c r="U17" s="92"/>
      <c r="Y17" s="92"/>
      <c r="AC17" s="92"/>
      <c r="AG17" s="92"/>
      <c r="AK17" s="92"/>
      <c r="AO17" s="92"/>
      <c r="AS17" s="92"/>
      <c r="AW17" s="92"/>
    </row>
    <row r="18" spans="8:49" x14ac:dyDescent="0.25">
      <c r="H18" s="89" t="s">
        <v>498</v>
      </c>
      <c r="M18" s="93">
        <f>MAX(L6:L12)</f>
        <v>0</v>
      </c>
      <c r="Q18" s="93">
        <f>MAX(P6:P12)</f>
        <v>12.803340438282749</v>
      </c>
      <c r="U18" s="93">
        <f>MAX(T6:T12)</f>
        <v>1.1406612390470086</v>
      </c>
      <c r="Y18" s="93">
        <f>MAX(X6:X12)</f>
        <v>29.558158267991789</v>
      </c>
      <c r="AC18" s="93">
        <f>MAX(AB6:AB12)</f>
        <v>2.0271078563314502</v>
      </c>
      <c r="AG18" s="93">
        <f>MAX(AF6:AF12)</f>
        <v>14.484000117874505</v>
      </c>
      <c r="AK18" s="93">
        <f>MAX(AJ6:AJ12)</f>
        <v>1.1224568407045556</v>
      </c>
      <c r="AO18" s="93">
        <f>MAX(AN6:AN12)</f>
        <v>1.2113037284884509</v>
      </c>
      <c r="AS18" s="93">
        <f>MAX(AR6:AR12)</f>
        <v>0.50155245929850312</v>
      </c>
      <c r="AW18" s="93">
        <f>MAX(AV6:AV12)</f>
        <v>0.41035172392362629</v>
      </c>
    </row>
    <row r="19" spans="8:49" x14ac:dyDescent="0.25">
      <c r="H19" s="89" t="s">
        <v>499</v>
      </c>
      <c r="M19" s="93">
        <f>MIN(L6:L12)</f>
        <v>0</v>
      </c>
      <c r="Q19" s="93">
        <f>MIN(P6:P12)</f>
        <v>5.663363186245598</v>
      </c>
      <c r="U19" s="93">
        <f>MIN(T6:T12)</f>
        <v>0.66869769233462895</v>
      </c>
      <c r="Y19" s="93">
        <f>MIN(X6:X12)</f>
        <v>10.198869217040363</v>
      </c>
      <c r="AC19" s="93">
        <f>MIN(AB6:AB12)</f>
        <v>0.93704628052880168</v>
      </c>
      <c r="AG19" s="93">
        <f>MIN(AF6:AF12)</f>
        <v>9.9851430143754456</v>
      </c>
      <c r="AK19" s="93">
        <f>MIN(AJ6:AJ12)</f>
        <v>0.71053265067287952</v>
      </c>
      <c r="AO19" s="93">
        <f>MIN(AN6:AN12)</f>
        <v>-0.65194183592253852</v>
      </c>
      <c r="AS19" s="93">
        <f>MIN(AR6:AR12)</f>
        <v>0.20373182372579327</v>
      </c>
      <c r="AW19" s="93">
        <f>MIN(AV6:AV12)</f>
        <v>0.29828483474172612</v>
      </c>
    </row>
    <row r="20" spans="8:49" x14ac:dyDescent="0.25">
      <c r="H20" s="90" t="s">
        <v>500</v>
      </c>
      <c r="M20" s="93">
        <f>M18-M19</f>
        <v>0</v>
      </c>
      <c r="Q20" s="93">
        <f>Q18-Q19</f>
        <v>7.1399772520371512</v>
      </c>
      <c r="U20" s="93">
        <f>U18-U19</f>
        <v>0.47196354671237961</v>
      </c>
      <c r="Y20" s="93">
        <f>Y18-Y19</f>
        <v>19.359289050951425</v>
      </c>
      <c r="AC20" s="93">
        <f>AC18-AC19</f>
        <v>1.0900615758026486</v>
      </c>
      <c r="AG20" s="93">
        <f>AG18-AG19</f>
        <v>4.4988571034990592</v>
      </c>
      <c r="AK20" s="93">
        <f>AK18-AK19</f>
        <v>0.41192419003167613</v>
      </c>
      <c r="AO20" s="93">
        <f>AO18-AO19</f>
        <v>1.8632455644109895</v>
      </c>
      <c r="AS20" s="93">
        <f>AS18-AS19</f>
        <v>0.29782063557270988</v>
      </c>
      <c r="AW20" s="93">
        <f>AW18-AW19</f>
        <v>0.11206688918190016</v>
      </c>
    </row>
    <row r="21" spans="8:49" x14ac:dyDescent="0.25">
      <c r="H21" s="89" t="s">
        <v>501</v>
      </c>
      <c r="M21" s="94" t="e">
        <f>(M18-M19)/ABS(M18)</f>
        <v>#DIV/0!</v>
      </c>
      <c r="Q21" s="94">
        <f>(Q18-Q19)/ABS(Q18)</f>
        <v>0.55766518796049469</v>
      </c>
      <c r="U21" s="94">
        <f>(U18-U19)/ABS(U18)</f>
        <v>0.41376311437275831</v>
      </c>
      <c r="Y21" s="94">
        <f>(Y18-Y19)/ABS(Y18)</f>
        <v>0.65495586279187734</v>
      </c>
      <c r="AC21" s="94">
        <f>(AC18-AC19)/ABS(AC18)</f>
        <v>0.53774226783146262</v>
      </c>
      <c r="AG21" s="94">
        <f>(AG18-AG19)/ABS(AG18)</f>
        <v>0.31060874529730786</v>
      </c>
      <c r="AK21" s="94">
        <f>(AK18-AK19)/ABS(AK18)</f>
        <v>0.36698443547559045</v>
      </c>
      <c r="AO21" s="94">
        <f>(AO18-AO19)/ABS(AO18)</f>
        <v>1.5382149997474845</v>
      </c>
      <c r="AS21" s="94">
        <f>(AS18-AS19)/ABS(AS18)</f>
        <v>0.59379757800262212</v>
      </c>
      <c r="AW21" s="94">
        <f>(AW18-AW19)/ABS(AW18)</f>
        <v>0.27309959395408268</v>
      </c>
    </row>
    <row r="22" spans="8:49" x14ac:dyDescent="0.25">
      <c r="H22" s="89" t="s">
        <v>502</v>
      </c>
      <c r="M22" s="94" t="e">
        <f>IF(M21&gt;M16,"OUI","NON")</f>
        <v>#DIV/0!</v>
      </c>
      <c r="Q22" s="94" t="str">
        <f>IF(Q21&gt;Q16,"OUI","NON")</f>
        <v>NON</v>
      </c>
      <c r="U22" s="94" t="str">
        <f>IF(U21&gt;U16,"OUI","NON")</f>
        <v>NON</v>
      </c>
      <c r="Y22" s="94" t="str">
        <f>IF(Y21&gt;Y16,"OUI","NON")</f>
        <v>NON</v>
      </c>
      <c r="AC22" s="94" t="str">
        <f>IF(AC21&gt;AC16,"OUI","NON")</f>
        <v>NON</v>
      </c>
      <c r="AG22" s="94" t="str">
        <f>IF(AG21&gt;AG16,"OUI","NON")</f>
        <v>NON</v>
      </c>
      <c r="AK22" s="94" t="str">
        <f>IF(AK21&gt;AK16,"OUI","NON")</f>
        <v>NON</v>
      </c>
      <c r="AO22" s="94" t="str">
        <f>IF(AO21&gt;AO16,"OUI","NON")</f>
        <v>OUI</v>
      </c>
      <c r="AS22" s="94" t="str">
        <f>IF(AS21&gt;AS16,"OUI","NON")</f>
        <v>NON</v>
      </c>
      <c r="AW22" s="94" t="str">
        <f>IF(AW21&gt;AW16,"OUI","NON")</f>
        <v>NON</v>
      </c>
    </row>
  </sheetData>
  <mergeCells count="16">
    <mergeCell ref="BL3:BN3"/>
    <mergeCell ref="AU3:AX3"/>
    <mergeCell ref="AI3:AL3"/>
    <mergeCell ref="AM3:AP3"/>
    <mergeCell ref="AM2:AX2"/>
    <mergeCell ref="AQ3:AT3"/>
    <mergeCell ref="AE3:AH3"/>
    <mergeCell ref="K2:N2"/>
    <mergeCell ref="O2:V2"/>
    <mergeCell ref="W2:AD2"/>
    <mergeCell ref="AE2:AL2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M340"/>
  <sheetViews>
    <sheetView topLeftCell="E4" workbookViewId="0">
      <selection activeCell="C8" sqref="C8:C16"/>
    </sheetView>
  </sheetViews>
  <sheetFormatPr baseColWidth="10" defaultRowHeight="15" x14ac:dyDescent="0.25"/>
  <cols>
    <col min="1" max="1" width="16" customWidth="1"/>
    <col min="2" max="2" width="42.85546875" customWidth="1"/>
    <col min="4" max="9" width="12.42578125" customWidth="1"/>
    <col min="12" max="12" width="23.7109375" customWidth="1"/>
    <col min="13" max="13" width="13.7109375" customWidth="1"/>
  </cols>
  <sheetData>
    <row r="2" spans="1:13" ht="18.75" x14ac:dyDescent="0.3">
      <c r="B2" s="37" t="s">
        <v>360</v>
      </c>
    </row>
    <row r="4" spans="1:13" ht="15" customHeight="1" x14ac:dyDescent="0.25">
      <c r="J4" t="s">
        <v>605</v>
      </c>
      <c r="K4" t="s">
        <v>606</v>
      </c>
      <c r="M4" s="203" t="s">
        <v>593</v>
      </c>
    </row>
    <row r="5" spans="1:13" ht="18.75" customHeight="1" x14ac:dyDescent="0.25">
      <c r="J5" s="50">
        <v>4006</v>
      </c>
      <c r="K5" s="50">
        <v>6</v>
      </c>
      <c r="L5" t="s">
        <v>81</v>
      </c>
      <c r="M5" s="204">
        <v>1.1000000000000001</v>
      </c>
    </row>
    <row r="6" spans="1:13" ht="18.75" customHeight="1" thickBot="1" x14ac:dyDescent="0.3">
      <c r="J6" s="50">
        <v>4007</v>
      </c>
      <c r="K6" s="50">
        <v>7</v>
      </c>
      <c r="L6" t="s">
        <v>444</v>
      </c>
      <c r="M6" s="204">
        <v>1.1000000000000001</v>
      </c>
    </row>
    <row r="7" spans="1:13" ht="18.75" customHeight="1" thickBot="1" x14ac:dyDescent="0.3">
      <c r="A7" s="254" t="s">
        <v>659</v>
      </c>
      <c r="B7" s="237" t="s">
        <v>660</v>
      </c>
      <c r="C7" s="238">
        <v>0.3</v>
      </c>
      <c r="J7" s="50">
        <v>4007</v>
      </c>
      <c r="K7" s="50">
        <v>13</v>
      </c>
      <c r="L7" t="s">
        <v>445</v>
      </c>
      <c r="M7" s="204">
        <v>1.1000000000000001</v>
      </c>
    </row>
    <row r="8" spans="1:13" ht="18.75" customHeight="1" thickBot="1" x14ac:dyDescent="0.3">
      <c r="A8" s="300" t="s">
        <v>621</v>
      </c>
      <c r="B8" s="237" t="s">
        <v>646</v>
      </c>
      <c r="C8" s="238">
        <v>0.1</v>
      </c>
      <c r="J8" s="50">
        <v>4008</v>
      </c>
      <c r="K8" s="50">
        <v>8</v>
      </c>
      <c r="L8" t="s">
        <v>391</v>
      </c>
      <c r="M8" s="204">
        <v>1.1000000000000001</v>
      </c>
    </row>
    <row r="9" spans="1:13" ht="18.75" customHeight="1" thickBot="1" x14ac:dyDescent="0.3">
      <c r="A9" s="301"/>
      <c r="B9" s="235" t="s">
        <v>647</v>
      </c>
      <c r="C9" s="236">
        <v>0.05</v>
      </c>
      <c r="J9" s="50">
        <v>4010</v>
      </c>
      <c r="K9" s="50">
        <v>10</v>
      </c>
      <c r="L9" t="s">
        <v>80</v>
      </c>
      <c r="M9" s="204">
        <v>1.1499999999999999</v>
      </c>
    </row>
    <row r="10" spans="1:13" ht="18.75" customHeight="1" thickBot="1" x14ac:dyDescent="0.3">
      <c r="A10" s="300" t="s">
        <v>661</v>
      </c>
      <c r="B10" s="237" t="s">
        <v>648</v>
      </c>
      <c r="C10" s="238">
        <v>0.1</v>
      </c>
      <c r="J10" s="50">
        <v>4012</v>
      </c>
      <c r="K10" s="50">
        <v>12</v>
      </c>
      <c r="L10" t="s">
        <v>338</v>
      </c>
      <c r="M10" s="204">
        <v>1.1000000000000001</v>
      </c>
    </row>
    <row r="11" spans="1:13" ht="18.75" customHeight="1" thickBot="1" x14ac:dyDescent="0.3">
      <c r="A11" s="301"/>
      <c r="B11" s="235" t="s">
        <v>647</v>
      </c>
      <c r="C11" s="236">
        <v>0.05</v>
      </c>
      <c r="J11" s="50">
        <v>4015</v>
      </c>
      <c r="K11" s="50">
        <v>14</v>
      </c>
      <c r="L11" t="s">
        <v>392</v>
      </c>
      <c r="M11" s="204">
        <v>1.1000000000000001</v>
      </c>
    </row>
    <row r="12" spans="1:13" ht="18.75" customHeight="1" thickBot="1" x14ac:dyDescent="0.3">
      <c r="A12" s="300" t="s">
        <v>662</v>
      </c>
      <c r="B12" s="237" t="s">
        <v>649</v>
      </c>
      <c r="C12" s="238">
        <v>0.1</v>
      </c>
      <c r="J12" s="50">
        <v>4015</v>
      </c>
      <c r="K12" s="50">
        <v>15</v>
      </c>
      <c r="L12" t="s">
        <v>66</v>
      </c>
      <c r="M12" s="204">
        <v>1.1000000000000001</v>
      </c>
    </row>
    <row r="13" spans="1:13" ht="18.75" customHeight="1" thickBot="1" x14ac:dyDescent="0.3">
      <c r="A13" s="301"/>
      <c r="B13" s="235" t="s">
        <v>647</v>
      </c>
      <c r="C13" s="236">
        <v>0.05</v>
      </c>
      <c r="J13" s="50">
        <v>4017</v>
      </c>
      <c r="K13" s="50">
        <v>17</v>
      </c>
      <c r="L13" t="s">
        <v>336</v>
      </c>
      <c r="M13" s="233">
        <v>1.1000000000000001</v>
      </c>
    </row>
    <row r="14" spans="1:13" ht="18.75" customHeight="1" thickBot="1" x14ac:dyDescent="0.3">
      <c r="A14" s="300" t="s">
        <v>663</v>
      </c>
      <c r="B14" s="237" t="s">
        <v>649</v>
      </c>
      <c r="C14" s="238">
        <v>0.1</v>
      </c>
      <c r="J14" s="50">
        <v>4022</v>
      </c>
      <c r="K14" s="50">
        <v>57880</v>
      </c>
      <c r="L14" t="s">
        <v>337</v>
      </c>
      <c r="M14" s="233">
        <v>1.1000000000000001</v>
      </c>
    </row>
    <row r="15" spans="1:13" ht="18.75" customHeight="1" thickBot="1" x14ac:dyDescent="0.3">
      <c r="A15" s="302"/>
      <c r="B15" s="239" t="s">
        <v>647</v>
      </c>
      <c r="C15" s="240">
        <v>0.05</v>
      </c>
      <c r="J15" s="50">
        <v>4019</v>
      </c>
      <c r="K15" s="50">
        <v>19</v>
      </c>
      <c r="L15" t="s">
        <v>60</v>
      </c>
      <c r="M15" s="204">
        <v>1.05</v>
      </c>
    </row>
    <row r="16" spans="1:13" ht="18.75" customHeight="1" thickBot="1" x14ac:dyDescent="0.3">
      <c r="A16" s="301"/>
      <c r="B16" s="235" t="s">
        <v>650</v>
      </c>
      <c r="C16" s="236">
        <v>0.1</v>
      </c>
      <c r="J16" s="50">
        <v>4020</v>
      </c>
      <c r="K16" s="50">
        <v>20</v>
      </c>
      <c r="L16" t="s">
        <v>90</v>
      </c>
      <c r="M16" s="204">
        <v>1.05</v>
      </c>
    </row>
    <row r="17" spans="10:13" ht="18.75" customHeight="1" x14ac:dyDescent="0.25">
      <c r="J17" s="50">
        <v>4023</v>
      </c>
      <c r="K17" s="50">
        <v>23</v>
      </c>
      <c r="L17" t="s">
        <v>63</v>
      </c>
      <c r="M17" s="204">
        <v>1.1000000000000001</v>
      </c>
    </row>
    <row r="18" spans="10:13" ht="18.75" customHeight="1" x14ac:dyDescent="0.25">
      <c r="J18" s="50">
        <v>4024</v>
      </c>
      <c r="K18" s="50">
        <v>24</v>
      </c>
      <c r="L18" t="s">
        <v>447</v>
      </c>
      <c r="M18" s="204">
        <v>1.1499999999999999</v>
      </c>
    </row>
    <row r="19" spans="10:13" ht="18.75" customHeight="1" x14ac:dyDescent="0.25">
      <c r="J19" s="50">
        <v>4025</v>
      </c>
      <c r="K19" s="50">
        <v>25</v>
      </c>
      <c r="L19" t="s">
        <v>79</v>
      </c>
      <c r="M19" s="204">
        <v>1.05</v>
      </c>
    </row>
    <row r="20" spans="10:13" ht="18.75" customHeight="1" x14ac:dyDescent="0.25">
      <c r="J20" s="50">
        <v>4026</v>
      </c>
      <c r="K20" s="50">
        <v>26</v>
      </c>
      <c r="L20" t="s">
        <v>78</v>
      </c>
      <c r="M20" s="204">
        <v>1.1000000000000001</v>
      </c>
    </row>
    <row r="21" spans="10:13" ht="18.75" customHeight="1" x14ac:dyDescent="0.25">
      <c r="J21" s="50">
        <v>4027</v>
      </c>
      <c r="K21" s="50">
        <v>27</v>
      </c>
      <c r="L21" t="s">
        <v>448</v>
      </c>
      <c r="M21" s="204">
        <v>1.1000000000000001</v>
      </c>
    </row>
    <row r="22" spans="10:13" ht="18.75" customHeight="1" x14ac:dyDescent="0.25">
      <c r="J22" s="50">
        <v>4028</v>
      </c>
      <c r="K22" s="50">
        <v>28</v>
      </c>
      <c r="L22" t="s">
        <v>393</v>
      </c>
      <c r="M22" s="204">
        <v>1.1000000000000001</v>
      </c>
    </row>
    <row r="23" spans="10:13" ht="18.75" customHeight="1" x14ac:dyDescent="0.25">
      <c r="J23" s="50">
        <v>4029</v>
      </c>
      <c r="K23" s="50">
        <v>29</v>
      </c>
      <c r="L23" t="s">
        <v>594</v>
      </c>
      <c r="M23" s="204">
        <v>1.1000000000000001</v>
      </c>
    </row>
    <row r="24" spans="10:13" ht="18.75" customHeight="1" x14ac:dyDescent="0.25">
      <c r="J24" s="50">
        <v>4030</v>
      </c>
      <c r="K24" s="50">
        <v>30</v>
      </c>
      <c r="L24" t="s">
        <v>394</v>
      </c>
      <c r="M24" s="204">
        <v>1.1000000000000001</v>
      </c>
    </row>
    <row r="25" spans="10:13" ht="18.75" customHeight="1" x14ac:dyDescent="0.25">
      <c r="J25" s="50">
        <v>4030</v>
      </c>
      <c r="K25" s="50">
        <v>65</v>
      </c>
      <c r="L25" t="s">
        <v>400</v>
      </c>
      <c r="M25" s="204">
        <v>1.1000000000000001</v>
      </c>
    </row>
    <row r="26" spans="10:13" ht="18.75" customHeight="1" x14ac:dyDescent="0.25">
      <c r="J26" s="50">
        <v>4031</v>
      </c>
      <c r="K26" s="50">
        <v>31</v>
      </c>
      <c r="L26" t="s">
        <v>395</v>
      </c>
      <c r="M26" s="204">
        <v>1.05</v>
      </c>
    </row>
    <row r="27" spans="10:13" ht="18.75" customHeight="1" x14ac:dyDescent="0.25">
      <c r="J27" s="50">
        <v>4033</v>
      </c>
      <c r="K27" s="50">
        <v>33</v>
      </c>
      <c r="L27" t="s">
        <v>450</v>
      </c>
      <c r="M27" s="204">
        <v>1.05</v>
      </c>
    </row>
    <row r="28" spans="10:13" ht="18.75" customHeight="1" x14ac:dyDescent="0.25">
      <c r="J28" s="50">
        <v>4037</v>
      </c>
      <c r="K28" s="50">
        <v>34</v>
      </c>
      <c r="L28" t="s">
        <v>396</v>
      </c>
      <c r="M28" s="204">
        <v>1.05</v>
      </c>
    </row>
    <row r="29" spans="10:13" ht="18.75" customHeight="1" x14ac:dyDescent="0.25">
      <c r="J29" s="50">
        <v>4037</v>
      </c>
      <c r="K29" s="50">
        <v>37</v>
      </c>
      <c r="L29" t="s">
        <v>48</v>
      </c>
      <c r="M29" s="204">
        <v>1.05</v>
      </c>
    </row>
    <row r="30" spans="10:13" ht="18.75" customHeight="1" x14ac:dyDescent="0.25">
      <c r="J30" s="50">
        <v>4038</v>
      </c>
      <c r="K30" s="50">
        <v>38</v>
      </c>
      <c r="L30" t="s">
        <v>50</v>
      </c>
      <c r="M30" s="204">
        <v>1.05</v>
      </c>
    </row>
    <row r="31" spans="10:13" ht="18.75" customHeight="1" x14ac:dyDescent="0.25">
      <c r="J31" s="50">
        <v>4039</v>
      </c>
      <c r="K31" s="50">
        <v>39</v>
      </c>
      <c r="L31" t="s">
        <v>397</v>
      </c>
      <c r="M31" s="204">
        <v>1.05</v>
      </c>
    </row>
    <row r="32" spans="10:13" ht="18.75" customHeight="1" x14ac:dyDescent="0.25">
      <c r="J32" s="50">
        <v>4041</v>
      </c>
      <c r="K32" s="50">
        <v>41</v>
      </c>
      <c r="L32" t="s">
        <v>398</v>
      </c>
      <c r="M32" s="204">
        <v>1.05</v>
      </c>
    </row>
    <row r="33" spans="10:13" ht="18.75" customHeight="1" x14ac:dyDescent="0.25">
      <c r="J33" s="50">
        <v>4043</v>
      </c>
      <c r="K33" s="50">
        <v>43</v>
      </c>
      <c r="L33" t="s">
        <v>62</v>
      </c>
      <c r="M33" s="204">
        <v>1.05</v>
      </c>
    </row>
    <row r="34" spans="10:13" ht="18.75" customHeight="1" x14ac:dyDescent="0.25">
      <c r="J34" s="50">
        <v>4043</v>
      </c>
      <c r="K34" s="50">
        <v>50</v>
      </c>
      <c r="L34" t="s">
        <v>453</v>
      </c>
      <c r="M34" s="204">
        <v>1.05</v>
      </c>
    </row>
    <row r="35" spans="10:13" ht="18.75" customHeight="1" x14ac:dyDescent="0.25">
      <c r="J35" s="50">
        <v>4045</v>
      </c>
      <c r="K35" s="50">
        <v>45</v>
      </c>
      <c r="L35" t="s">
        <v>451</v>
      </c>
      <c r="M35" s="204">
        <v>1.1000000000000001</v>
      </c>
    </row>
    <row r="36" spans="10:13" x14ac:dyDescent="0.25">
      <c r="J36" s="50">
        <v>4047</v>
      </c>
      <c r="K36" s="50">
        <v>47</v>
      </c>
      <c r="L36" t="s">
        <v>51</v>
      </c>
      <c r="M36" s="204">
        <v>1.1000000000000001</v>
      </c>
    </row>
    <row r="37" spans="10:13" x14ac:dyDescent="0.25">
      <c r="J37" s="50">
        <v>4048</v>
      </c>
      <c r="K37" s="50">
        <v>40</v>
      </c>
      <c r="L37" t="s">
        <v>341</v>
      </c>
      <c r="M37" s="204">
        <v>1.1499999999999999</v>
      </c>
    </row>
    <row r="38" spans="10:13" x14ac:dyDescent="0.25">
      <c r="J38" s="50">
        <v>4048</v>
      </c>
      <c r="K38" s="50">
        <v>48</v>
      </c>
      <c r="L38" t="s">
        <v>452</v>
      </c>
      <c r="M38" s="204">
        <v>1.1499999999999999</v>
      </c>
    </row>
    <row r="39" spans="10:13" x14ac:dyDescent="0.25">
      <c r="J39" s="50">
        <v>4054</v>
      </c>
      <c r="K39" s="50">
        <v>54</v>
      </c>
      <c r="L39" t="s">
        <v>454</v>
      </c>
      <c r="M39" s="204">
        <v>1.1499999999999999</v>
      </c>
    </row>
    <row r="40" spans="10:13" x14ac:dyDescent="0.25">
      <c r="J40" s="50">
        <v>4057</v>
      </c>
      <c r="K40" s="50">
        <v>57</v>
      </c>
      <c r="L40" t="s">
        <v>55</v>
      </c>
      <c r="M40" s="204">
        <v>1.1000000000000001</v>
      </c>
    </row>
    <row r="41" spans="10:13" x14ac:dyDescent="0.25">
      <c r="J41" s="50">
        <v>4057</v>
      </c>
      <c r="K41" s="50">
        <v>58</v>
      </c>
      <c r="L41" t="s">
        <v>399</v>
      </c>
      <c r="M41" s="204">
        <v>1.1000000000000001</v>
      </c>
    </row>
    <row r="42" spans="10:13" x14ac:dyDescent="0.25">
      <c r="J42" s="50">
        <v>4057</v>
      </c>
      <c r="K42" s="50">
        <v>59</v>
      </c>
      <c r="L42" t="s">
        <v>345</v>
      </c>
      <c r="M42" s="204">
        <v>1.1000000000000001</v>
      </c>
    </row>
    <row r="43" spans="10:13" x14ac:dyDescent="0.25">
      <c r="J43" s="50">
        <v>4060</v>
      </c>
      <c r="K43" s="50">
        <v>60</v>
      </c>
      <c r="L43" t="s">
        <v>455</v>
      </c>
      <c r="M43" s="204">
        <v>1.1499999999999999</v>
      </c>
    </row>
    <row r="44" spans="10:13" x14ac:dyDescent="0.25">
      <c r="J44" s="50">
        <v>4064</v>
      </c>
      <c r="K44" s="50">
        <v>64</v>
      </c>
      <c r="L44" t="s">
        <v>57</v>
      </c>
      <c r="M44" s="204">
        <v>1.1000000000000001</v>
      </c>
    </row>
    <row r="45" spans="10:13" x14ac:dyDescent="0.25">
      <c r="J45" s="50">
        <v>4066</v>
      </c>
      <c r="K45" s="50">
        <v>66</v>
      </c>
      <c r="L45" t="s">
        <v>401</v>
      </c>
      <c r="M45" s="204">
        <v>1.1499999999999999</v>
      </c>
    </row>
    <row r="46" spans="10:13" x14ac:dyDescent="0.25">
      <c r="J46" s="50">
        <v>4066</v>
      </c>
      <c r="K46" s="50">
        <v>68</v>
      </c>
      <c r="L46" t="s">
        <v>403</v>
      </c>
      <c r="M46" s="204">
        <v>1.1499999999999999</v>
      </c>
    </row>
    <row r="47" spans="10:13" x14ac:dyDescent="0.25">
      <c r="J47" s="50">
        <v>4066</v>
      </c>
      <c r="K47" s="50">
        <v>70</v>
      </c>
      <c r="L47" t="s">
        <v>404</v>
      </c>
      <c r="M47" s="204">
        <v>1.1499999999999999</v>
      </c>
    </row>
    <row r="48" spans="10:13" x14ac:dyDescent="0.25">
      <c r="J48" s="50">
        <v>4067</v>
      </c>
      <c r="K48" s="50">
        <v>67</v>
      </c>
      <c r="L48" t="s">
        <v>402</v>
      </c>
      <c r="M48" s="204">
        <v>1.1499999999999999</v>
      </c>
    </row>
    <row r="49" spans="10:13" x14ac:dyDescent="0.25">
      <c r="J49" s="50">
        <v>4071</v>
      </c>
      <c r="K49" s="50">
        <v>71</v>
      </c>
      <c r="L49" t="s">
        <v>98</v>
      </c>
      <c r="M49" s="204">
        <v>1.1000000000000001</v>
      </c>
    </row>
    <row r="50" spans="10:13" x14ac:dyDescent="0.25">
      <c r="J50" s="50">
        <v>4071</v>
      </c>
      <c r="K50" s="50">
        <v>76</v>
      </c>
      <c r="L50" t="s">
        <v>406</v>
      </c>
      <c r="M50" s="204">
        <v>1.1000000000000001</v>
      </c>
    </row>
    <row r="51" spans="10:13" x14ac:dyDescent="0.25">
      <c r="J51" s="50">
        <v>4071</v>
      </c>
      <c r="K51" s="50">
        <v>77</v>
      </c>
      <c r="L51" t="s">
        <v>349</v>
      </c>
      <c r="M51" s="204">
        <v>1.1000000000000001</v>
      </c>
    </row>
    <row r="52" spans="10:13" x14ac:dyDescent="0.25">
      <c r="J52" s="50">
        <v>4071</v>
      </c>
      <c r="K52" s="50">
        <v>78</v>
      </c>
      <c r="L52" t="s">
        <v>350</v>
      </c>
      <c r="M52" s="204">
        <v>1.1000000000000001</v>
      </c>
    </row>
    <row r="53" spans="10:13" x14ac:dyDescent="0.25">
      <c r="J53" s="50">
        <v>4073</v>
      </c>
      <c r="K53" s="50">
        <v>73</v>
      </c>
      <c r="L53" t="s">
        <v>384</v>
      </c>
      <c r="M53" s="204">
        <v>1.1000000000000001</v>
      </c>
    </row>
    <row r="54" spans="10:13" x14ac:dyDescent="0.25">
      <c r="J54" s="50">
        <v>4074</v>
      </c>
      <c r="K54" s="50">
        <v>74</v>
      </c>
      <c r="L54" t="s">
        <v>405</v>
      </c>
      <c r="M54" s="204">
        <v>1.1000000000000001</v>
      </c>
    </row>
    <row r="55" spans="10:13" x14ac:dyDescent="0.25">
      <c r="J55" s="50">
        <v>4079</v>
      </c>
      <c r="K55" s="50">
        <v>79</v>
      </c>
      <c r="L55" t="s">
        <v>457</v>
      </c>
      <c r="M55" s="204">
        <v>1.1499999999999999</v>
      </c>
    </row>
    <row r="56" spans="10:13" x14ac:dyDescent="0.25">
      <c r="J56" s="50">
        <v>4080</v>
      </c>
      <c r="K56" s="50">
        <v>80</v>
      </c>
      <c r="L56" t="s">
        <v>407</v>
      </c>
      <c r="M56" s="204">
        <v>1.1499999999999999</v>
      </c>
    </row>
    <row r="57" spans="10:13" x14ac:dyDescent="0.25">
      <c r="J57" s="50">
        <v>4082</v>
      </c>
      <c r="K57" s="50">
        <v>82</v>
      </c>
      <c r="L57" t="s">
        <v>408</v>
      </c>
      <c r="M57" s="204">
        <v>1.2</v>
      </c>
    </row>
    <row r="58" spans="10:13" x14ac:dyDescent="0.25">
      <c r="J58" s="50">
        <v>4085</v>
      </c>
      <c r="K58" s="50">
        <v>85</v>
      </c>
      <c r="L58" t="s">
        <v>409</v>
      </c>
      <c r="M58" s="204">
        <v>1.2</v>
      </c>
    </row>
    <row r="59" spans="10:13" x14ac:dyDescent="0.25">
      <c r="J59" s="50">
        <v>4085</v>
      </c>
      <c r="K59" s="50">
        <v>86</v>
      </c>
      <c r="L59" t="s">
        <v>458</v>
      </c>
      <c r="M59" s="204">
        <v>1.2</v>
      </c>
    </row>
    <row r="60" spans="10:13" x14ac:dyDescent="0.25">
      <c r="J60" s="50">
        <v>4087</v>
      </c>
      <c r="K60" s="50">
        <v>87</v>
      </c>
      <c r="L60" t="s">
        <v>92</v>
      </c>
      <c r="M60" s="204">
        <v>1.1499999999999999</v>
      </c>
    </row>
    <row r="61" spans="10:13" x14ac:dyDescent="0.25">
      <c r="J61" s="50">
        <v>4087</v>
      </c>
      <c r="K61" s="50">
        <v>93</v>
      </c>
      <c r="L61" t="s">
        <v>411</v>
      </c>
      <c r="M61" s="204">
        <v>1.1499999999999999</v>
      </c>
    </row>
    <row r="62" spans="10:13" x14ac:dyDescent="0.25">
      <c r="J62" s="50">
        <v>4092</v>
      </c>
      <c r="K62" s="50">
        <v>92</v>
      </c>
      <c r="L62" t="s">
        <v>410</v>
      </c>
      <c r="M62" s="204">
        <v>1.1000000000000001</v>
      </c>
    </row>
    <row r="63" spans="10:13" x14ac:dyDescent="0.25">
      <c r="J63" s="50">
        <v>4095</v>
      </c>
      <c r="K63" s="50">
        <v>89</v>
      </c>
      <c r="L63" t="s">
        <v>351</v>
      </c>
      <c r="M63" s="204">
        <v>1.2</v>
      </c>
    </row>
    <row r="64" spans="10:13" x14ac:dyDescent="0.25">
      <c r="J64" s="50">
        <v>4095</v>
      </c>
      <c r="K64" s="50">
        <v>95</v>
      </c>
      <c r="L64" t="s">
        <v>91</v>
      </c>
      <c r="M64" s="204">
        <v>1.2</v>
      </c>
    </row>
    <row r="65" spans="10:13" x14ac:dyDescent="0.25">
      <c r="J65" s="50">
        <v>4101</v>
      </c>
      <c r="K65" s="50">
        <v>101</v>
      </c>
      <c r="L65" t="s">
        <v>460</v>
      </c>
      <c r="M65" s="204">
        <v>1.1499999999999999</v>
      </c>
    </row>
    <row r="66" spans="10:13" x14ac:dyDescent="0.25">
      <c r="J66" s="50">
        <v>4101</v>
      </c>
      <c r="K66" s="50">
        <v>108</v>
      </c>
      <c r="L66" t="s">
        <v>324</v>
      </c>
      <c r="M66" s="204">
        <v>1.1499999999999999</v>
      </c>
    </row>
    <row r="67" spans="10:13" x14ac:dyDescent="0.25">
      <c r="J67" s="50">
        <v>4104</v>
      </c>
      <c r="K67" s="50">
        <v>104</v>
      </c>
      <c r="L67" t="s">
        <v>412</v>
      </c>
      <c r="M67" s="204">
        <v>1.1000000000000001</v>
      </c>
    </row>
    <row r="68" spans="10:13" x14ac:dyDescent="0.25">
      <c r="J68" s="50">
        <v>4107</v>
      </c>
      <c r="K68" s="50">
        <v>107</v>
      </c>
      <c r="L68" t="s">
        <v>96</v>
      </c>
      <c r="M68" s="204">
        <v>1.1499999999999999</v>
      </c>
    </row>
    <row r="69" spans="10:13" x14ac:dyDescent="0.25">
      <c r="J69" s="50">
        <v>4109</v>
      </c>
      <c r="K69" s="50">
        <v>109</v>
      </c>
      <c r="L69" t="s">
        <v>413</v>
      </c>
      <c r="M69" s="204">
        <v>1.1499999999999999</v>
      </c>
    </row>
    <row r="70" spans="10:13" x14ac:dyDescent="0.25">
      <c r="J70" s="50">
        <v>4110</v>
      </c>
      <c r="K70" s="50">
        <v>110</v>
      </c>
      <c r="L70" t="s">
        <v>95</v>
      </c>
      <c r="M70" s="204">
        <v>1.1499999999999999</v>
      </c>
    </row>
    <row r="71" spans="10:13" x14ac:dyDescent="0.25">
      <c r="J71" s="50">
        <v>4111</v>
      </c>
      <c r="K71" s="50">
        <v>111</v>
      </c>
      <c r="L71" t="s">
        <v>414</v>
      </c>
      <c r="M71" s="204">
        <v>1.1000000000000001</v>
      </c>
    </row>
    <row r="72" spans="10:13" x14ac:dyDescent="0.25">
      <c r="J72" s="50">
        <v>4113</v>
      </c>
      <c r="K72" s="50">
        <v>113</v>
      </c>
      <c r="L72" t="s">
        <v>415</v>
      </c>
      <c r="M72" s="204">
        <v>1.05</v>
      </c>
    </row>
    <row r="73" spans="10:13" x14ac:dyDescent="0.25">
      <c r="J73" s="50">
        <v>4116</v>
      </c>
      <c r="K73" s="50">
        <v>116</v>
      </c>
      <c r="L73" t="s">
        <v>73</v>
      </c>
      <c r="M73" s="204">
        <v>1.05</v>
      </c>
    </row>
    <row r="74" spans="10:13" x14ac:dyDescent="0.25">
      <c r="J74" s="50">
        <v>4119</v>
      </c>
      <c r="K74" s="50">
        <v>119</v>
      </c>
      <c r="L74" t="s">
        <v>420</v>
      </c>
      <c r="M74" s="204">
        <v>1.1000000000000001</v>
      </c>
    </row>
    <row r="75" spans="10:13" x14ac:dyDescent="0.25">
      <c r="J75" s="50">
        <v>4120</v>
      </c>
      <c r="K75" s="50">
        <v>120</v>
      </c>
      <c r="L75" t="s">
        <v>421</v>
      </c>
      <c r="M75" s="204">
        <v>1.1000000000000001</v>
      </c>
    </row>
    <row r="76" spans="10:13" x14ac:dyDescent="0.25">
      <c r="J76" s="50">
        <v>4121</v>
      </c>
      <c r="K76" s="50">
        <v>121</v>
      </c>
      <c r="L76" t="s">
        <v>416</v>
      </c>
      <c r="M76" s="204">
        <v>1.2</v>
      </c>
    </row>
    <row r="77" spans="10:13" x14ac:dyDescent="0.25">
      <c r="J77" s="50">
        <v>4126</v>
      </c>
      <c r="K77" s="50">
        <v>126</v>
      </c>
      <c r="L77" t="s">
        <v>417</v>
      </c>
      <c r="M77" s="204">
        <v>1.1000000000000001</v>
      </c>
    </row>
    <row r="78" spans="10:13" x14ac:dyDescent="0.25">
      <c r="J78" s="50">
        <v>4127</v>
      </c>
      <c r="K78" s="50">
        <v>127</v>
      </c>
      <c r="L78" t="s">
        <v>418</v>
      </c>
      <c r="M78" s="204">
        <v>1.1000000000000001</v>
      </c>
    </row>
    <row r="79" spans="10:13" x14ac:dyDescent="0.25">
      <c r="J79" s="50">
        <v>4129</v>
      </c>
      <c r="K79" s="50">
        <v>129</v>
      </c>
      <c r="L79" t="s">
        <v>419</v>
      </c>
      <c r="M79" s="204">
        <v>1.05</v>
      </c>
    </row>
    <row r="80" spans="10:13" x14ac:dyDescent="0.25">
      <c r="J80" s="50">
        <v>4130</v>
      </c>
      <c r="K80" s="50">
        <v>130</v>
      </c>
      <c r="L80" t="s">
        <v>102</v>
      </c>
      <c r="M80" s="204">
        <v>1.05</v>
      </c>
    </row>
    <row r="81" spans="10:13" x14ac:dyDescent="0.25">
      <c r="J81" s="50">
        <v>4132</v>
      </c>
      <c r="K81" s="50">
        <v>132</v>
      </c>
      <c r="L81" t="s">
        <v>101</v>
      </c>
      <c r="M81" s="204">
        <v>1.05</v>
      </c>
    </row>
    <row r="82" spans="10:13" x14ac:dyDescent="0.25">
      <c r="J82" s="50">
        <v>4133</v>
      </c>
      <c r="K82" s="50">
        <v>133</v>
      </c>
      <c r="L82" t="s">
        <v>463</v>
      </c>
      <c r="M82" s="204">
        <v>1.1000000000000001</v>
      </c>
    </row>
    <row r="83" spans="10:13" x14ac:dyDescent="0.25">
      <c r="J83" s="50">
        <v>4134</v>
      </c>
      <c r="K83" s="50">
        <v>134</v>
      </c>
      <c r="L83" t="s">
        <v>595</v>
      </c>
      <c r="M83" s="204">
        <v>1.1499999999999999</v>
      </c>
    </row>
    <row r="84" spans="10:13" x14ac:dyDescent="0.25">
      <c r="J84" s="50">
        <v>4135</v>
      </c>
      <c r="K84" s="50">
        <v>135</v>
      </c>
      <c r="L84" t="s">
        <v>596</v>
      </c>
      <c r="M84" s="204">
        <v>1.1000000000000001</v>
      </c>
    </row>
    <row r="85" spans="10:13" x14ac:dyDescent="0.25">
      <c r="J85" s="50">
        <v>4139</v>
      </c>
      <c r="K85" s="50">
        <v>139</v>
      </c>
      <c r="L85" t="s">
        <v>423</v>
      </c>
      <c r="M85" s="204">
        <v>1.1499999999999999</v>
      </c>
    </row>
    <row r="86" spans="10:13" x14ac:dyDescent="0.25">
      <c r="J86" s="50">
        <v>4139</v>
      </c>
      <c r="K86" s="50">
        <v>152</v>
      </c>
      <c r="L86" t="s">
        <v>353</v>
      </c>
      <c r="M86" s="204">
        <v>1.1499999999999999</v>
      </c>
    </row>
    <row r="87" spans="10:13" x14ac:dyDescent="0.25">
      <c r="J87" s="50">
        <v>4140</v>
      </c>
      <c r="K87" s="50">
        <v>140</v>
      </c>
      <c r="L87" t="s">
        <v>123</v>
      </c>
      <c r="M87" s="204">
        <v>1.05</v>
      </c>
    </row>
    <row r="88" spans="10:13" x14ac:dyDescent="0.25">
      <c r="J88" s="50">
        <v>4141</v>
      </c>
      <c r="K88" s="50">
        <v>141</v>
      </c>
      <c r="L88" t="s">
        <v>464</v>
      </c>
      <c r="M88" s="204">
        <v>1.1499999999999999</v>
      </c>
    </row>
    <row r="89" spans="10:13" x14ac:dyDescent="0.25">
      <c r="J89" s="50">
        <v>4143</v>
      </c>
      <c r="K89" s="50">
        <v>143</v>
      </c>
      <c r="L89" t="s">
        <v>424</v>
      </c>
      <c r="M89" s="204">
        <v>1.1499999999999999</v>
      </c>
    </row>
    <row r="90" spans="10:13" x14ac:dyDescent="0.25">
      <c r="J90" s="50">
        <v>4144</v>
      </c>
      <c r="K90" s="50">
        <v>144</v>
      </c>
      <c r="L90" t="s">
        <v>107</v>
      </c>
      <c r="M90" s="204">
        <v>1.1499999999999999</v>
      </c>
    </row>
    <row r="91" spans="10:13" x14ac:dyDescent="0.25">
      <c r="J91" s="50">
        <v>4147</v>
      </c>
      <c r="K91" s="50">
        <v>147</v>
      </c>
      <c r="L91" t="s">
        <v>426</v>
      </c>
      <c r="M91" s="204">
        <v>1.1000000000000001</v>
      </c>
    </row>
    <row r="92" spans="10:13" x14ac:dyDescent="0.25">
      <c r="J92" s="50">
        <v>4148</v>
      </c>
      <c r="K92" s="50">
        <v>148</v>
      </c>
      <c r="L92" t="s">
        <v>121</v>
      </c>
      <c r="M92" s="204">
        <v>1.2</v>
      </c>
    </row>
    <row r="93" spans="10:13" x14ac:dyDescent="0.25">
      <c r="J93" s="50">
        <v>4148</v>
      </c>
      <c r="K93" s="50">
        <v>154</v>
      </c>
      <c r="L93" t="s">
        <v>428</v>
      </c>
      <c r="M93" s="204">
        <v>1.2</v>
      </c>
    </row>
    <row r="94" spans="10:13" x14ac:dyDescent="0.25">
      <c r="J94" s="50">
        <v>4153</v>
      </c>
      <c r="K94" s="50">
        <v>153</v>
      </c>
      <c r="L94" t="s">
        <v>110</v>
      </c>
      <c r="M94" s="204">
        <v>1.05</v>
      </c>
    </row>
    <row r="95" spans="10:13" x14ac:dyDescent="0.25">
      <c r="J95" s="50">
        <v>4153</v>
      </c>
      <c r="K95" s="50">
        <v>156</v>
      </c>
      <c r="L95" t="s">
        <v>429</v>
      </c>
      <c r="M95" s="204">
        <v>1.05</v>
      </c>
    </row>
    <row r="96" spans="10:13" x14ac:dyDescent="0.25">
      <c r="J96" s="50">
        <v>4157</v>
      </c>
      <c r="K96" s="50">
        <v>157</v>
      </c>
      <c r="L96" t="s">
        <v>430</v>
      </c>
      <c r="M96" s="204">
        <v>1.1000000000000001</v>
      </c>
    </row>
    <row r="97" spans="10:13" x14ac:dyDescent="0.25">
      <c r="J97" s="50">
        <v>4159</v>
      </c>
      <c r="K97" s="50">
        <v>159</v>
      </c>
      <c r="L97" t="s">
        <v>105</v>
      </c>
      <c r="M97" s="204">
        <v>1.1000000000000001</v>
      </c>
    </row>
    <row r="98" spans="10:13" x14ac:dyDescent="0.25">
      <c r="J98" s="50">
        <v>4160</v>
      </c>
      <c r="K98" s="50">
        <v>160</v>
      </c>
      <c r="L98" t="s">
        <v>425</v>
      </c>
      <c r="M98" s="204">
        <v>1.1499999999999999</v>
      </c>
    </row>
    <row r="99" spans="10:13" x14ac:dyDescent="0.25">
      <c r="J99" s="50">
        <v>4162</v>
      </c>
      <c r="K99" s="50">
        <v>162</v>
      </c>
      <c r="L99" t="s">
        <v>427</v>
      </c>
      <c r="M99" s="204">
        <v>1.1000000000000001</v>
      </c>
    </row>
    <row r="100" spans="10:13" x14ac:dyDescent="0.25">
      <c r="J100" s="50">
        <v>4162</v>
      </c>
      <c r="K100" s="50">
        <v>163</v>
      </c>
      <c r="L100" t="s">
        <v>355</v>
      </c>
      <c r="M100" s="204">
        <v>1.1000000000000001</v>
      </c>
    </row>
    <row r="101" spans="10:13" x14ac:dyDescent="0.25">
      <c r="J101" s="50">
        <v>4164</v>
      </c>
      <c r="K101" s="50">
        <v>164</v>
      </c>
      <c r="L101" t="s">
        <v>431</v>
      </c>
      <c r="M101" s="204">
        <v>1.2</v>
      </c>
    </row>
    <row r="102" spans="10:13" x14ac:dyDescent="0.25">
      <c r="J102" s="50">
        <v>4164</v>
      </c>
      <c r="K102" s="50">
        <v>167</v>
      </c>
      <c r="L102" t="s">
        <v>432</v>
      </c>
      <c r="M102" s="204">
        <v>1.2</v>
      </c>
    </row>
    <row r="103" spans="10:13" x14ac:dyDescent="0.25">
      <c r="J103" s="50">
        <v>4169</v>
      </c>
      <c r="K103" s="50">
        <v>169</v>
      </c>
      <c r="L103" t="s">
        <v>127</v>
      </c>
      <c r="M103" s="204">
        <v>1.1000000000000001</v>
      </c>
    </row>
    <row r="104" spans="10:13" x14ac:dyDescent="0.25">
      <c r="J104" s="50">
        <v>4170</v>
      </c>
      <c r="K104" s="50">
        <v>170</v>
      </c>
      <c r="L104" t="s">
        <v>466</v>
      </c>
      <c r="M104" s="204">
        <v>1.1000000000000001</v>
      </c>
    </row>
    <row r="105" spans="10:13" x14ac:dyDescent="0.25">
      <c r="J105" s="50">
        <v>4174</v>
      </c>
      <c r="K105" s="50">
        <v>174</v>
      </c>
      <c r="L105" t="s">
        <v>467</v>
      </c>
      <c r="M105" s="204">
        <v>1.2</v>
      </c>
    </row>
    <row r="106" spans="10:13" x14ac:dyDescent="0.25">
      <c r="J106" s="50">
        <v>4178</v>
      </c>
      <c r="K106" s="50">
        <v>178</v>
      </c>
      <c r="L106" t="s">
        <v>433</v>
      </c>
      <c r="M106" s="204">
        <v>1</v>
      </c>
    </row>
    <row r="107" spans="10:13" x14ac:dyDescent="0.25">
      <c r="J107" s="50">
        <v>4178</v>
      </c>
      <c r="K107" s="50">
        <v>187</v>
      </c>
      <c r="L107" t="s">
        <v>356</v>
      </c>
      <c r="M107" s="204">
        <v>1</v>
      </c>
    </row>
    <row r="108" spans="10:13" x14ac:dyDescent="0.25">
      <c r="J108" s="50">
        <v>4179</v>
      </c>
      <c r="K108" s="50">
        <v>179</v>
      </c>
      <c r="L108" t="s">
        <v>130</v>
      </c>
      <c r="M108" s="204">
        <v>1</v>
      </c>
    </row>
    <row r="109" spans="10:13" x14ac:dyDescent="0.25">
      <c r="J109" s="50">
        <v>4180</v>
      </c>
      <c r="K109" s="50">
        <v>180</v>
      </c>
      <c r="L109" t="s">
        <v>434</v>
      </c>
      <c r="M109" s="204">
        <v>1.1000000000000001</v>
      </c>
    </row>
    <row r="110" spans="10:13" x14ac:dyDescent="0.25">
      <c r="J110" s="50">
        <v>4181</v>
      </c>
      <c r="K110" s="50">
        <v>181</v>
      </c>
      <c r="L110" t="s">
        <v>135</v>
      </c>
      <c r="M110" s="204">
        <v>1.1000000000000001</v>
      </c>
    </row>
    <row r="111" spans="10:13" x14ac:dyDescent="0.25">
      <c r="J111" s="50">
        <v>4183</v>
      </c>
      <c r="K111" s="50">
        <v>183</v>
      </c>
      <c r="L111" t="s">
        <v>435</v>
      </c>
      <c r="M111" s="204">
        <v>1.1499999999999999</v>
      </c>
    </row>
    <row r="112" spans="10:13" x14ac:dyDescent="0.25">
      <c r="J112" s="50">
        <v>4184</v>
      </c>
      <c r="K112" s="50">
        <v>184</v>
      </c>
      <c r="L112" t="s">
        <v>436</v>
      </c>
      <c r="M112" s="204">
        <v>1.1000000000000001</v>
      </c>
    </row>
    <row r="113" spans="10:13" x14ac:dyDescent="0.25">
      <c r="J113" s="50">
        <v>4185</v>
      </c>
      <c r="K113" s="50">
        <v>185</v>
      </c>
      <c r="L113" t="s">
        <v>437</v>
      </c>
      <c r="M113" s="204">
        <v>1.05</v>
      </c>
    </row>
    <row r="114" spans="10:13" x14ac:dyDescent="0.25">
      <c r="J114" s="50">
        <v>4186</v>
      </c>
      <c r="K114" s="50">
        <v>186</v>
      </c>
      <c r="L114" t="s">
        <v>438</v>
      </c>
      <c r="M114" s="204">
        <v>1.1000000000000001</v>
      </c>
    </row>
    <row r="115" spans="10:13" x14ac:dyDescent="0.25">
      <c r="J115" s="50">
        <v>4188</v>
      </c>
      <c r="K115" s="50">
        <v>188</v>
      </c>
      <c r="L115" t="s">
        <v>113</v>
      </c>
      <c r="M115" s="204">
        <v>1.1499999999999999</v>
      </c>
    </row>
    <row r="116" spans="10:13" x14ac:dyDescent="0.25">
      <c r="J116" s="50">
        <v>4189</v>
      </c>
      <c r="K116" s="50">
        <v>189</v>
      </c>
      <c r="L116" t="s">
        <v>128</v>
      </c>
      <c r="M116" s="204">
        <v>1.05</v>
      </c>
    </row>
    <row r="117" spans="10:13" x14ac:dyDescent="0.25">
      <c r="J117" s="50">
        <v>4189</v>
      </c>
      <c r="K117" s="50">
        <v>191</v>
      </c>
      <c r="L117" t="s">
        <v>357</v>
      </c>
      <c r="M117" s="204">
        <v>1.05</v>
      </c>
    </row>
    <row r="118" spans="10:13" x14ac:dyDescent="0.25">
      <c r="J118" s="50">
        <v>4193</v>
      </c>
      <c r="K118" s="50">
        <v>192</v>
      </c>
      <c r="L118" t="s">
        <v>439</v>
      </c>
      <c r="M118" s="204">
        <v>1.1000000000000001</v>
      </c>
    </row>
    <row r="119" spans="10:13" x14ac:dyDescent="0.25">
      <c r="J119" s="50">
        <v>4193</v>
      </c>
      <c r="K119" s="50">
        <v>193</v>
      </c>
      <c r="L119" t="s">
        <v>440</v>
      </c>
      <c r="M119" s="204">
        <v>1.1000000000000001</v>
      </c>
    </row>
    <row r="120" spans="10:13" x14ac:dyDescent="0.25">
      <c r="J120" s="50">
        <v>4194</v>
      </c>
      <c r="K120" s="50">
        <v>194</v>
      </c>
      <c r="L120" t="s">
        <v>134</v>
      </c>
      <c r="M120" s="204">
        <v>1.1499999999999999</v>
      </c>
    </row>
    <row r="121" spans="10:13" x14ac:dyDescent="0.25">
      <c r="J121" s="50">
        <v>4194</v>
      </c>
      <c r="K121" s="50">
        <v>198</v>
      </c>
      <c r="L121" t="s">
        <v>442</v>
      </c>
      <c r="M121" s="204">
        <v>1.1499999999999999</v>
      </c>
    </row>
    <row r="122" spans="10:13" x14ac:dyDescent="0.25">
      <c r="J122" s="50">
        <v>4195</v>
      </c>
      <c r="K122" s="50">
        <v>195</v>
      </c>
      <c r="L122" t="s">
        <v>441</v>
      </c>
      <c r="M122" s="204">
        <v>1.1000000000000001</v>
      </c>
    </row>
    <row r="123" spans="10:13" x14ac:dyDescent="0.25">
      <c r="J123" s="50">
        <v>4196</v>
      </c>
      <c r="K123" s="50">
        <v>196</v>
      </c>
      <c r="L123" t="s">
        <v>133</v>
      </c>
      <c r="M123" s="204">
        <v>1.1499999999999999</v>
      </c>
    </row>
    <row r="124" spans="10:13" x14ac:dyDescent="0.25">
      <c r="J124" s="50">
        <v>408801</v>
      </c>
      <c r="K124" s="50">
        <v>8801</v>
      </c>
      <c r="L124" t="s">
        <v>142</v>
      </c>
      <c r="M124" s="204">
        <v>1.25</v>
      </c>
    </row>
    <row r="125" spans="10:13" x14ac:dyDescent="0.25">
      <c r="J125" s="50">
        <v>408806</v>
      </c>
      <c r="K125" s="50">
        <v>8806</v>
      </c>
      <c r="L125" t="s">
        <v>459</v>
      </c>
      <c r="M125" s="204">
        <v>1.25</v>
      </c>
    </row>
    <row r="126" spans="10:13" x14ac:dyDescent="0.25">
      <c r="J126" s="50">
        <v>408814</v>
      </c>
      <c r="K126" s="50">
        <v>8814</v>
      </c>
      <c r="L126" t="s">
        <v>171</v>
      </c>
      <c r="M126" s="204">
        <v>1.2</v>
      </c>
    </row>
    <row r="127" spans="10:13" x14ac:dyDescent="0.25">
      <c r="J127" s="50">
        <v>408822</v>
      </c>
      <c r="K127" s="50">
        <v>8822</v>
      </c>
      <c r="L127" t="s">
        <v>144</v>
      </c>
      <c r="M127" s="204">
        <v>1.25</v>
      </c>
    </row>
    <row r="128" spans="10:13" x14ac:dyDescent="0.25">
      <c r="J128" s="50">
        <v>408840</v>
      </c>
      <c r="K128" s="50">
        <v>8840</v>
      </c>
      <c r="L128" t="s">
        <v>163</v>
      </c>
      <c r="M128" s="204">
        <v>1.25</v>
      </c>
    </row>
    <row r="129" spans="10:13" x14ac:dyDescent="0.25">
      <c r="J129" s="50">
        <v>408862</v>
      </c>
      <c r="K129" s="50">
        <v>8862</v>
      </c>
      <c r="L129" t="s">
        <v>166</v>
      </c>
      <c r="M129" s="204">
        <v>1.25</v>
      </c>
    </row>
    <row r="130" spans="10:13" x14ac:dyDescent="0.25">
      <c r="J130" s="50">
        <v>410510</v>
      </c>
      <c r="K130" s="50">
        <v>10510</v>
      </c>
      <c r="L130" t="s">
        <v>41</v>
      </c>
      <c r="M130" s="204">
        <v>1.2</v>
      </c>
    </row>
    <row r="131" spans="10:13" x14ac:dyDescent="0.25">
      <c r="J131" s="50">
        <v>410512</v>
      </c>
      <c r="K131" s="50">
        <v>10512</v>
      </c>
      <c r="L131" t="s">
        <v>43</v>
      </c>
      <c r="M131" s="204">
        <v>1.2</v>
      </c>
    </row>
    <row r="132" spans="10:13" x14ac:dyDescent="0.25">
      <c r="J132" s="50">
        <v>410521</v>
      </c>
      <c r="K132" s="50">
        <v>10521</v>
      </c>
      <c r="L132" t="s">
        <v>38</v>
      </c>
      <c r="M132" s="204">
        <v>1.25</v>
      </c>
    </row>
    <row r="133" spans="10:13" x14ac:dyDescent="0.25">
      <c r="J133" s="50">
        <v>410524</v>
      </c>
      <c r="K133" s="50">
        <v>10524</v>
      </c>
      <c r="L133" t="s">
        <v>35</v>
      </c>
      <c r="M133" s="204">
        <v>1.2</v>
      </c>
    </row>
    <row r="134" spans="10:13" x14ac:dyDescent="0.25">
      <c r="J134" s="50">
        <v>410539</v>
      </c>
      <c r="K134" s="50">
        <v>10539</v>
      </c>
      <c r="L134" t="s">
        <v>20</v>
      </c>
      <c r="M134" s="204">
        <v>1.25</v>
      </c>
    </row>
    <row r="135" spans="10:13" x14ac:dyDescent="0.25">
      <c r="J135" s="50">
        <v>410541</v>
      </c>
      <c r="K135" s="50">
        <v>10541</v>
      </c>
      <c r="L135" t="s">
        <v>27</v>
      </c>
      <c r="M135" s="204">
        <v>1.25</v>
      </c>
    </row>
    <row r="136" spans="10:13" x14ac:dyDescent="0.25">
      <c r="J136" s="50">
        <v>410550</v>
      </c>
      <c r="K136" s="50">
        <v>10550</v>
      </c>
      <c r="L136" t="s">
        <v>17</v>
      </c>
      <c r="M136" s="204">
        <v>1.2</v>
      </c>
    </row>
    <row r="137" spans="10:13" x14ac:dyDescent="0.25">
      <c r="J137" s="50">
        <v>410551</v>
      </c>
      <c r="K137" s="50">
        <v>10551</v>
      </c>
      <c r="L137" t="s">
        <v>372</v>
      </c>
      <c r="M137" s="204">
        <v>1.25</v>
      </c>
    </row>
    <row r="138" spans="10:13" x14ac:dyDescent="0.25">
      <c r="J138" s="50">
        <v>410560</v>
      </c>
      <c r="K138" s="50">
        <v>10560</v>
      </c>
      <c r="L138" t="s">
        <v>25</v>
      </c>
      <c r="M138" s="204">
        <v>1.25</v>
      </c>
    </row>
    <row r="139" spans="10:13" x14ac:dyDescent="0.25">
      <c r="J139" s="50">
        <v>410566</v>
      </c>
      <c r="K139" s="50">
        <v>10566</v>
      </c>
      <c r="L139" t="s">
        <v>21</v>
      </c>
      <c r="M139" s="204">
        <v>1.25</v>
      </c>
    </row>
    <row r="140" spans="10:13" x14ac:dyDescent="0.25">
      <c r="J140" s="50">
        <v>410571</v>
      </c>
      <c r="K140" s="50">
        <v>10571</v>
      </c>
      <c r="L140" t="s">
        <v>471</v>
      </c>
      <c r="M140" s="204">
        <v>1.25</v>
      </c>
    </row>
    <row r="141" spans="10:13" x14ac:dyDescent="0.25">
      <c r="J141" s="50">
        <v>410582</v>
      </c>
      <c r="K141" s="50">
        <v>10582</v>
      </c>
      <c r="L141" t="s">
        <v>374</v>
      </c>
      <c r="M141" s="204">
        <v>1.25</v>
      </c>
    </row>
    <row r="142" spans="10:13" x14ac:dyDescent="0.25">
      <c r="J142" s="50">
        <v>410583</v>
      </c>
      <c r="K142" s="50">
        <v>10583</v>
      </c>
      <c r="L142" t="s">
        <v>37</v>
      </c>
      <c r="M142" s="204">
        <v>1.25</v>
      </c>
    </row>
    <row r="143" spans="10:13" x14ac:dyDescent="0.25">
      <c r="J143" s="50">
        <v>451101</v>
      </c>
      <c r="K143" s="50">
        <v>51101</v>
      </c>
      <c r="L143" t="s">
        <v>138</v>
      </c>
      <c r="M143" s="204">
        <v>1.2</v>
      </c>
    </row>
    <row r="144" spans="10:13" x14ac:dyDescent="0.25">
      <c r="J144" s="50">
        <v>451115</v>
      </c>
      <c r="K144" s="50">
        <v>51115</v>
      </c>
      <c r="L144" t="s">
        <v>469</v>
      </c>
      <c r="M144" s="204">
        <v>1.1499999999999999</v>
      </c>
    </row>
    <row r="145" spans="10:13" x14ac:dyDescent="0.25">
      <c r="J145" s="50">
        <v>451120</v>
      </c>
      <c r="K145" s="50">
        <v>51120</v>
      </c>
      <c r="L145" t="s">
        <v>141</v>
      </c>
      <c r="M145" s="204">
        <v>1.2</v>
      </c>
    </row>
    <row r="146" spans="10:13" x14ac:dyDescent="0.25">
      <c r="J146" s="50">
        <v>451151</v>
      </c>
      <c r="K146" s="50">
        <v>51151</v>
      </c>
      <c r="L146" t="s">
        <v>24</v>
      </c>
      <c r="M146" s="204">
        <v>1.25</v>
      </c>
    </row>
    <row r="147" spans="10:13" x14ac:dyDescent="0.25">
      <c r="J147" s="50">
        <v>451154</v>
      </c>
      <c r="K147" s="50">
        <v>51154</v>
      </c>
      <c r="L147" t="s">
        <v>23</v>
      </c>
      <c r="M147" s="204">
        <v>1.25</v>
      </c>
    </row>
    <row r="148" spans="10:13" x14ac:dyDescent="0.25">
      <c r="J148" s="50">
        <v>451156</v>
      </c>
      <c r="K148" s="50">
        <v>51156</v>
      </c>
      <c r="L148" t="s">
        <v>32</v>
      </c>
      <c r="M148" s="204">
        <v>1.25</v>
      </c>
    </row>
    <row r="149" spans="10:13" x14ac:dyDescent="0.25">
      <c r="J149" s="50">
        <v>451166</v>
      </c>
      <c r="K149" s="50">
        <v>51166</v>
      </c>
      <c r="L149" t="s">
        <v>179</v>
      </c>
      <c r="M149" s="204">
        <v>1.25</v>
      </c>
    </row>
    <row r="150" spans="10:13" x14ac:dyDescent="0.25">
      <c r="J150" s="50">
        <v>451301</v>
      </c>
      <c r="K150" s="50">
        <v>51301</v>
      </c>
      <c r="L150" t="s">
        <v>158</v>
      </c>
      <c r="M150" s="204">
        <v>1.1499999999999999</v>
      </c>
    </row>
    <row r="151" spans="10:13" x14ac:dyDescent="0.25">
      <c r="J151" s="50">
        <v>451308</v>
      </c>
      <c r="K151" s="50">
        <v>51308</v>
      </c>
      <c r="L151" t="s">
        <v>162</v>
      </c>
      <c r="M151" s="204">
        <v>1.1499999999999999</v>
      </c>
    </row>
    <row r="152" spans="10:13" x14ac:dyDescent="0.25">
      <c r="J152" s="50">
        <v>451318</v>
      </c>
      <c r="K152" s="50">
        <v>51318</v>
      </c>
      <c r="L152" t="s">
        <v>152</v>
      </c>
      <c r="M152" s="204">
        <v>1.05</v>
      </c>
    </row>
    <row r="153" spans="10:13" x14ac:dyDescent="0.25">
      <c r="J153" s="50">
        <v>451336</v>
      </c>
      <c r="K153" s="50">
        <v>51336</v>
      </c>
      <c r="L153" t="s">
        <v>177</v>
      </c>
      <c r="M153" s="204">
        <v>1.1499999999999999</v>
      </c>
    </row>
    <row r="154" spans="10:13" x14ac:dyDescent="0.25">
      <c r="J154" s="50">
        <v>451350</v>
      </c>
      <c r="K154" s="50">
        <v>51350</v>
      </c>
      <c r="L154" t="s">
        <v>153</v>
      </c>
      <c r="M154" s="204">
        <v>1.1499999999999999</v>
      </c>
    </row>
    <row r="155" spans="10:13" x14ac:dyDescent="0.25">
      <c r="J155" s="50">
        <v>451361</v>
      </c>
      <c r="K155" s="50">
        <v>51361</v>
      </c>
      <c r="L155" t="s">
        <v>151</v>
      </c>
      <c r="M155" s="204">
        <v>1.1499999999999999</v>
      </c>
    </row>
    <row r="156" spans="10:13" x14ac:dyDescent="0.25">
      <c r="J156" s="50">
        <v>451370</v>
      </c>
      <c r="K156" s="50">
        <v>51370</v>
      </c>
      <c r="L156" t="s">
        <v>375</v>
      </c>
      <c r="M156" s="204">
        <v>1.1000000000000001</v>
      </c>
    </row>
    <row r="157" spans="10:13" x14ac:dyDescent="0.25">
      <c r="J157" s="50">
        <v>451381</v>
      </c>
      <c r="K157" s="50">
        <v>51381</v>
      </c>
      <c r="L157" t="s">
        <v>470</v>
      </c>
      <c r="M157" s="204">
        <v>1.2</v>
      </c>
    </row>
    <row r="158" spans="10:13" x14ac:dyDescent="0.25">
      <c r="J158" s="50">
        <v>454161</v>
      </c>
      <c r="K158" s="50">
        <v>54161</v>
      </c>
      <c r="L158" t="s">
        <v>196</v>
      </c>
      <c r="M158" s="204">
        <v>1.25</v>
      </c>
    </row>
    <row r="159" spans="10:13" x14ac:dyDescent="0.25">
      <c r="J159" s="50">
        <v>454171</v>
      </c>
      <c r="K159" s="50">
        <v>54171</v>
      </c>
      <c r="L159" t="s">
        <v>198</v>
      </c>
      <c r="M159" s="204">
        <v>1.25</v>
      </c>
    </row>
    <row r="160" spans="10:13" x14ac:dyDescent="0.25">
      <c r="J160" s="50">
        <v>454355</v>
      </c>
      <c r="K160" s="50">
        <v>54355</v>
      </c>
      <c r="L160" t="s">
        <v>188</v>
      </c>
      <c r="M160" s="204">
        <v>1.25</v>
      </c>
    </row>
    <row r="161" spans="10:13" x14ac:dyDescent="0.25">
      <c r="J161" s="50">
        <v>454414</v>
      </c>
      <c r="K161" s="50">
        <v>54414</v>
      </c>
      <c r="L161" t="s">
        <v>193</v>
      </c>
      <c r="M161" s="204">
        <v>1.1499999999999999</v>
      </c>
    </row>
    <row r="162" spans="10:13" x14ac:dyDescent="0.25">
      <c r="J162" s="50">
        <v>454426</v>
      </c>
      <c r="K162" s="50">
        <v>54426</v>
      </c>
      <c r="L162" t="s">
        <v>199</v>
      </c>
      <c r="M162" s="204">
        <v>1.25</v>
      </c>
    </row>
    <row r="163" spans="10:13" x14ac:dyDescent="0.25">
      <c r="J163" s="50">
        <v>454466</v>
      </c>
      <c r="K163" s="50">
        <v>54466</v>
      </c>
      <c r="L163" t="s">
        <v>231</v>
      </c>
      <c r="M163" s="204">
        <v>1.1499999999999999</v>
      </c>
    </row>
    <row r="164" spans="10:13" x14ac:dyDescent="0.25">
      <c r="J164" s="50">
        <v>454481</v>
      </c>
      <c r="K164" s="50">
        <v>54481</v>
      </c>
      <c r="L164" t="s">
        <v>205</v>
      </c>
      <c r="M164" s="204">
        <v>1.1000000000000001</v>
      </c>
    </row>
    <row r="165" spans="10:13" x14ac:dyDescent="0.25">
      <c r="J165" s="50">
        <v>454525</v>
      </c>
      <c r="K165" s="50">
        <v>54525</v>
      </c>
      <c r="L165" t="s">
        <v>190</v>
      </c>
      <c r="M165" s="204">
        <v>1.25</v>
      </c>
    </row>
    <row r="166" spans="10:13" x14ac:dyDescent="0.25">
      <c r="J166" s="50">
        <v>454535</v>
      </c>
      <c r="K166" s="50">
        <v>54535</v>
      </c>
      <c r="L166" t="s">
        <v>215</v>
      </c>
      <c r="M166" s="204">
        <v>1.2</v>
      </c>
    </row>
    <row r="167" spans="10:13" x14ac:dyDescent="0.25">
      <c r="J167" s="50">
        <v>454651</v>
      </c>
      <c r="K167" s="50">
        <v>54651</v>
      </c>
      <c r="L167" t="s">
        <v>378</v>
      </c>
      <c r="M167" s="204">
        <v>1.2</v>
      </c>
    </row>
    <row r="168" spans="10:13" x14ac:dyDescent="0.25">
      <c r="J168" s="50">
        <v>454671</v>
      </c>
      <c r="K168" s="50">
        <v>54671</v>
      </c>
      <c r="L168" t="s">
        <v>224</v>
      </c>
      <c r="M168" s="204">
        <v>1.2</v>
      </c>
    </row>
    <row r="169" spans="10:13" x14ac:dyDescent="0.25">
      <c r="J169" s="50">
        <v>454696</v>
      </c>
      <c r="K169" s="50">
        <v>54696</v>
      </c>
      <c r="L169" t="s">
        <v>233</v>
      </c>
      <c r="M169" s="204">
        <v>1.1499999999999999</v>
      </c>
    </row>
    <row r="170" spans="10:13" x14ac:dyDescent="0.25">
      <c r="J170" s="50">
        <v>455151</v>
      </c>
      <c r="K170" s="50">
        <v>55151</v>
      </c>
      <c r="L170" t="s">
        <v>181</v>
      </c>
      <c r="M170" s="204">
        <v>1.2</v>
      </c>
    </row>
    <row r="171" spans="10:13" x14ac:dyDescent="0.25">
      <c r="J171" s="50">
        <v>455231</v>
      </c>
      <c r="K171" s="50">
        <v>55231</v>
      </c>
      <c r="L171" t="s">
        <v>184</v>
      </c>
      <c r="M171" s="204">
        <v>1.25</v>
      </c>
    </row>
    <row r="172" spans="10:13" x14ac:dyDescent="0.25">
      <c r="J172" s="50">
        <v>455298</v>
      </c>
      <c r="K172" s="50">
        <v>55298</v>
      </c>
      <c r="L172" t="s">
        <v>225</v>
      </c>
      <c r="M172" s="204">
        <v>1.25</v>
      </c>
    </row>
    <row r="173" spans="10:13" x14ac:dyDescent="0.25">
      <c r="J173" s="50">
        <v>455456</v>
      </c>
      <c r="K173" s="50">
        <v>55456</v>
      </c>
      <c r="L173" t="s">
        <v>201</v>
      </c>
      <c r="M173" s="204">
        <v>1.25</v>
      </c>
    </row>
    <row r="174" spans="10:13" x14ac:dyDescent="0.25">
      <c r="J174" s="50">
        <v>455566</v>
      </c>
      <c r="K174" s="50">
        <v>55566</v>
      </c>
      <c r="L174" t="s">
        <v>183</v>
      </c>
      <c r="M174" s="204">
        <v>1.25</v>
      </c>
    </row>
    <row r="175" spans="10:13" x14ac:dyDescent="0.25">
      <c r="J175" s="50">
        <v>455606</v>
      </c>
      <c r="K175" s="50">
        <v>55606</v>
      </c>
      <c r="L175" t="s">
        <v>185</v>
      </c>
      <c r="M175" s="204">
        <v>1.25</v>
      </c>
    </row>
    <row r="176" spans="10:13" x14ac:dyDescent="0.25">
      <c r="J176" s="50">
        <v>455676</v>
      </c>
      <c r="K176" s="50">
        <v>55676</v>
      </c>
      <c r="L176" t="s">
        <v>186</v>
      </c>
      <c r="M176" s="204">
        <v>1.25</v>
      </c>
    </row>
    <row r="177" spans="10:13" x14ac:dyDescent="0.25">
      <c r="J177" s="50">
        <v>455678</v>
      </c>
      <c r="K177" s="50">
        <v>55678</v>
      </c>
      <c r="L177" t="s">
        <v>226</v>
      </c>
      <c r="M177" s="204">
        <v>1.25</v>
      </c>
    </row>
    <row r="178" spans="10:13" x14ac:dyDescent="0.25">
      <c r="J178" s="50">
        <v>457158</v>
      </c>
      <c r="K178" s="50">
        <v>57158</v>
      </c>
      <c r="L178" t="s">
        <v>238</v>
      </c>
      <c r="M178" s="204">
        <v>1.05</v>
      </c>
    </row>
    <row r="179" spans="10:13" x14ac:dyDescent="0.25">
      <c r="J179" s="50">
        <v>457163</v>
      </c>
      <c r="K179" s="50">
        <v>57163</v>
      </c>
      <c r="L179" t="s">
        <v>247</v>
      </c>
      <c r="M179" s="204">
        <v>1.25</v>
      </c>
    </row>
    <row r="180" spans="10:13" x14ac:dyDescent="0.25">
      <c r="J180" s="50">
        <v>457165</v>
      </c>
      <c r="K180" s="50">
        <v>57165</v>
      </c>
      <c r="L180" t="s">
        <v>289</v>
      </c>
      <c r="M180" s="204">
        <v>1.2</v>
      </c>
    </row>
    <row r="181" spans="10:13" x14ac:dyDescent="0.25">
      <c r="J181" s="50">
        <v>457180</v>
      </c>
      <c r="K181" s="50">
        <v>57180</v>
      </c>
      <c r="L181" t="s">
        <v>250</v>
      </c>
      <c r="M181" s="204">
        <v>1.1499999999999999</v>
      </c>
    </row>
    <row r="182" spans="10:13" x14ac:dyDescent="0.25">
      <c r="J182" s="50">
        <v>457192</v>
      </c>
      <c r="K182" s="50">
        <v>57192</v>
      </c>
      <c r="L182" t="s">
        <v>235</v>
      </c>
      <c r="M182" s="204">
        <v>1.05</v>
      </c>
    </row>
    <row r="183" spans="10:13" x14ac:dyDescent="0.25">
      <c r="J183" s="50">
        <v>457258</v>
      </c>
      <c r="K183" s="50">
        <v>57258</v>
      </c>
      <c r="L183" t="s">
        <v>240</v>
      </c>
      <c r="M183" s="204">
        <v>1.25</v>
      </c>
    </row>
    <row r="184" spans="10:13" x14ac:dyDescent="0.25">
      <c r="J184" s="50">
        <v>457306</v>
      </c>
      <c r="K184" s="50">
        <v>57306</v>
      </c>
      <c r="L184" t="s">
        <v>244</v>
      </c>
      <c r="M184" s="204">
        <v>1.1499999999999999</v>
      </c>
    </row>
    <row r="185" spans="10:13" x14ac:dyDescent="0.25">
      <c r="J185" s="50">
        <v>457308</v>
      </c>
      <c r="K185" s="50">
        <v>57308</v>
      </c>
      <c r="L185" t="s">
        <v>248</v>
      </c>
      <c r="M185" s="204">
        <v>1.2</v>
      </c>
    </row>
    <row r="186" spans="10:13" x14ac:dyDescent="0.25">
      <c r="J186" s="50">
        <v>457345</v>
      </c>
      <c r="K186" s="50">
        <v>57345</v>
      </c>
      <c r="L186" t="s">
        <v>290</v>
      </c>
      <c r="M186" s="204">
        <v>1.2</v>
      </c>
    </row>
    <row r="187" spans="10:13" x14ac:dyDescent="0.25">
      <c r="J187" s="50">
        <v>457348</v>
      </c>
      <c r="K187" s="50">
        <v>57348</v>
      </c>
      <c r="L187" t="s">
        <v>253</v>
      </c>
      <c r="M187" s="204">
        <v>1.1499999999999999</v>
      </c>
    </row>
    <row r="188" spans="10:13" x14ac:dyDescent="0.25">
      <c r="J188" s="50">
        <v>457350</v>
      </c>
      <c r="K188" s="50">
        <v>57350</v>
      </c>
      <c r="L188" t="s">
        <v>257</v>
      </c>
      <c r="M188" s="204">
        <v>1.1499999999999999</v>
      </c>
    </row>
    <row r="189" spans="10:13" x14ac:dyDescent="0.25">
      <c r="J189" s="50">
        <v>457435</v>
      </c>
      <c r="K189" s="50">
        <v>57435</v>
      </c>
      <c r="L189" t="s">
        <v>260</v>
      </c>
      <c r="M189" s="204">
        <v>1.2</v>
      </c>
    </row>
    <row r="190" spans="10:13" x14ac:dyDescent="0.25">
      <c r="J190" s="50">
        <v>457443</v>
      </c>
      <c r="K190" s="50">
        <v>57443</v>
      </c>
      <c r="L190" t="s">
        <v>265</v>
      </c>
      <c r="M190" s="204">
        <v>1.1499999999999999</v>
      </c>
    </row>
    <row r="191" spans="10:13" x14ac:dyDescent="0.25">
      <c r="J191" s="50">
        <v>457446</v>
      </c>
      <c r="K191" s="50">
        <v>57446</v>
      </c>
      <c r="L191" t="s">
        <v>271</v>
      </c>
      <c r="M191" s="204">
        <v>1.1499999999999999</v>
      </c>
    </row>
    <row r="192" spans="10:13" x14ac:dyDescent="0.25">
      <c r="J192" s="50">
        <v>457449</v>
      </c>
      <c r="K192" s="50">
        <v>57449</v>
      </c>
      <c r="L192" t="s">
        <v>254</v>
      </c>
      <c r="M192" s="204">
        <v>1.1000000000000001</v>
      </c>
    </row>
    <row r="193" spans="10:13" x14ac:dyDescent="0.25">
      <c r="J193" s="50">
        <v>457453</v>
      </c>
      <c r="K193" s="50">
        <v>57453</v>
      </c>
      <c r="L193" t="s">
        <v>475</v>
      </c>
      <c r="M193" s="204">
        <v>1.1000000000000001</v>
      </c>
    </row>
    <row r="194" spans="10:13" x14ac:dyDescent="0.25">
      <c r="J194" s="50">
        <v>457543</v>
      </c>
      <c r="K194" s="50">
        <v>57543</v>
      </c>
      <c r="L194" t="s">
        <v>284</v>
      </c>
      <c r="M194" s="204">
        <v>1.2</v>
      </c>
    </row>
    <row r="195" spans="10:13" x14ac:dyDescent="0.25">
      <c r="J195" s="50">
        <v>457574</v>
      </c>
      <c r="K195" s="50">
        <v>57574</v>
      </c>
      <c r="L195" t="s">
        <v>281</v>
      </c>
      <c r="M195" s="204">
        <v>1.2</v>
      </c>
    </row>
    <row r="196" spans="10:13" x14ac:dyDescent="0.25">
      <c r="J196" s="50">
        <v>457583</v>
      </c>
      <c r="K196" s="50">
        <v>57583</v>
      </c>
      <c r="L196" t="s">
        <v>285</v>
      </c>
      <c r="M196" s="204">
        <v>1.2</v>
      </c>
    </row>
    <row r="197" spans="10:13" x14ac:dyDescent="0.25">
      <c r="J197" s="50">
        <v>457614</v>
      </c>
      <c r="K197" s="50">
        <v>57614</v>
      </c>
      <c r="L197" t="s">
        <v>288</v>
      </c>
      <c r="M197" s="204">
        <v>1.2</v>
      </c>
    </row>
    <row r="198" spans="10:13" x14ac:dyDescent="0.25">
      <c r="J198" s="50">
        <v>457617</v>
      </c>
      <c r="K198" s="50">
        <v>57618</v>
      </c>
      <c r="L198" t="s">
        <v>373</v>
      </c>
      <c r="M198" s="204">
        <v>1.2</v>
      </c>
    </row>
    <row r="199" spans="10:13" x14ac:dyDescent="0.25">
      <c r="J199" s="50">
        <v>457626</v>
      </c>
      <c r="K199" s="50">
        <v>57626</v>
      </c>
      <c r="L199" t="s">
        <v>249</v>
      </c>
      <c r="M199" s="204">
        <v>1.25</v>
      </c>
    </row>
    <row r="200" spans="10:13" x14ac:dyDescent="0.25">
      <c r="J200" s="50">
        <v>457632</v>
      </c>
      <c r="K200" s="50">
        <v>57632</v>
      </c>
      <c r="L200" t="s">
        <v>293</v>
      </c>
      <c r="M200" s="204">
        <v>1.1499999999999999</v>
      </c>
    </row>
    <row r="201" spans="10:13" x14ac:dyDescent="0.25">
      <c r="J201" s="50">
        <v>457634</v>
      </c>
      <c r="K201" s="50">
        <v>57634</v>
      </c>
      <c r="L201" t="s">
        <v>295</v>
      </c>
      <c r="M201" s="204">
        <v>1.2</v>
      </c>
    </row>
    <row r="202" spans="10:13" x14ac:dyDescent="0.25">
      <c r="J202" s="50">
        <v>488246</v>
      </c>
      <c r="K202" s="50">
        <v>88246</v>
      </c>
      <c r="L202" t="s">
        <v>597</v>
      </c>
      <c r="M202" s="204">
        <v>1.25</v>
      </c>
    </row>
    <row r="203" spans="10:13" x14ac:dyDescent="0.25">
      <c r="J203" s="50">
        <v>488256</v>
      </c>
      <c r="K203" s="50">
        <v>88256</v>
      </c>
      <c r="L203" t="s">
        <v>325</v>
      </c>
      <c r="M203" s="204">
        <v>1.25</v>
      </c>
    </row>
    <row r="204" spans="10:13" x14ac:dyDescent="0.25">
      <c r="J204" s="50">
        <v>488261</v>
      </c>
      <c r="K204" s="50">
        <v>88261</v>
      </c>
      <c r="L204" t="s">
        <v>316</v>
      </c>
      <c r="M204" s="204">
        <v>1.25</v>
      </c>
    </row>
    <row r="205" spans="10:13" x14ac:dyDescent="0.25">
      <c r="J205" s="50">
        <v>488281</v>
      </c>
      <c r="K205" s="50">
        <v>88281</v>
      </c>
      <c r="L205" t="s">
        <v>317</v>
      </c>
      <c r="M205" s="204">
        <v>1.25</v>
      </c>
    </row>
    <row r="206" spans="10:13" x14ac:dyDescent="0.25">
      <c r="J206" s="50">
        <v>488286</v>
      </c>
      <c r="K206" s="50">
        <v>88286</v>
      </c>
      <c r="L206" t="s">
        <v>298</v>
      </c>
      <c r="M206" s="204">
        <v>1.2</v>
      </c>
    </row>
    <row r="207" spans="10:13" x14ac:dyDescent="0.25">
      <c r="J207" s="50">
        <v>488288</v>
      </c>
      <c r="K207" s="50">
        <v>88288</v>
      </c>
      <c r="L207" t="s">
        <v>300</v>
      </c>
      <c r="M207" s="204">
        <v>1.2</v>
      </c>
    </row>
    <row r="208" spans="10:13" x14ac:dyDescent="0.25">
      <c r="J208" s="50">
        <v>488291</v>
      </c>
      <c r="K208" s="50">
        <v>88291</v>
      </c>
      <c r="L208" t="s">
        <v>299</v>
      </c>
      <c r="M208" s="204">
        <v>1.25</v>
      </c>
    </row>
    <row r="209" spans="10:13" x14ac:dyDescent="0.25">
      <c r="J209" s="50">
        <v>488326</v>
      </c>
      <c r="K209" s="50">
        <v>88326</v>
      </c>
      <c r="L209" t="s">
        <v>304</v>
      </c>
      <c r="M209" s="204">
        <v>1.2</v>
      </c>
    </row>
    <row r="210" spans="10:13" x14ac:dyDescent="0.25">
      <c r="J210" s="50">
        <v>488346</v>
      </c>
      <c r="K210" s="50">
        <v>88346</v>
      </c>
      <c r="L210" t="s">
        <v>598</v>
      </c>
      <c r="M210" s="204">
        <v>1.25</v>
      </c>
    </row>
    <row r="211" spans="10:13" x14ac:dyDescent="0.25">
      <c r="J211" s="50">
        <v>488451</v>
      </c>
      <c r="K211" s="50">
        <v>88451</v>
      </c>
      <c r="L211" t="s">
        <v>309</v>
      </c>
      <c r="M211" s="204">
        <v>1.25</v>
      </c>
    </row>
    <row r="212" spans="10:13" x14ac:dyDescent="0.25">
      <c r="J212" s="50">
        <v>488511</v>
      </c>
      <c r="K212" s="50">
        <v>88511</v>
      </c>
      <c r="L212" t="s">
        <v>310</v>
      </c>
      <c r="M212" s="204">
        <v>1.25</v>
      </c>
    </row>
    <row r="213" spans="10:13" x14ac:dyDescent="0.25">
      <c r="J213" s="50">
        <v>488556</v>
      </c>
      <c r="K213" s="50">
        <v>88556</v>
      </c>
      <c r="L213" t="s">
        <v>599</v>
      </c>
      <c r="M213" s="204">
        <v>1.25</v>
      </c>
    </row>
    <row r="214" spans="10:13" x14ac:dyDescent="0.25">
      <c r="J214" s="50">
        <v>488561</v>
      </c>
      <c r="K214" s="50">
        <v>88561</v>
      </c>
      <c r="L214" t="s">
        <v>319</v>
      </c>
      <c r="M214" s="204">
        <v>1.25</v>
      </c>
    </row>
    <row r="215" spans="10:13" x14ac:dyDescent="0.25">
      <c r="J215" s="50">
        <v>488586</v>
      </c>
      <c r="K215" s="50">
        <v>88586</v>
      </c>
      <c r="L215" t="s">
        <v>322</v>
      </c>
      <c r="M215" s="204">
        <v>1.25</v>
      </c>
    </row>
    <row r="216" spans="10:13" x14ac:dyDescent="0.25">
      <c r="J216" s="50">
        <v>488616</v>
      </c>
      <c r="K216" s="50">
        <v>88616</v>
      </c>
      <c r="L216" t="s">
        <v>315</v>
      </c>
      <c r="M216" s="204">
        <v>1.25</v>
      </c>
    </row>
    <row r="217" spans="10:13" x14ac:dyDescent="0.25">
      <c r="J217" s="50">
        <v>488706</v>
      </c>
      <c r="K217" s="50">
        <v>88706</v>
      </c>
      <c r="L217" t="s">
        <v>327</v>
      </c>
      <c r="M217" s="204">
        <v>1.25</v>
      </c>
    </row>
    <row r="218" spans="10:13" x14ac:dyDescent="0.25">
      <c r="J218" s="50">
        <v>508802</v>
      </c>
      <c r="K218" s="50">
        <v>8802</v>
      </c>
      <c r="L218" t="s">
        <v>143</v>
      </c>
      <c r="M218" s="204">
        <v>1.2</v>
      </c>
    </row>
    <row r="219" spans="10:13" x14ac:dyDescent="0.25">
      <c r="J219" s="50">
        <v>508815</v>
      </c>
      <c r="K219" s="50">
        <v>8815</v>
      </c>
      <c r="L219" t="s">
        <v>168</v>
      </c>
      <c r="M219" s="204">
        <v>1.25</v>
      </c>
    </row>
    <row r="220" spans="10:13" x14ac:dyDescent="0.25">
      <c r="J220" s="50">
        <v>508817</v>
      </c>
      <c r="K220" s="50">
        <v>8817</v>
      </c>
      <c r="L220" t="s">
        <v>145</v>
      </c>
      <c r="M220" s="204">
        <v>1.25</v>
      </c>
    </row>
    <row r="221" spans="10:13" x14ac:dyDescent="0.25">
      <c r="J221" s="50">
        <v>508819</v>
      </c>
      <c r="K221" s="50">
        <v>8819</v>
      </c>
      <c r="L221" t="s">
        <v>169</v>
      </c>
      <c r="M221" s="204">
        <v>1.25</v>
      </c>
    </row>
    <row r="222" spans="10:13" x14ac:dyDescent="0.25">
      <c r="J222" s="50">
        <v>508820</v>
      </c>
      <c r="K222" s="50">
        <v>8820</v>
      </c>
      <c r="L222" t="s">
        <v>164</v>
      </c>
      <c r="M222" s="204">
        <v>1.25</v>
      </c>
    </row>
    <row r="223" spans="10:13" x14ac:dyDescent="0.25">
      <c r="J223" s="50">
        <v>508833</v>
      </c>
      <c r="K223" s="50">
        <v>8833</v>
      </c>
      <c r="L223" t="s">
        <v>146</v>
      </c>
      <c r="M223" s="204">
        <v>1.2</v>
      </c>
    </row>
    <row r="224" spans="10:13" x14ac:dyDescent="0.25">
      <c r="J224" s="50">
        <v>508839</v>
      </c>
      <c r="K224" s="50">
        <v>8839</v>
      </c>
      <c r="L224" t="s">
        <v>165</v>
      </c>
      <c r="M224" s="204">
        <v>1.25</v>
      </c>
    </row>
    <row r="225" spans="10:13" x14ac:dyDescent="0.25">
      <c r="J225" s="50">
        <v>508860</v>
      </c>
      <c r="K225" s="50">
        <v>8860</v>
      </c>
      <c r="L225" t="s">
        <v>167</v>
      </c>
      <c r="M225" s="204">
        <v>1.25</v>
      </c>
    </row>
    <row r="226" spans="10:13" x14ac:dyDescent="0.25">
      <c r="J226" s="50">
        <v>510511</v>
      </c>
      <c r="K226" s="50">
        <v>10511</v>
      </c>
      <c r="L226" t="s">
        <v>42</v>
      </c>
      <c r="M226" s="204">
        <v>1.2</v>
      </c>
    </row>
    <row r="227" spans="10:13" x14ac:dyDescent="0.25">
      <c r="J227" s="50">
        <v>510513</v>
      </c>
      <c r="K227" s="50">
        <v>10513</v>
      </c>
      <c r="L227" t="s">
        <v>600</v>
      </c>
      <c r="M227" s="204">
        <v>1.2</v>
      </c>
    </row>
    <row r="228" spans="10:13" x14ac:dyDescent="0.25">
      <c r="J228" s="50">
        <v>510520</v>
      </c>
      <c r="K228" s="50">
        <v>10520</v>
      </c>
      <c r="L228" t="s">
        <v>34</v>
      </c>
      <c r="M228" s="204">
        <v>1.2</v>
      </c>
    </row>
    <row r="229" spans="10:13" x14ac:dyDescent="0.25">
      <c r="J229" s="50">
        <v>510522</v>
      </c>
      <c r="K229" s="50">
        <v>10522</v>
      </c>
      <c r="L229" t="s">
        <v>36</v>
      </c>
      <c r="M229" s="204">
        <v>1.25</v>
      </c>
    </row>
    <row r="230" spans="10:13" x14ac:dyDescent="0.25">
      <c r="J230" s="50">
        <v>510523</v>
      </c>
      <c r="K230" s="50">
        <v>10523</v>
      </c>
      <c r="L230" t="s">
        <v>601</v>
      </c>
      <c r="M230" s="204">
        <v>1.2</v>
      </c>
    </row>
    <row r="231" spans="10:13" x14ac:dyDescent="0.25">
      <c r="J231" s="50">
        <v>510530</v>
      </c>
      <c r="K231" s="50">
        <v>10530</v>
      </c>
      <c r="L231" t="s">
        <v>29</v>
      </c>
      <c r="M231" s="204">
        <v>1.2</v>
      </c>
    </row>
    <row r="232" spans="10:13" x14ac:dyDescent="0.25">
      <c r="J232" s="50">
        <v>510556</v>
      </c>
      <c r="K232" s="50">
        <v>10556</v>
      </c>
      <c r="L232" t="s">
        <v>18</v>
      </c>
      <c r="M232" s="204">
        <v>1.2</v>
      </c>
    </row>
    <row r="233" spans="10:13" x14ac:dyDescent="0.25">
      <c r="J233" s="50">
        <v>510558</v>
      </c>
      <c r="K233" s="50">
        <v>10558</v>
      </c>
      <c r="L233" t="s">
        <v>26</v>
      </c>
      <c r="M233" s="204">
        <v>1.25</v>
      </c>
    </row>
    <row r="234" spans="10:13" x14ac:dyDescent="0.25">
      <c r="J234" s="50">
        <v>510570</v>
      </c>
      <c r="K234" s="50">
        <v>10570</v>
      </c>
      <c r="L234" t="s">
        <v>30</v>
      </c>
      <c r="M234" s="204">
        <v>1.2</v>
      </c>
    </row>
    <row r="235" spans="10:13" x14ac:dyDescent="0.25">
      <c r="J235" s="50">
        <v>510590</v>
      </c>
      <c r="K235" s="50">
        <v>10590</v>
      </c>
      <c r="L235" t="s">
        <v>22</v>
      </c>
      <c r="M235" s="204">
        <v>1.25</v>
      </c>
    </row>
    <row r="236" spans="10:13" x14ac:dyDescent="0.25">
      <c r="J236" s="50">
        <v>551103</v>
      </c>
      <c r="K236" s="50">
        <v>51103</v>
      </c>
      <c r="L236" t="s">
        <v>139</v>
      </c>
      <c r="M236" s="204">
        <v>1.2</v>
      </c>
    </row>
    <row r="237" spans="10:13" x14ac:dyDescent="0.25">
      <c r="J237" s="50">
        <v>551110</v>
      </c>
      <c r="K237" s="50">
        <v>51110</v>
      </c>
      <c r="L237" t="s">
        <v>137</v>
      </c>
      <c r="M237" s="204">
        <v>1.2</v>
      </c>
    </row>
    <row r="238" spans="10:13" x14ac:dyDescent="0.25">
      <c r="J238" s="50">
        <v>551128</v>
      </c>
      <c r="K238" s="50">
        <v>51128</v>
      </c>
      <c r="L238" t="s">
        <v>178</v>
      </c>
      <c r="M238" s="204">
        <v>1.25</v>
      </c>
    </row>
    <row r="239" spans="10:13" x14ac:dyDescent="0.25">
      <c r="J239" s="50">
        <v>551157</v>
      </c>
      <c r="K239" s="50">
        <v>51157</v>
      </c>
      <c r="L239" t="s">
        <v>33</v>
      </c>
      <c r="M239" s="204">
        <v>1.25</v>
      </c>
    </row>
    <row r="240" spans="10:13" x14ac:dyDescent="0.25">
      <c r="J240" s="50">
        <v>551305</v>
      </c>
      <c r="K240" s="50">
        <v>51305</v>
      </c>
      <c r="L240" t="s">
        <v>176</v>
      </c>
      <c r="M240" s="204">
        <v>1.1499999999999999</v>
      </c>
    </row>
    <row r="241" spans="10:13" x14ac:dyDescent="0.25">
      <c r="J241" s="50">
        <v>551306</v>
      </c>
      <c r="K241" s="50">
        <v>51306</v>
      </c>
      <c r="L241" t="s">
        <v>160</v>
      </c>
      <c r="M241" s="204">
        <v>1.1499999999999999</v>
      </c>
    </row>
    <row r="242" spans="10:13" x14ac:dyDescent="0.25">
      <c r="J242" s="50">
        <v>551307</v>
      </c>
      <c r="K242" s="50">
        <v>51307</v>
      </c>
      <c r="L242" t="s">
        <v>156</v>
      </c>
      <c r="M242" s="204">
        <v>1.1000000000000001</v>
      </c>
    </row>
    <row r="243" spans="10:13" x14ac:dyDescent="0.25">
      <c r="J243" s="50">
        <v>551309</v>
      </c>
      <c r="K243" s="50">
        <v>51309</v>
      </c>
      <c r="L243" t="s">
        <v>157</v>
      </c>
      <c r="M243" s="204">
        <v>1.1499999999999999</v>
      </c>
    </row>
    <row r="244" spans="10:13" x14ac:dyDescent="0.25">
      <c r="J244" s="50">
        <v>551310</v>
      </c>
      <c r="K244" s="50">
        <v>51310</v>
      </c>
      <c r="L244" t="s">
        <v>154</v>
      </c>
      <c r="M244" s="204">
        <v>1.1499999999999999</v>
      </c>
    </row>
    <row r="245" spans="10:13" x14ac:dyDescent="0.25">
      <c r="J245" s="50">
        <v>551314</v>
      </c>
      <c r="K245" s="50">
        <v>51314</v>
      </c>
      <c r="L245" t="s">
        <v>175</v>
      </c>
      <c r="M245" s="204">
        <v>1.2</v>
      </c>
    </row>
    <row r="246" spans="10:13" x14ac:dyDescent="0.25">
      <c r="J246" s="50">
        <v>551330</v>
      </c>
      <c r="K246" s="50">
        <v>51330</v>
      </c>
      <c r="L246" t="s">
        <v>172</v>
      </c>
      <c r="M246" s="204">
        <v>1.2</v>
      </c>
    </row>
    <row r="247" spans="10:13" x14ac:dyDescent="0.25">
      <c r="J247" s="50">
        <v>551340</v>
      </c>
      <c r="K247" s="50">
        <v>51340</v>
      </c>
      <c r="L247" t="s">
        <v>161</v>
      </c>
      <c r="M247" s="204">
        <v>1.1499999999999999</v>
      </c>
    </row>
    <row r="248" spans="10:13" x14ac:dyDescent="0.25">
      <c r="J248" s="50">
        <v>551341</v>
      </c>
      <c r="K248" s="50">
        <v>51341</v>
      </c>
      <c r="L248" t="s">
        <v>159</v>
      </c>
      <c r="M248" s="204">
        <v>1.1499999999999999</v>
      </c>
    </row>
    <row r="249" spans="10:13" x14ac:dyDescent="0.25">
      <c r="J249" s="50">
        <v>551349</v>
      </c>
      <c r="K249" s="50">
        <v>51349</v>
      </c>
      <c r="L249" t="s">
        <v>155</v>
      </c>
      <c r="M249" s="204">
        <v>1.1499999999999999</v>
      </c>
    </row>
    <row r="250" spans="10:13" x14ac:dyDescent="0.25">
      <c r="J250" s="50">
        <v>551354</v>
      </c>
      <c r="K250" s="50">
        <v>51354</v>
      </c>
      <c r="L250" t="s">
        <v>174</v>
      </c>
      <c r="M250" s="204">
        <v>1.1000000000000001</v>
      </c>
    </row>
    <row r="251" spans="10:13" x14ac:dyDescent="0.25">
      <c r="J251" s="50">
        <v>551365</v>
      </c>
      <c r="K251" s="50">
        <v>51365</v>
      </c>
      <c r="L251" t="s">
        <v>149</v>
      </c>
      <c r="M251" s="204">
        <v>1.1499999999999999</v>
      </c>
    </row>
    <row r="252" spans="10:13" x14ac:dyDescent="0.25">
      <c r="J252" s="50">
        <v>551367</v>
      </c>
      <c r="K252" s="50">
        <v>51367</v>
      </c>
      <c r="L252" t="s">
        <v>147</v>
      </c>
      <c r="M252" s="204">
        <v>1.1499999999999999</v>
      </c>
    </row>
    <row r="253" spans="10:13" x14ac:dyDescent="0.25">
      <c r="J253" s="50">
        <v>551369</v>
      </c>
      <c r="K253" s="50">
        <v>51369</v>
      </c>
      <c r="L253" t="s">
        <v>148</v>
      </c>
      <c r="M253" s="204">
        <v>1.1499999999999999</v>
      </c>
    </row>
    <row r="254" spans="10:13" x14ac:dyDescent="0.25">
      <c r="J254" s="50">
        <v>554116</v>
      </c>
      <c r="K254" s="50">
        <v>54116</v>
      </c>
      <c r="L254" t="s">
        <v>195</v>
      </c>
      <c r="M254" s="204">
        <v>1.25</v>
      </c>
    </row>
    <row r="255" spans="10:13" x14ac:dyDescent="0.25">
      <c r="J255" s="50">
        <v>554166</v>
      </c>
      <c r="K255" s="50">
        <v>54166</v>
      </c>
      <c r="L255" t="s">
        <v>197</v>
      </c>
      <c r="M255" s="204">
        <v>1.2</v>
      </c>
    </row>
    <row r="256" spans="10:13" x14ac:dyDescent="0.25">
      <c r="J256" s="50">
        <v>554184</v>
      </c>
      <c r="K256" s="50">
        <v>54184</v>
      </c>
      <c r="L256" t="s">
        <v>376</v>
      </c>
      <c r="M256" s="204">
        <v>1.2</v>
      </c>
    </row>
    <row r="257" spans="10:13" x14ac:dyDescent="0.25">
      <c r="J257" s="50">
        <v>554196</v>
      </c>
      <c r="K257" s="50">
        <v>54196</v>
      </c>
      <c r="L257" t="s">
        <v>228</v>
      </c>
      <c r="M257" s="204">
        <v>1.1499999999999999</v>
      </c>
    </row>
    <row r="258" spans="10:13" x14ac:dyDescent="0.25">
      <c r="J258" s="50">
        <v>554257</v>
      </c>
      <c r="K258" s="50">
        <v>54257</v>
      </c>
      <c r="L258" t="s">
        <v>210</v>
      </c>
      <c r="M258" s="204">
        <v>1.2</v>
      </c>
    </row>
    <row r="259" spans="10:13" x14ac:dyDescent="0.25">
      <c r="J259" s="50">
        <v>554266</v>
      </c>
      <c r="K259" s="50">
        <v>54266</v>
      </c>
      <c r="L259" t="s">
        <v>220</v>
      </c>
      <c r="M259" s="204">
        <v>1.2</v>
      </c>
    </row>
    <row r="260" spans="10:13" x14ac:dyDescent="0.25">
      <c r="J260" s="50">
        <v>554296</v>
      </c>
      <c r="K260" s="50">
        <v>54296</v>
      </c>
      <c r="L260" t="s">
        <v>203</v>
      </c>
      <c r="M260" s="204">
        <v>1.2</v>
      </c>
    </row>
    <row r="261" spans="10:13" x14ac:dyDescent="0.25">
      <c r="J261" s="50">
        <v>554321</v>
      </c>
      <c r="K261" s="50">
        <v>54321</v>
      </c>
      <c r="L261" t="s">
        <v>211</v>
      </c>
      <c r="M261" s="204">
        <v>1.2</v>
      </c>
    </row>
    <row r="262" spans="10:13" x14ac:dyDescent="0.25">
      <c r="J262" s="50">
        <v>554356</v>
      </c>
      <c r="K262" s="50">
        <v>54356</v>
      </c>
      <c r="L262" t="s">
        <v>221</v>
      </c>
      <c r="M262" s="204">
        <v>1.2</v>
      </c>
    </row>
    <row r="263" spans="10:13" x14ac:dyDescent="0.25">
      <c r="J263" s="50">
        <v>554357</v>
      </c>
      <c r="K263" s="50">
        <v>54357</v>
      </c>
      <c r="L263" t="s">
        <v>377</v>
      </c>
      <c r="M263" s="204">
        <v>1.25</v>
      </c>
    </row>
    <row r="264" spans="10:13" x14ac:dyDescent="0.25">
      <c r="J264" s="50">
        <v>554376</v>
      </c>
      <c r="K264" s="50">
        <v>54376</v>
      </c>
      <c r="L264" t="s">
        <v>379</v>
      </c>
      <c r="M264" s="204">
        <v>1.2</v>
      </c>
    </row>
    <row r="265" spans="10:13" x14ac:dyDescent="0.25">
      <c r="J265" s="50">
        <v>554381</v>
      </c>
      <c r="K265" s="50">
        <v>54381</v>
      </c>
      <c r="L265" t="s">
        <v>229</v>
      </c>
      <c r="M265" s="204">
        <v>1.1499999999999999</v>
      </c>
    </row>
    <row r="266" spans="10:13" x14ac:dyDescent="0.25">
      <c r="J266" s="50">
        <v>554412</v>
      </c>
      <c r="K266" s="50">
        <v>54412</v>
      </c>
      <c r="L266" t="s">
        <v>191</v>
      </c>
      <c r="M266" s="204">
        <v>1.2</v>
      </c>
    </row>
    <row r="267" spans="10:13" x14ac:dyDescent="0.25">
      <c r="J267" s="50">
        <v>554413</v>
      </c>
      <c r="K267" s="50">
        <v>54413</v>
      </c>
      <c r="L267" t="s">
        <v>192</v>
      </c>
      <c r="M267" s="204">
        <v>1.1499999999999999</v>
      </c>
    </row>
    <row r="268" spans="10:13" x14ac:dyDescent="0.25">
      <c r="J268" s="50">
        <v>554416</v>
      </c>
      <c r="K268" s="50">
        <v>54416</v>
      </c>
      <c r="L268" t="s">
        <v>217</v>
      </c>
      <c r="M268" s="204">
        <v>1.2</v>
      </c>
    </row>
    <row r="269" spans="10:13" x14ac:dyDescent="0.25">
      <c r="J269" s="50">
        <v>554431</v>
      </c>
      <c r="K269" s="50">
        <v>54431</v>
      </c>
      <c r="L269" t="s">
        <v>200</v>
      </c>
      <c r="M269" s="204">
        <v>1.25</v>
      </c>
    </row>
    <row r="270" spans="10:13" x14ac:dyDescent="0.25">
      <c r="J270" s="50">
        <v>554471</v>
      </c>
      <c r="K270" s="50">
        <v>54471</v>
      </c>
      <c r="L270" t="s">
        <v>204</v>
      </c>
      <c r="M270" s="204">
        <v>1.1499999999999999</v>
      </c>
    </row>
    <row r="271" spans="10:13" x14ac:dyDescent="0.25">
      <c r="J271" s="50">
        <v>554476</v>
      </c>
      <c r="K271" s="50">
        <v>54476</v>
      </c>
      <c r="L271" t="s">
        <v>222</v>
      </c>
      <c r="M271" s="204">
        <v>1.1499999999999999</v>
      </c>
    </row>
    <row r="272" spans="10:13" x14ac:dyDescent="0.25">
      <c r="J272" s="50">
        <v>554486</v>
      </c>
      <c r="K272" s="50">
        <v>54486</v>
      </c>
      <c r="L272" t="s">
        <v>206</v>
      </c>
      <c r="M272" s="204">
        <v>1.1499999999999999</v>
      </c>
    </row>
    <row r="273" spans="10:13" x14ac:dyDescent="0.25">
      <c r="J273" s="50">
        <v>554491</v>
      </c>
      <c r="K273" s="50">
        <v>54491</v>
      </c>
      <c r="L273" t="s">
        <v>207</v>
      </c>
      <c r="M273" s="204">
        <v>1.1499999999999999</v>
      </c>
    </row>
    <row r="274" spans="10:13" x14ac:dyDescent="0.25">
      <c r="J274" s="50">
        <v>554496</v>
      </c>
      <c r="K274" s="50">
        <v>54496</v>
      </c>
      <c r="L274" t="s">
        <v>232</v>
      </c>
      <c r="M274" s="204">
        <v>1.2</v>
      </c>
    </row>
    <row r="275" spans="10:13" x14ac:dyDescent="0.25">
      <c r="J275" s="50">
        <v>554506</v>
      </c>
      <c r="K275" s="50">
        <v>54506</v>
      </c>
      <c r="L275" t="s">
        <v>602</v>
      </c>
      <c r="M275" s="204">
        <v>1.1499999999999999</v>
      </c>
    </row>
    <row r="276" spans="10:13" x14ac:dyDescent="0.25">
      <c r="J276" s="50">
        <v>554516</v>
      </c>
      <c r="K276" s="50">
        <v>54516</v>
      </c>
      <c r="L276" t="s">
        <v>212</v>
      </c>
      <c r="M276" s="204">
        <v>1.1499999999999999</v>
      </c>
    </row>
    <row r="277" spans="10:13" x14ac:dyDescent="0.25">
      <c r="J277" s="50">
        <v>554531</v>
      </c>
      <c r="K277" s="50">
        <v>54531</v>
      </c>
      <c r="L277" t="s">
        <v>213</v>
      </c>
      <c r="M277" s="204">
        <v>1.2</v>
      </c>
    </row>
    <row r="278" spans="10:13" x14ac:dyDescent="0.25">
      <c r="J278" s="50">
        <v>554533</v>
      </c>
      <c r="K278" s="50">
        <v>54533</v>
      </c>
      <c r="L278" t="s">
        <v>214</v>
      </c>
      <c r="M278" s="204">
        <v>1.2</v>
      </c>
    </row>
    <row r="279" spans="10:13" x14ac:dyDescent="0.25">
      <c r="J279" s="50">
        <v>554601</v>
      </c>
      <c r="K279" s="50">
        <v>54601</v>
      </c>
      <c r="L279" t="s">
        <v>208</v>
      </c>
      <c r="M279" s="204">
        <v>1.2</v>
      </c>
    </row>
    <row r="280" spans="10:13" x14ac:dyDescent="0.25">
      <c r="J280" s="50">
        <v>554611</v>
      </c>
      <c r="K280" s="50">
        <v>54611</v>
      </c>
      <c r="L280" t="s">
        <v>223</v>
      </c>
      <c r="M280" s="204">
        <v>1.1499999999999999</v>
      </c>
    </row>
    <row r="281" spans="10:13" x14ac:dyDescent="0.25">
      <c r="J281" s="50">
        <v>554636</v>
      </c>
      <c r="K281" s="50">
        <v>54636</v>
      </c>
      <c r="L281" t="s">
        <v>209</v>
      </c>
      <c r="M281" s="204">
        <v>1.1499999999999999</v>
      </c>
    </row>
    <row r="282" spans="10:13" x14ac:dyDescent="0.25">
      <c r="J282" s="50">
        <v>554686</v>
      </c>
      <c r="K282" s="50">
        <v>54686</v>
      </c>
      <c r="L282" t="s">
        <v>219</v>
      </c>
      <c r="M282" s="204">
        <v>1.2</v>
      </c>
    </row>
    <row r="283" spans="10:13" x14ac:dyDescent="0.25">
      <c r="J283" s="50">
        <v>554700</v>
      </c>
      <c r="K283" s="50">
        <v>54700</v>
      </c>
      <c r="L283" t="s">
        <v>194</v>
      </c>
      <c r="M283" s="204">
        <v>1.1499999999999999</v>
      </c>
    </row>
    <row r="284" spans="10:13" x14ac:dyDescent="0.25">
      <c r="J284" s="50">
        <v>555406</v>
      </c>
      <c r="K284" s="50">
        <v>55406</v>
      </c>
      <c r="L284" t="s">
        <v>182</v>
      </c>
      <c r="M284" s="204">
        <v>1.25</v>
      </c>
    </row>
    <row r="285" spans="10:13" x14ac:dyDescent="0.25">
      <c r="J285" s="50">
        <v>555624</v>
      </c>
      <c r="K285" s="50">
        <v>55624</v>
      </c>
      <c r="L285" t="s">
        <v>202</v>
      </c>
      <c r="M285" s="204">
        <v>1.25</v>
      </c>
    </row>
    <row r="286" spans="10:13" x14ac:dyDescent="0.25">
      <c r="J286" s="50">
        <v>555679</v>
      </c>
      <c r="K286" s="50">
        <v>55679</v>
      </c>
      <c r="L286" t="s">
        <v>227</v>
      </c>
      <c r="M286" s="204">
        <v>1.2</v>
      </c>
    </row>
    <row r="287" spans="10:13" x14ac:dyDescent="0.25">
      <c r="J287" s="50">
        <v>557105</v>
      </c>
      <c r="K287" s="50">
        <v>57105</v>
      </c>
      <c r="L287" t="s">
        <v>274</v>
      </c>
      <c r="M287" s="204">
        <v>1.1499999999999999</v>
      </c>
    </row>
    <row r="288" spans="10:13" x14ac:dyDescent="0.25">
      <c r="J288" s="50">
        <v>557113</v>
      </c>
      <c r="K288" s="50">
        <v>57113</v>
      </c>
      <c r="L288" t="s">
        <v>255</v>
      </c>
      <c r="M288" s="204">
        <v>1.1499999999999999</v>
      </c>
    </row>
    <row r="289" spans="10:13" x14ac:dyDescent="0.25">
      <c r="J289" s="50">
        <v>557178</v>
      </c>
      <c r="K289" s="50">
        <v>57178</v>
      </c>
      <c r="L289" t="s">
        <v>268</v>
      </c>
      <c r="M289" s="204">
        <v>1.2</v>
      </c>
    </row>
    <row r="290" spans="10:13" x14ac:dyDescent="0.25">
      <c r="J290" s="50">
        <v>557182</v>
      </c>
      <c r="K290" s="50">
        <v>57182</v>
      </c>
      <c r="L290" t="s">
        <v>251</v>
      </c>
      <c r="M290" s="204">
        <v>1.1499999999999999</v>
      </c>
    </row>
    <row r="291" spans="10:13" x14ac:dyDescent="0.25">
      <c r="J291" s="50">
        <v>557210</v>
      </c>
      <c r="K291" s="50">
        <v>57210</v>
      </c>
      <c r="L291" t="s">
        <v>239</v>
      </c>
      <c r="M291" s="204">
        <v>1.2</v>
      </c>
    </row>
    <row r="292" spans="10:13" x14ac:dyDescent="0.25">
      <c r="J292" s="50">
        <v>557224</v>
      </c>
      <c r="K292" s="50">
        <v>57224</v>
      </c>
      <c r="L292" t="s">
        <v>278</v>
      </c>
      <c r="M292" s="204">
        <v>1.2</v>
      </c>
    </row>
    <row r="293" spans="10:13" x14ac:dyDescent="0.25">
      <c r="J293" s="50">
        <v>557250</v>
      </c>
      <c r="K293" s="50">
        <v>57250</v>
      </c>
      <c r="L293" t="s">
        <v>259</v>
      </c>
      <c r="M293" s="204">
        <v>1.25</v>
      </c>
    </row>
    <row r="294" spans="10:13" x14ac:dyDescent="0.25">
      <c r="J294" s="50">
        <v>557303</v>
      </c>
      <c r="K294" s="50">
        <v>57303</v>
      </c>
      <c r="L294" t="s">
        <v>243</v>
      </c>
      <c r="M294" s="204">
        <v>1.2</v>
      </c>
    </row>
    <row r="295" spans="10:13" x14ac:dyDescent="0.25">
      <c r="J295" s="50">
        <v>557305</v>
      </c>
      <c r="K295" s="50">
        <v>57305</v>
      </c>
      <c r="L295" t="s">
        <v>241</v>
      </c>
      <c r="M295" s="204">
        <v>1.2</v>
      </c>
    </row>
    <row r="296" spans="10:13" x14ac:dyDescent="0.25">
      <c r="J296" s="50">
        <v>557307</v>
      </c>
      <c r="K296" s="50">
        <v>57307</v>
      </c>
      <c r="L296" t="s">
        <v>256</v>
      </c>
      <c r="M296" s="204">
        <v>1.2</v>
      </c>
    </row>
    <row r="297" spans="10:13" x14ac:dyDescent="0.25">
      <c r="J297" s="50">
        <v>557347</v>
      </c>
      <c r="K297" s="50">
        <v>57347</v>
      </c>
      <c r="L297" t="s">
        <v>252</v>
      </c>
      <c r="M297" s="204">
        <v>1.1499999999999999</v>
      </c>
    </row>
    <row r="298" spans="10:13" x14ac:dyDescent="0.25">
      <c r="J298" s="50">
        <v>557352</v>
      </c>
      <c r="K298" s="50">
        <v>57352</v>
      </c>
      <c r="L298" t="s">
        <v>236</v>
      </c>
      <c r="M298" s="204">
        <v>1.05</v>
      </c>
    </row>
    <row r="299" spans="10:13" x14ac:dyDescent="0.25">
      <c r="J299" s="50">
        <v>557353</v>
      </c>
      <c r="K299" s="50">
        <v>57353</v>
      </c>
      <c r="L299" t="s">
        <v>283</v>
      </c>
      <c r="M299" s="204">
        <v>1.2</v>
      </c>
    </row>
    <row r="300" spans="10:13" x14ac:dyDescent="0.25">
      <c r="J300" s="50">
        <v>557432</v>
      </c>
      <c r="K300" s="50">
        <v>57432</v>
      </c>
      <c r="L300" t="s">
        <v>279</v>
      </c>
      <c r="M300" s="204">
        <v>1.2</v>
      </c>
    </row>
    <row r="301" spans="10:13" x14ac:dyDescent="0.25">
      <c r="J301" s="50">
        <v>557433</v>
      </c>
      <c r="K301" s="50">
        <v>57433</v>
      </c>
      <c r="L301" t="s">
        <v>603</v>
      </c>
      <c r="M301" s="204">
        <v>1.2</v>
      </c>
    </row>
    <row r="302" spans="10:13" x14ac:dyDescent="0.25">
      <c r="J302" s="50">
        <v>557434</v>
      </c>
      <c r="K302" s="50">
        <v>57434</v>
      </c>
      <c r="L302" t="s">
        <v>275</v>
      </c>
      <c r="M302" s="204">
        <v>1.1000000000000001</v>
      </c>
    </row>
    <row r="303" spans="10:13" x14ac:dyDescent="0.25">
      <c r="J303" s="50">
        <v>557436</v>
      </c>
      <c r="K303" s="50">
        <v>57436</v>
      </c>
      <c r="L303" t="s">
        <v>261</v>
      </c>
      <c r="M303" s="204">
        <v>1.1499999999999999</v>
      </c>
    </row>
    <row r="304" spans="10:13" x14ac:dyDescent="0.25">
      <c r="J304" s="50">
        <v>557437</v>
      </c>
      <c r="K304" s="50">
        <v>57437</v>
      </c>
      <c r="L304" t="s">
        <v>473</v>
      </c>
      <c r="M304" s="204">
        <v>1.2</v>
      </c>
    </row>
    <row r="305" spans="10:13" x14ac:dyDescent="0.25">
      <c r="J305" s="50">
        <v>557439</v>
      </c>
      <c r="K305" s="50">
        <v>57439</v>
      </c>
      <c r="L305" t="s">
        <v>264</v>
      </c>
      <c r="M305" s="204">
        <v>1.1000000000000001</v>
      </c>
    </row>
    <row r="306" spans="10:13" x14ac:dyDescent="0.25">
      <c r="J306" s="50">
        <v>557440</v>
      </c>
      <c r="K306" s="50">
        <v>57440</v>
      </c>
      <c r="L306" t="s">
        <v>262</v>
      </c>
      <c r="M306" s="204">
        <v>1.1000000000000001</v>
      </c>
    </row>
    <row r="307" spans="10:13" x14ac:dyDescent="0.25">
      <c r="J307" s="50">
        <v>557441</v>
      </c>
      <c r="K307" s="50">
        <v>57441</v>
      </c>
      <c r="L307" t="s">
        <v>263</v>
      </c>
      <c r="M307" s="204">
        <v>1.1499999999999999</v>
      </c>
    </row>
    <row r="308" spans="10:13" x14ac:dyDescent="0.25">
      <c r="J308" s="50">
        <v>557444</v>
      </c>
      <c r="K308" s="50">
        <v>57444</v>
      </c>
      <c r="L308" t="s">
        <v>474</v>
      </c>
      <c r="M308" s="204">
        <v>1.1499999999999999</v>
      </c>
    </row>
    <row r="309" spans="10:13" x14ac:dyDescent="0.25">
      <c r="J309" s="50">
        <v>557445</v>
      </c>
      <c r="K309" s="50">
        <v>57445</v>
      </c>
      <c r="L309" t="s">
        <v>266</v>
      </c>
      <c r="M309" s="204">
        <v>1.1499999999999999</v>
      </c>
    </row>
    <row r="310" spans="10:13" x14ac:dyDescent="0.25">
      <c r="J310" s="50">
        <v>557447</v>
      </c>
      <c r="K310" s="50">
        <v>57447</v>
      </c>
      <c r="L310" t="s">
        <v>272</v>
      </c>
      <c r="M310" s="204">
        <v>1.1499999999999999</v>
      </c>
    </row>
    <row r="311" spans="10:13" x14ac:dyDescent="0.25">
      <c r="J311" s="50">
        <v>557458</v>
      </c>
      <c r="K311" s="50">
        <v>57458</v>
      </c>
      <c r="L311" t="s">
        <v>242</v>
      </c>
      <c r="M311" s="204">
        <v>1.2</v>
      </c>
    </row>
    <row r="312" spans="10:13" x14ac:dyDescent="0.25">
      <c r="J312" s="50">
        <v>557459</v>
      </c>
      <c r="K312" s="50">
        <v>57459</v>
      </c>
      <c r="L312" t="s">
        <v>277</v>
      </c>
      <c r="M312" s="204">
        <v>1.1499999999999999</v>
      </c>
    </row>
    <row r="313" spans="10:13" x14ac:dyDescent="0.25">
      <c r="J313" s="50">
        <v>557503</v>
      </c>
      <c r="K313" s="50">
        <v>57503</v>
      </c>
      <c r="L313" t="s">
        <v>291</v>
      </c>
      <c r="M313" s="204">
        <v>1.2</v>
      </c>
    </row>
    <row r="314" spans="10:13" x14ac:dyDescent="0.25">
      <c r="J314" s="50">
        <v>557508</v>
      </c>
      <c r="K314" s="50">
        <v>57508</v>
      </c>
      <c r="L314" t="s">
        <v>258</v>
      </c>
      <c r="M314" s="204">
        <v>1.2</v>
      </c>
    </row>
    <row r="315" spans="10:13" x14ac:dyDescent="0.25">
      <c r="J315" s="50">
        <v>557523</v>
      </c>
      <c r="K315" s="50">
        <v>57523</v>
      </c>
      <c r="L315" t="s">
        <v>287</v>
      </c>
      <c r="M315" s="204">
        <v>1.2</v>
      </c>
    </row>
    <row r="316" spans="10:13" x14ac:dyDescent="0.25">
      <c r="J316" s="50">
        <v>557559</v>
      </c>
      <c r="K316" s="50">
        <v>57559</v>
      </c>
      <c r="L316" t="s">
        <v>273</v>
      </c>
      <c r="M316" s="204">
        <v>1.2</v>
      </c>
    </row>
    <row r="317" spans="10:13" x14ac:dyDescent="0.25">
      <c r="J317" s="50">
        <v>557612</v>
      </c>
      <c r="K317" s="50">
        <v>57612</v>
      </c>
      <c r="L317" t="s">
        <v>282</v>
      </c>
      <c r="M317" s="204">
        <v>1.2</v>
      </c>
    </row>
    <row r="318" spans="10:13" x14ac:dyDescent="0.25">
      <c r="J318" s="50">
        <v>557622</v>
      </c>
      <c r="K318" s="50">
        <v>57622</v>
      </c>
      <c r="L318" t="s">
        <v>237</v>
      </c>
      <c r="M318" s="204">
        <v>1.05</v>
      </c>
    </row>
    <row r="319" spans="10:13" x14ac:dyDescent="0.25">
      <c r="J319" s="50">
        <v>557628</v>
      </c>
      <c r="K319" s="50">
        <v>57628</v>
      </c>
      <c r="L319" t="s">
        <v>245</v>
      </c>
      <c r="M319" s="204">
        <v>1.1499999999999999</v>
      </c>
    </row>
    <row r="320" spans="10:13" x14ac:dyDescent="0.25">
      <c r="J320" s="50">
        <v>557633</v>
      </c>
      <c r="K320" s="50">
        <v>57633</v>
      </c>
      <c r="L320" t="s">
        <v>294</v>
      </c>
      <c r="M320" s="204">
        <v>1.1000000000000001</v>
      </c>
    </row>
    <row r="321" spans="10:13" x14ac:dyDescent="0.25">
      <c r="J321" s="50">
        <v>557660</v>
      </c>
      <c r="K321" s="50">
        <v>57660</v>
      </c>
      <c r="L321" t="s">
        <v>476</v>
      </c>
      <c r="M321" s="204">
        <v>1.1499999999999999</v>
      </c>
    </row>
    <row r="322" spans="10:13" x14ac:dyDescent="0.25">
      <c r="J322" s="50">
        <v>557668</v>
      </c>
      <c r="K322" s="50">
        <v>57668</v>
      </c>
      <c r="L322" t="s">
        <v>286</v>
      </c>
      <c r="M322" s="204">
        <v>1.2</v>
      </c>
    </row>
    <row r="323" spans="10:13" x14ac:dyDescent="0.25">
      <c r="J323" s="50">
        <v>557712</v>
      </c>
      <c r="K323" s="50">
        <v>57712</v>
      </c>
      <c r="L323" t="s">
        <v>380</v>
      </c>
      <c r="M323" s="204">
        <v>1.1499999999999999</v>
      </c>
    </row>
    <row r="324" spans="10:13" x14ac:dyDescent="0.25">
      <c r="J324" s="50">
        <v>588186</v>
      </c>
      <c r="K324" s="50">
        <v>88186</v>
      </c>
      <c r="L324" t="s">
        <v>302</v>
      </c>
      <c r="M324" s="204">
        <v>1.25</v>
      </c>
    </row>
    <row r="325" spans="10:13" x14ac:dyDescent="0.25">
      <c r="J325" s="50">
        <v>588201</v>
      </c>
      <c r="K325" s="50">
        <v>88201</v>
      </c>
      <c r="L325" t="s">
        <v>297</v>
      </c>
      <c r="M325" s="204">
        <v>1.25</v>
      </c>
    </row>
    <row r="326" spans="10:13" x14ac:dyDescent="0.25">
      <c r="J326" s="50">
        <v>588206</v>
      </c>
      <c r="K326" s="50">
        <v>88206</v>
      </c>
      <c r="L326" t="s">
        <v>308</v>
      </c>
      <c r="M326" s="204">
        <v>1.25</v>
      </c>
    </row>
    <row r="327" spans="10:13" x14ac:dyDescent="0.25">
      <c r="J327" s="50">
        <v>588216</v>
      </c>
      <c r="K327" s="50">
        <v>88216</v>
      </c>
      <c r="L327" t="s">
        <v>324</v>
      </c>
      <c r="M327" s="204">
        <v>1.25</v>
      </c>
    </row>
    <row r="328" spans="10:13" x14ac:dyDescent="0.25">
      <c r="J328" s="50">
        <v>588316</v>
      </c>
      <c r="K328" s="50">
        <v>88316</v>
      </c>
      <c r="L328" t="s">
        <v>321</v>
      </c>
      <c r="M328" s="204">
        <v>1.25</v>
      </c>
    </row>
    <row r="329" spans="10:13" x14ac:dyDescent="0.25">
      <c r="J329" s="50">
        <v>588336</v>
      </c>
      <c r="K329" s="50">
        <v>88336</v>
      </c>
      <c r="L329" t="s">
        <v>301</v>
      </c>
      <c r="M329" s="204">
        <v>1.25</v>
      </c>
    </row>
    <row r="330" spans="10:13" x14ac:dyDescent="0.25">
      <c r="J330" s="50">
        <v>588386</v>
      </c>
      <c r="K330" s="50">
        <v>88386</v>
      </c>
      <c r="L330" t="s">
        <v>306</v>
      </c>
      <c r="M330" s="204">
        <v>1.25</v>
      </c>
    </row>
    <row r="331" spans="10:13" x14ac:dyDescent="0.25">
      <c r="J331" s="50">
        <v>588396</v>
      </c>
      <c r="K331" s="50">
        <v>88396</v>
      </c>
      <c r="L331" t="s">
        <v>604</v>
      </c>
      <c r="M331" s="204">
        <v>1.25</v>
      </c>
    </row>
    <row r="332" spans="10:13" x14ac:dyDescent="0.25">
      <c r="J332" s="50">
        <v>588461</v>
      </c>
      <c r="K332" s="50">
        <v>88461</v>
      </c>
      <c r="L332" t="s">
        <v>312</v>
      </c>
      <c r="M332" s="204">
        <v>1.25</v>
      </c>
    </row>
    <row r="333" spans="10:13" x14ac:dyDescent="0.25">
      <c r="J333" s="50">
        <v>588501</v>
      </c>
      <c r="K333" s="50">
        <v>88501</v>
      </c>
      <c r="L333" t="s">
        <v>326</v>
      </c>
      <c r="M333" s="204">
        <v>1.25</v>
      </c>
    </row>
    <row r="334" spans="10:13" x14ac:dyDescent="0.25">
      <c r="J334" s="50">
        <v>588551</v>
      </c>
      <c r="K334" s="50">
        <v>88551</v>
      </c>
      <c r="L334" t="s">
        <v>313</v>
      </c>
      <c r="M334" s="204">
        <v>1.25</v>
      </c>
    </row>
    <row r="335" spans="10:13" x14ac:dyDescent="0.25">
      <c r="J335" s="50">
        <v>588587</v>
      </c>
      <c r="K335" s="50">
        <v>88587</v>
      </c>
      <c r="L335" t="s">
        <v>323</v>
      </c>
      <c r="M335" s="204">
        <v>1.25</v>
      </c>
    </row>
    <row r="336" spans="10:13" x14ac:dyDescent="0.25">
      <c r="J336" s="50">
        <v>588631</v>
      </c>
      <c r="K336" s="50">
        <v>88631</v>
      </c>
      <c r="L336" t="s">
        <v>311</v>
      </c>
      <c r="M336" s="204">
        <v>1.2</v>
      </c>
    </row>
    <row r="337" spans="10:13" x14ac:dyDescent="0.25">
      <c r="J337" s="50">
        <v>588666</v>
      </c>
      <c r="K337" s="50">
        <v>88666</v>
      </c>
      <c r="L337" t="s">
        <v>307</v>
      </c>
      <c r="M337" s="204">
        <v>1.25</v>
      </c>
    </row>
    <row r="338" spans="10:13" x14ac:dyDescent="0.25">
      <c r="J338" s="50">
        <v>588716</v>
      </c>
      <c r="K338" s="50">
        <v>88716</v>
      </c>
      <c r="L338" t="s">
        <v>320</v>
      </c>
      <c r="M338" s="205">
        <v>1.25</v>
      </c>
    </row>
    <row r="339" spans="10:13" x14ac:dyDescent="0.25">
      <c r="J339" s="50">
        <v>4043</v>
      </c>
      <c r="K339" s="50">
        <v>18</v>
      </c>
      <c r="L339" t="s">
        <v>607</v>
      </c>
      <c r="M339" s="204">
        <v>1.05</v>
      </c>
    </row>
    <row r="340" spans="10:13" x14ac:dyDescent="0.25">
      <c r="J340" s="50">
        <v>451115</v>
      </c>
      <c r="K340" s="50">
        <v>51114</v>
      </c>
      <c r="L340" t="s">
        <v>608</v>
      </c>
      <c r="M340" s="204">
        <v>1.1499999999999999</v>
      </c>
    </row>
  </sheetData>
  <mergeCells count="4">
    <mergeCell ref="A8:A9"/>
    <mergeCell ref="A10:A11"/>
    <mergeCell ref="A12:A13"/>
    <mergeCell ref="A14:A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rgb="FFFFC000"/>
  </sheetPr>
  <dimension ref="B2:U370"/>
  <sheetViews>
    <sheetView workbookViewId="0">
      <selection activeCell="D3" sqref="D3"/>
    </sheetView>
  </sheetViews>
  <sheetFormatPr baseColWidth="10" defaultRowHeight="15" x14ac:dyDescent="0.25"/>
  <cols>
    <col min="1" max="1" width="5.42578125" customWidth="1"/>
    <col min="2" max="2" width="11.140625" customWidth="1"/>
    <col min="3" max="3" width="34.140625" customWidth="1"/>
    <col min="4" max="4" width="13.140625" customWidth="1"/>
    <col min="5" max="5" width="6.85546875" customWidth="1"/>
    <col min="6" max="6" width="11.140625" customWidth="1"/>
    <col min="7" max="7" width="42" customWidth="1"/>
    <col min="8" max="8" width="13.140625" customWidth="1"/>
    <col min="9" max="9" width="11.140625" style="28" customWidth="1"/>
    <col min="10" max="10" width="14" hidden="1" customWidth="1"/>
    <col min="11" max="11" width="40.28515625" hidden="1" customWidth="1"/>
    <col min="12" max="12" width="11.140625" hidden="1" customWidth="1"/>
    <col min="13" max="13" width="13.140625" hidden="1" customWidth="1"/>
    <col min="14" max="14" width="0" hidden="1" customWidth="1"/>
    <col min="15" max="15" width="11.140625" hidden="1" customWidth="1"/>
    <col min="16" max="16" width="37" hidden="1" customWidth="1"/>
    <col min="17" max="17" width="12.28515625" hidden="1" customWidth="1"/>
    <col min="18" max="18" width="0" hidden="1" customWidth="1"/>
    <col min="19" max="19" width="0" style="29" hidden="1" customWidth="1"/>
    <col min="20" max="26" width="0" hidden="1" customWidth="1"/>
  </cols>
  <sheetData>
    <row r="2" spans="2:21" x14ac:dyDescent="0.25">
      <c r="C2" s="230" t="s">
        <v>619</v>
      </c>
      <c r="D2" s="260">
        <v>44227</v>
      </c>
    </row>
    <row r="8" spans="2:21" s="27" customFormat="1" ht="18.75" x14ac:dyDescent="0.3">
      <c r="B8" s="27" t="s">
        <v>675</v>
      </c>
      <c r="D8"/>
      <c r="F8" s="27" t="s">
        <v>521</v>
      </c>
      <c r="J8" s="27" t="s">
        <v>328</v>
      </c>
      <c r="O8" s="27" t="s">
        <v>329</v>
      </c>
      <c r="T8"/>
      <c r="U8" s="100"/>
    </row>
    <row r="9" spans="2:21" ht="19.5" thickBot="1" x14ac:dyDescent="0.35">
      <c r="I9"/>
      <c r="S9"/>
      <c r="U9" s="100"/>
    </row>
    <row r="10" spans="2:21" ht="30" customHeight="1" thickBot="1" x14ac:dyDescent="0.35">
      <c r="B10" s="30" t="s">
        <v>0</v>
      </c>
      <c r="C10" s="30" t="s">
        <v>615</v>
      </c>
      <c r="D10" s="31" t="s">
        <v>330</v>
      </c>
      <c r="F10" s="30" t="s">
        <v>0</v>
      </c>
      <c r="G10" s="30" t="s">
        <v>521</v>
      </c>
      <c r="H10" s="31" t="s">
        <v>330</v>
      </c>
      <c r="I10"/>
      <c r="J10" s="30" t="s">
        <v>0</v>
      </c>
      <c r="K10" s="30" t="s">
        <v>331</v>
      </c>
      <c r="L10" s="30" t="s">
        <v>332</v>
      </c>
      <c r="M10" s="31" t="s">
        <v>330</v>
      </c>
      <c r="O10" s="30" t="s">
        <v>0</v>
      </c>
      <c r="P10" s="30" t="s">
        <v>333</v>
      </c>
      <c r="Q10" s="30" t="s">
        <v>334</v>
      </c>
      <c r="R10" s="30" t="s">
        <v>332</v>
      </c>
      <c r="S10" s="30" t="s">
        <v>479</v>
      </c>
      <c r="T10" s="31" t="s">
        <v>330</v>
      </c>
      <c r="U10" s="100"/>
    </row>
    <row r="11" spans="2:21" ht="21" customHeight="1" thickBot="1" x14ac:dyDescent="0.35">
      <c r="B11" s="32">
        <v>50</v>
      </c>
      <c r="C11" s="55" t="s">
        <v>2</v>
      </c>
      <c r="D11" s="32">
        <v>41.87243401759531</v>
      </c>
      <c r="F11" s="32">
        <v>2</v>
      </c>
      <c r="G11" s="55" t="s">
        <v>144</v>
      </c>
      <c r="H11" s="32">
        <v>22.27272727272727</v>
      </c>
      <c r="I11"/>
      <c r="J11" s="32">
        <v>410560</v>
      </c>
      <c r="K11" s="55" t="s">
        <v>25</v>
      </c>
      <c r="L11" s="56">
        <v>21</v>
      </c>
      <c r="M11" s="33">
        <v>2</v>
      </c>
      <c r="O11" s="32">
        <v>8801</v>
      </c>
      <c r="P11" s="55" t="s">
        <v>142</v>
      </c>
      <c r="Q11" s="56">
        <v>408801</v>
      </c>
      <c r="R11" s="56">
        <v>2</v>
      </c>
      <c r="S11" s="56">
        <v>30</v>
      </c>
      <c r="T11" s="33">
        <v>9.782</v>
      </c>
      <c r="U11" s="100"/>
    </row>
    <row r="12" spans="2:21" ht="21" customHeight="1" thickBot="1" x14ac:dyDescent="0.35">
      <c r="B12" s="57">
        <v>262</v>
      </c>
      <c r="C12" s="58" t="s">
        <v>3</v>
      </c>
      <c r="D12" s="32">
        <v>85.915078592375366</v>
      </c>
      <c r="F12" s="57">
        <v>6</v>
      </c>
      <c r="G12" s="58" t="s">
        <v>512</v>
      </c>
      <c r="H12" s="32">
        <v>17.739036363636362</v>
      </c>
      <c r="I12"/>
      <c r="J12" s="57">
        <v>510558</v>
      </c>
      <c r="K12" s="58" t="s">
        <v>26</v>
      </c>
      <c r="L12" s="56">
        <v>21</v>
      </c>
      <c r="M12" s="33">
        <v>0</v>
      </c>
      <c r="O12" s="57">
        <v>8802</v>
      </c>
      <c r="P12" s="58" t="s">
        <v>143</v>
      </c>
      <c r="Q12" s="56">
        <v>508802</v>
      </c>
      <c r="R12" s="56">
        <v>2</v>
      </c>
      <c r="S12" s="56">
        <v>30</v>
      </c>
      <c r="T12" s="33">
        <v>2.54838709677419</v>
      </c>
      <c r="U12" s="100"/>
    </row>
    <row r="13" spans="2:21" ht="21" customHeight="1" thickBot="1" x14ac:dyDescent="0.35">
      <c r="B13" s="59">
        <v>264</v>
      </c>
      <c r="C13" s="60" t="s">
        <v>4</v>
      </c>
      <c r="D13" s="32">
        <v>47.851425219941348</v>
      </c>
      <c r="F13" s="57">
        <v>11</v>
      </c>
      <c r="G13" s="58" t="s">
        <v>513</v>
      </c>
      <c r="H13" s="32">
        <v>33.614436363636365</v>
      </c>
      <c r="I13"/>
      <c r="J13" s="57">
        <v>410539</v>
      </c>
      <c r="K13" s="58" t="s">
        <v>20</v>
      </c>
      <c r="L13" s="56">
        <v>21</v>
      </c>
      <c r="M13" s="33">
        <v>0</v>
      </c>
      <c r="O13" s="57">
        <v>8806</v>
      </c>
      <c r="P13" s="58" t="s">
        <v>459</v>
      </c>
      <c r="Q13" s="56">
        <v>408806</v>
      </c>
      <c r="R13" s="56">
        <v>2</v>
      </c>
      <c r="S13" s="56">
        <v>30</v>
      </c>
      <c r="T13" s="33">
        <v>8.9130434782608692</v>
      </c>
      <c r="U13" s="100"/>
    </row>
    <row r="14" spans="2:21" ht="21" customHeight="1" thickBot="1" x14ac:dyDescent="0.35">
      <c r="B14" s="59">
        <v>30</v>
      </c>
      <c r="C14" s="60" t="s">
        <v>5</v>
      </c>
      <c r="D14" s="32">
        <v>73.626199999999997</v>
      </c>
      <c r="F14" s="57">
        <v>14</v>
      </c>
      <c r="G14" s="58" t="s">
        <v>509</v>
      </c>
      <c r="H14" s="32">
        <v>28.213489736070382</v>
      </c>
      <c r="I14"/>
      <c r="J14" s="57">
        <v>410566</v>
      </c>
      <c r="K14" s="58" t="s">
        <v>21</v>
      </c>
      <c r="L14" s="56">
        <v>21</v>
      </c>
      <c r="M14" s="33">
        <v>7.9130434782608701</v>
      </c>
      <c r="O14" s="57">
        <v>8814</v>
      </c>
      <c r="P14" s="58" t="s">
        <v>171</v>
      </c>
      <c r="Q14" s="56">
        <v>408814</v>
      </c>
      <c r="R14" s="56">
        <v>2</v>
      </c>
      <c r="S14" s="56">
        <v>30</v>
      </c>
      <c r="T14" s="33">
        <v>0</v>
      </c>
      <c r="U14" s="100"/>
    </row>
    <row r="15" spans="2:21" ht="21" customHeight="1" thickBot="1" x14ac:dyDescent="0.35">
      <c r="B15" s="59">
        <v>110</v>
      </c>
      <c r="C15" s="60" t="s">
        <v>6</v>
      </c>
      <c r="D15" s="32">
        <v>86.539005571847497</v>
      </c>
      <c r="F15" s="57">
        <v>21</v>
      </c>
      <c r="G15" s="58" t="s">
        <v>508</v>
      </c>
      <c r="H15" s="32">
        <v>13.658944281524926</v>
      </c>
      <c r="I15"/>
      <c r="J15" s="57">
        <v>510590</v>
      </c>
      <c r="K15" s="58" t="s">
        <v>22</v>
      </c>
      <c r="L15" s="56">
        <v>21</v>
      </c>
      <c r="M15" s="33">
        <v>3.9130434782608701</v>
      </c>
      <c r="O15" s="57">
        <v>8815</v>
      </c>
      <c r="P15" s="58" t="s">
        <v>168</v>
      </c>
      <c r="Q15" s="56">
        <v>508815</v>
      </c>
      <c r="R15" s="56">
        <v>2</v>
      </c>
      <c r="S15" s="56">
        <v>30</v>
      </c>
      <c r="T15" s="33">
        <v>3.1304347826086998</v>
      </c>
      <c r="U15" s="100"/>
    </row>
    <row r="16" spans="2:21" ht="21" customHeight="1" thickBot="1" x14ac:dyDescent="0.35">
      <c r="B16" s="59">
        <v>160</v>
      </c>
      <c r="C16" s="60" t="s">
        <v>7</v>
      </c>
      <c r="D16" s="32">
        <v>86.033394721407632</v>
      </c>
      <c r="F16" s="57">
        <v>26</v>
      </c>
      <c r="G16" s="58" t="s">
        <v>514</v>
      </c>
      <c r="H16" s="32">
        <v>29.699987390029328</v>
      </c>
      <c r="I16"/>
      <c r="J16" s="57">
        <v>451154</v>
      </c>
      <c r="K16" s="58" t="s">
        <v>23</v>
      </c>
      <c r="L16" s="56">
        <v>21</v>
      </c>
      <c r="M16" s="33">
        <v>2</v>
      </c>
      <c r="O16" s="57">
        <v>8819</v>
      </c>
      <c r="P16" s="58" t="s">
        <v>169</v>
      </c>
      <c r="Q16" s="56">
        <v>508819</v>
      </c>
      <c r="R16" s="56">
        <v>2</v>
      </c>
      <c r="S16" s="56">
        <v>30</v>
      </c>
      <c r="T16" s="33">
        <v>1.7826086956521701</v>
      </c>
      <c r="U16" s="100"/>
    </row>
    <row r="17" spans="2:21" ht="21" customHeight="1" thickBot="1" x14ac:dyDescent="0.35">
      <c r="B17" s="59">
        <v>80</v>
      </c>
      <c r="C17" s="60" t="s">
        <v>8</v>
      </c>
      <c r="D17" s="32">
        <v>43.754509090909089</v>
      </c>
      <c r="F17" s="57">
        <v>27</v>
      </c>
      <c r="G17" s="58" t="s">
        <v>515</v>
      </c>
      <c r="H17" s="32">
        <v>32.461745454545451</v>
      </c>
      <c r="I17"/>
      <c r="J17" s="57">
        <v>410541</v>
      </c>
      <c r="K17" s="58" t="s">
        <v>27</v>
      </c>
      <c r="L17" s="56">
        <v>21</v>
      </c>
      <c r="M17" s="33">
        <v>6.6950434782608701</v>
      </c>
      <c r="O17" s="57">
        <v>8822</v>
      </c>
      <c r="P17" s="58" t="s">
        <v>144</v>
      </c>
      <c r="Q17" s="56">
        <v>408822</v>
      </c>
      <c r="R17" s="56">
        <v>2</v>
      </c>
      <c r="S17" s="56">
        <v>30</v>
      </c>
      <c r="T17" s="33">
        <v>4.5019999999999998</v>
      </c>
      <c r="U17" s="100"/>
    </row>
    <row r="18" spans="2:21" ht="21" customHeight="1" thickBot="1" x14ac:dyDescent="0.35">
      <c r="B18" s="31"/>
      <c r="C18" s="34" t="s">
        <v>335</v>
      </c>
      <c r="D18" s="35">
        <v>465.59204721407627</v>
      </c>
      <c r="F18" s="57">
        <v>31</v>
      </c>
      <c r="G18" s="58" t="s">
        <v>516</v>
      </c>
      <c r="H18" s="32">
        <v>24.377272727272725</v>
      </c>
      <c r="I18"/>
      <c r="J18" s="57">
        <v>410582</v>
      </c>
      <c r="K18" s="58" t="s">
        <v>374</v>
      </c>
      <c r="L18" s="56">
        <v>21</v>
      </c>
      <c r="M18" s="33">
        <v>0</v>
      </c>
      <c r="O18" s="57">
        <v>8817</v>
      </c>
      <c r="P18" s="58" t="s">
        <v>145</v>
      </c>
      <c r="Q18" s="56">
        <v>508817</v>
      </c>
      <c r="R18" s="56">
        <v>2</v>
      </c>
      <c r="S18" s="56">
        <v>30</v>
      </c>
      <c r="T18" s="33">
        <v>3.1323478260869599</v>
      </c>
      <c r="U18" s="100"/>
    </row>
    <row r="19" spans="2:21" ht="19.5" thickBot="1" x14ac:dyDescent="0.35">
      <c r="F19" s="57">
        <v>42</v>
      </c>
      <c r="G19" s="58" t="s">
        <v>518</v>
      </c>
      <c r="H19" s="32">
        <v>22.949998826979474</v>
      </c>
      <c r="I19"/>
      <c r="J19" s="57">
        <v>451156</v>
      </c>
      <c r="K19" s="58" t="s">
        <v>32</v>
      </c>
      <c r="L19" s="56">
        <v>21</v>
      </c>
      <c r="M19" s="33">
        <v>7.7826086956521703</v>
      </c>
      <c r="O19" s="57">
        <v>8833</v>
      </c>
      <c r="P19" s="58" t="s">
        <v>146</v>
      </c>
      <c r="Q19" s="56">
        <v>508833</v>
      </c>
      <c r="R19" s="56">
        <v>2</v>
      </c>
      <c r="S19" s="56">
        <v>30</v>
      </c>
      <c r="T19" s="33">
        <v>3.06523043478261</v>
      </c>
      <c r="U19" s="100"/>
    </row>
    <row r="20" spans="2:21" ht="19.5" thickBot="1" x14ac:dyDescent="0.35">
      <c r="D20" s="36"/>
      <c r="F20" s="57">
        <v>44</v>
      </c>
      <c r="G20" s="58" t="s">
        <v>519</v>
      </c>
      <c r="H20" s="32">
        <v>29.574950439882699</v>
      </c>
      <c r="I20"/>
      <c r="J20" s="57">
        <v>551157</v>
      </c>
      <c r="K20" s="58" t="s">
        <v>33</v>
      </c>
      <c r="L20" s="56">
        <v>21</v>
      </c>
      <c r="M20" s="33">
        <v>2.8754</v>
      </c>
      <c r="O20" s="57">
        <v>8840</v>
      </c>
      <c r="P20" s="58" t="s">
        <v>163</v>
      </c>
      <c r="Q20" s="56">
        <v>408840</v>
      </c>
      <c r="R20" s="56">
        <v>2</v>
      </c>
      <c r="S20" s="56">
        <v>30</v>
      </c>
      <c r="T20" s="33">
        <v>4.5652173913043503</v>
      </c>
      <c r="U20" s="100"/>
    </row>
    <row r="21" spans="2:21" ht="19.5" thickBot="1" x14ac:dyDescent="0.35">
      <c r="F21" s="57">
        <v>45</v>
      </c>
      <c r="G21" s="58" t="s">
        <v>517</v>
      </c>
      <c r="H21" s="32">
        <v>33.508445454545452</v>
      </c>
      <c r="I21"/>
      <c r="J21" s="57">
        <v>451151</v>
      </c>
      <c r="K21" s="58" t="s">
        <v>24</v>
      </c>
      <c r="L21" s="56">
        <v>21</v>
      </c>
      <c r="M21" s="33">
        <v>3</v>
      </c>
      <c r="O21" s="57">
        <v>8820</v>
      </c>
      <c r="P21" s="58" t="s">
        <v>164</v>
      </c>
      <c r="Q21" s="56">
        <v>508820</v>
      </c>
      <c r="R21" s="56">
        <v>2</v>
      </c>
      <c r="S21" s="56">
        <v>30</v>
      </c>
      <c r="T21" s="33">
        <v>3</v>
      </c>
      <c r="U21" s="100"/>
    </row>
    <row r="22" spans="2:21" ht="19.5" thickBot="1" x14ac:dyDescent="0.35">
      <c r="F22" s="57">
        <v>55</v>
      </c>
      <c r="G22" s="58" t="s">
        <v>322</v>
      </c>
      <c r="H22" s="32">
        <v>21.563418181818179</v>
      </c>
      <c r="I22"/>
      <c r="J22" s="57">
        <v>410583</v>
      </c>
      <c r="K22" s="58" t="s">
        <v>37</v>
      </c>
      <c r="L22" s="56">
        <v>14</v>
      </c>
      <c r="M22" s="33">
        <v>0</v>
      </c>
      <c r="O22" s="57">
        <v>8839</v>
      </c>
      <c r="P22" s="58" t="s">
        <v>165</v>
      </c>
      <c r="Q22" s="56">
        <v>508839</v>
      </c>
      <c r="R22" s="56">
        <v>2</v>
      </c>
      <c r="S22" s="56">
        <v>30</v>
      </c>
      <c r="T22" s="33">
        <v>3.782</v>
      </c>
      <c r="U22" s="100"/>
    </row>
    <row r="23" spans="2:21" ht="19.5" thickBot="1" x14ac:dyDescent="0.35">
      <c r="F23" s="57">
        <v>57</v>
      </c>
      <c r="G23" s="58" t="s">
        <v>520</v>
      </c>
      <c r="H23" s="32">
        <v>22.19109090909091</v>
      </c>
      <c r="I23"/>
      <c r="J23" s="57">
        <v>510530</v>
      </c>
      <c r="K23" s="58" t="s">
        <v>29</v>
      </c>
      <c r="L23" s="56">
        <v>14</v>
      </c>
      <c r="M23" s="33">
        <v>3.5652173913043499</v>
      </c>
      <c r="O23" s="57">
        <v>8862</v>
      </c>
      <c r="P23" s="58" t="s">
        <v>166</v>
      </c>
      <c r="Q23" s="56">
        <v>408862</v>
      </c>
      <c r="R23" s="56">
        <v>2</v>
      </c>
      <c r="S23" s="56">
        <v>30</v>
      </c>
      <c r="T23" s="33">
        <v>3.5646086956521699</v>
      </c>
      <c r="U23" s="100"/>
    </row>
    <row r="24" spans="2:21" ht="19.5" thickBot="1" x14ac:dyDescent="0.35">
      <c r="F24" s="57">
        <v>5006</v>
      </c>
      <c r="G24" s="58" t="s">
        <v>510</v>
      </c>
      <c r="H24" s="32">
        <v>32.786363636363639</v>
      </c>
      <c r="I24"/>
      <c r="J24" s="57">
        <v>410550</v>
      </c>
      <c r="K24" s="58" t="s">
        <v>17</v>
      </c>
      <c r="L24" s="56">
        <v>14</v>
      </c>
      <c r="M24" s="33">
        <v>5.4347826086956497</v>
      </c>
      <c r="O24" s="57">
        <v>8860</v>
      </c>
      <c r="P24" s="58" t="s">
        <v>167</v>
      </c>
      <c r="Q24" s="56">
        <v>508860</v>
      </c>
      <c r="R24" s="56">
        <v>2</v>
      </c>
      <c r="S24" s="56">
        <v>30</v>
      </c>
      <c r="T24" s="33">
        <v>3.6637</v>
      </c>
      <c r="U24" s="100"/>
    </row>
    <row r="25" spans="2:21" ht="19.5" thickBot="1" x14ac:dyDescent="0.35">
      <c r="F25" s="57">
        <v>5060</v>
      </c>
      <c r="G25" s="58" t="s">
        <v>484</v>
      </c>
      <c r="H25" s="32">
        <v>24.404969501466276</v>
      </c>
      <c r="I25"/>
      <c r="J25" s="57">
        <v>510556</v>
      </c>
      <c r="K25" s="58" t="s">
        <v>18</v>
      </c>
      <c r="L25" s="56">
        <v>14</v>
      </c>
      <c r="M25" s="33">
        <v>3.7480000000000002</v>
      </c>
      <c r="O25" s="57">
        <v>10523</v>
      </c>
      <c r="P25" s="58" t="s">
        <v>39</v>
      </c>
      <c r="Q25" s="56">
        <v>510523</v>
      </c>
      <c r="R25" s="56">
        <v>14</v>
      </c>
      <c r="S25" s="56">
        <v>50</v>
      </c>
      <c r="T25" s="33">
        <v>5.66420869565217</v>
      </c>
      <c r="U25" s="100"/>
    </row>
    <row r="26" spans="2:21" ht="19.5" thickBot="1" x14ac:dyDescent="0.35">
      <c r="F26" s="57">
        <v>5101</v>
      </c>
      <c r="G26" s="58" t="s">
        <v>486</v>
      </c>
      <c r="H26" s="32">
        <v>28.723745454545451</v>
      </c>
      <c r="I26"/>
      <c r="J26" s="57">
        <v>410551</v>
      </c>
      <c r="K26" s="58" t="s">
        <v>372</v>
      </c>
      <c r="L26" s="56">
        <v>14</v>
      </c>
      <c r="M26" s="33">
        <v>0</v>
      </c>
      <c r="O26" s="57">
        <v>10513</v>
      </c>
      <c r="P26" s="58" t="s">
        <v>371</v>
      </c>
      <c r="Q26" s="56">
        <v>510513</v>
      </c>
      <c r="R26" s="56">
        <v>14</v>
      </c>
      <c r="S26" s="56">
        <v>50</v>
      </c>
      <c r="T26" s="33">
        <v>4.2989870967741899</v>
      </c>
      <c r="U26" s="100"/>
    </row>
    <row r="27" spans="2:21" ht="19.5" thickBot="1" x14ac:dyDescent="0.35">
      <c r="F27" s="57">
        <v>5130</v>
      </c>
      <c r="G27" s="58" t="s">
        <v>485</v>
      </c>
      <c r="H27" s="32">
        <v>23.40909090909091</v>
      </c>
      <c r="I27"/>
      <c r="J27" s="57">
        <v>510523</v>
      </c>
      <c r="K27" s="58" t="s">
        <v>39</v>
      </c>
      <c r="L27" s="56">
        <v>14</v>
      </c>
      <c r="M27" s="33">
        <v>5.66420869565217</v>
      </c>
      <c r="O27" s="57">
        <v>10510</v>
      </c>
      <c r="P27" s="58" t="s">
        <v>41</v>
      </c>
      <c r="Q27" s="56">
        <v>410510</v>
      </c>
      <c r="R27" s="56">
        <v>14</v>
      </c>
      <c r="S27" s="56">
        <v>50</v>
      </c>
      <c r="T27" s="33">
        <v>10.9565217391304</v>
      </c>
      <c r="U27" s="100"/>
    </row>
    <row r="28" spans="2:21" ht="19.5" thickBot="1" x14ac:dyDescent="0.35">
      <c r="F28" s="57">
        <v>5169</v>
      </c>
      <c r="G28" s="58" t="s">
        <v>511</v>
      </c>
      <c r="H28" s="32">
        <v>24.442334310850441</v>
      </c>
      <c r="I28"/>
      <c r="J28" s="57">
        <v>510570</v>
      </c>
      <c r="K28" s="58" t="s">
        <v>30</v>
      </c>
      <c r="L28" s="56">
        <v>14</v>
      </c>
      <c r="M28" s="33">
        <v>4.6950434782608701</v>
      </c>
      <c r="O28" s="57">
        <v>10511</v>
      </c>
      <c r="P28" s="58" t="s">
        <v>42</v>
      </c>
      <c r="Q28" s="56">
        <v>510511</v>
      </c>
      <c r="R28" s="56">
        <v>14</v>
      </c>
      <c r="S28" s="56">
        <v>50</v>
      </c>
      <c r="T28" s="33">
        <v>3</v>
      </c>
      <c r="U28" s="100"/>
    </row>
    <row r="29" spans="2:21" ht="19.5" thickBot="1" x14ac:dyDescent="0.35">
      <c r="I29"/>
      <c r="J29" s="57">
        <v>410571</v>
      </c>
      <c r="K29" s="58" t="s">
        <v>471</v>
      </c>
      <c r="L29" s="56">
        <v>14</v>
      </c>
      <c r="M29" s="33">
        <v>5.4952290652173899</v>
      </c>
      <c r="O29" s="57">
        <v>10512</v>
      </c>
      <c r="P29" s="58" t="s">
        <v>43</v>
      </c>
      <c r="Q29" s="56">
        <v>410512</v>
      </c>
      <c r="R29" s="56">
        <v>14</v>
      </c>
      <c r="S29" s="56">
        <v>50</v>
      </c>
      <c r="T29" s="33">
        <v>3.65115652173913</v>
      </c>
      <c r="U29" s="100"/>
    </row>
    <row r="30" spans="2:21" ht="19.5" thickBot="1" x14ac:dyDescent="0.35">
      <c r="I30"/>
      <c r="J30" s="57">
        <v>510520</v>
      </c>
      <c r="K30" s="58" t="s">
        <v>34</v>
      </c>
      <c r="L30" s="56">
        <v>14</v>
      </c>
      <c r="M30" s="33">
        <v>4.782</v>
      </c>
      <c r="O30" s="57">
        <v>10583</v>
      </c>
      <c r="P30" s="58" t="s">
        <v>37</v>
      </c>
      <c r="Q30" s="56">
        <v>510523</v>
      </c>
      <c r="R30" s="56">
        <v>14</v>
      </c>
      <c r="S30" s="56">
        <v>50</v>
      </c>
      <c r="T30" s="33">
        <v>0</v>
      </c>
      <c r="U30" s="100"/>
    </row>
    <row r="31" spans="2:21" ht="19.5" thickBot="1" x14ac:dyDescent="0.35">
      <c r="I31"/>
      <c r="J31" s="57">
        <v>410524</v>
      </c>
      <c r="K31" s="58" t="s">
        <v>35</v>
      </c>
      <c r="L31" s="56">
        <v>14</v>
      </c>
      <c r="M31" s="33">
        <v>6.9130434782608701</v>
      </c>
      <c r="O31" s="57">
        <v>10521</v>
      </c>
      <c r="P31" s="58" t="s">
        <v>38</v>
      </c>
      <c r="Q31" s="56">
        <v>410521</v>
      </c>
      <c r="R31" s="56">
        <v>14</v>
      </c>
      <c r="S31" s="56">
        <v>50</v>
      </c>
      <c r="T31" s="33">
        <v>4.9565217391304399</v>
      </c>
      <c r="U31" s="100"/>
    </row>
    <row r="32" spans="2:21" ht="19.5" thickBot="1" x14ac:dyDescent="0.35">
      <c r="I32"/>
      <c r="J32" s="57">
        <v>410521</v>
      </c>
      <c r="K32" s="58" t="s">
        <v>38</v>
      </c>
      <c r="L32" s="56">
        <v>14</v>
      </c>
      <c r="M32" s="33">
        <v>4.9565217391304399</v>
      </c>
      <c r="O32" s="57">
        <v>10520</v>
      </c>
      <c r="P32" s="58" t="s">
        <v>34</v>
      </c>
      <c r="Q32" s="56">
        <v>510520</v>
      </c>
      <c r="R32" s="56">
        <v>14</v>
      </c>
      <c r="S32" s="56">
        <v>50</v>
      </c>
      <c r="T32" s="33">
        <v>4.782</v>
      </c>
      <c r="U32" s="100"/>
    </row>
    <row r="33" spans="9:21" ht="19.5" thickBot="1" x14ac:dyDescent="0.35">
      <c r="I33"/>
      <c r="J33" s="57">
        <v>510513</v>
      </c>
      <c r="K33" s="58" t="s">
        <v>371</v>
      </c>
      <c r="L33" s="56">
        <v>14</v>
      </c>
      <c r="M33" s="33">
        <v>4.2989870967741899</v>
      </c>
      <c r="O33" s="57">
        <v>10524</v>
      </c>
      <c r="P33" s="58" t="s">
        <v>35</v>
      </c>
      <c r="Q33" s="56">
        <v>410524</v>
      </c>
      <c r="R33" s="56">
        <v>14</v>
      </c>
      <c r="S33" s="56">
        <v>50</v>
      </c>
      <c r="T33" s="33">
        <v>6.9130434782608701</v>
      </c>
      <c r="U33" s="100"/>
    </row>
    <row r="34" spans="9:21" ht="19.5" thickBot="1" x14ac:dyDescent="0.35">
      <c r="I34"/>
      <c r="J34" s="57">
        <v>510511</v>
      </c>
      <c r="K34" s="58" t="s">
        <v>42</v>
      </c>
      <c r="L34" s="56">
        <v>14</v>
      </c>
      <c r="M34" s="33">
        <v>3</v>
      </c>
      <c r="O34" s="57">
        <v>10522</v>
      </c>
      <c r="P34" s="58" t="s">
        <v>36</v>
      </c>
      <c r="Q34" s="56">
        <v>510522</v>
      </c>
      <c r="R34" s="56">
        <v>14</v>
      </c>
      <c r="S34" s="56">
        <v>50</v>
      </c>
      <c r="T34" s="33">
        <v>2.8695652173913002</v>
      </c>
      <c r="U34" s="100"/>
    </row>
    <row r="35" spans="9:21" ht="19.5" thickBot="1" x14ac:dyDescent="0.35">
      <c r="I35"/>
      <c r="J35" s="57">
        <v>510522</v>
      </c>
      <c r="K35" s="58" t="s">
        <v>36</v>
      </c>
      <c r="L35" s="56">
        <v>14</v>
      </c>
      <c r="M35" s="33">
        <v>2.8695652173913002</v>
      </c>
      <c r="O35" s="57">
        <v>10550</v>
      </c>
      <c r="P35" s="58" t="s">
        <v>17</v>
      </c>
      <c r="Q35" s="56">
        <v>410550</v>
      </c>
      <c r="R35" s="56">
        <v>14</v>
      </c>
      <c r="S35" s="56">
        <v>50</v>
      </c>
      <c r="T35" s="33">
        <v>5.4347826086956497</v>
      </c>
      <c r="U35" s="100"/>
    </row>
    <row r="36" spans="9:21" ht="19.5" thickBot="1" x14ac:dyDescent="0.35">
      <c r="I36"/>
      <c r="J36" s="57">
        <v>410510</v>
      </c>
      <c r="K36" s="58" t="s">
        <v>41</v>
      </c>
      <c r="L36" s="56">
        <v>14</v>
      </c>
      <c r="M36" s="33">
        <v>10.9565217391304</v>
      </c>
      <c r="O36" s="57">
        <v>10556</v>
      </c>
      <c r="P36" s="58" t="s">
        <v>18</v>
      </c>
      <c r="Q36" s="56">
        <v>510556</v>
      </c>
      <c r="R36" s="56">
        <v>14</v>
      </c>
      <c r="S36" s="56">
        <v>50</v>
      </c>
      <c r="T36" s="33">
        <v>3.7480000000000002</v>
      </c>
      <c r="U36" s="100"/>
    </row>
    <row r="37" spans="9:21" ht="19.5" thickBot="1" x14ac:dyDescent="0.35">
      <c r="I37"/>
      <c r="J37" s="57">
        <v>410512</v>
      </c>
      <c r="K37" s="58" t="s">
        <v>43</v>
      </c>
      <c r="L37" s="56">
        <v>14</v>
      </c>
      <c r="M37" s="33">
        <v>3.65115652173913</v>
      </c>
      <c r="O37" s="57">
        <v>10551</v>
      </c>
      <c r="P37" s="58" t="s">
        <v>372</v>
      </c>
      <c r="Q37" s="56">
        <v>410550</v>
      </c>
      <c r="R37" s="56">
        <v>14</v>
      </c>
      <c r="S37" s="56">
        <v>50</v>
      </c>
      <c r="T37" s="33">
        <v>0</v>
      </c>
      <c r="U37" s="100"/>
    </row>
    <row r="38" spans="9:21" ht="19.5" thickBot="1" x14ac:dyDescent="0.35">
      <c r="I38"/>
      <c r="J38" s="57">
        <v>4057</v>
      </c>
      <c r="K38" s="58" t="s">
        <v>55</v>
      </c>
      <c r="L38" s="56">
        <v>5060</v>
      </c>
      <c r="M38" s="33">
        <v>6.6399428571428603</v>
      </c>
      <c r="O38" s="57">
        <v>10530</v>
      </c>
      <c r="P38" s="58" t="s">
        <v>29</v>
      </c>
      <c r="Q38" s="56">
        <v>510530</v>
      </c>
      <c r="R38" s="56">
        <v>14</v>
      </c>
      <c r="S38" s="56">
        <v>50</v>
      </c>
      <c r="T38" s="33">
        <v>3.5652173913043499</v>
      </c>
      <c r="U38" s="100"/>
    </row>
    <row r="39" spans="9:21" ht="19.5" thickBot="1" x14ac:dyDescent="0.35">
      <c r="I39"/>
      <c r="J39" s="57">
        <v>4082</v>
      </c>
      <c r="K39" s="58" t="s">
        <v>408</v>
      </c>
      <c r="L39" s="56">
        <v>5060</v>
      </c>
      <c r="M39" s="33">
        <v>3</v>
      </c>
      <c r="O39" s="57">
        <v>10570</v>
      </c>
      <c r="P39" s="58" t="s">
        <v>30</v>
      </c>
      <c r="Q39" s="56">
        <v>510570</v>
      </c>
      <c r="R39" s="56">
        <v>14</v>
      </c>
      <c r="S39" s="56">
        <v>50</v>
      </c>
      <c r="T39" s="33">
        <v>4.6950434782608701</v>
      </c>
      <c r="U39" s="100"/>
    </row>
    <row r="40" spans="9:21" ht="19.5" thickBot="1" x14ac:dyDescent="0.35">
      <c r="I40"/>
      <c r="J40" s="57">
        <v>4030</v>
      </c>
      <c r="K40" s="58" t="s">
        <v>394</v>
      </c>
      <c r="L40" s="56">
        <v>5060</v>
      </c>
      <c r="M40" s="33">
        <v>6.3899809523809497</v>
      </c>
      <c r="O40" s="57">
        <v>10571</v>
      </c>
      <c r="P40" s="58" t="s">
        <v>471</v>
      </c>
      <c r="Q40" s="56">
        <v>410571</v>
      </c>
      <c r="R40" s="56">
        <v>14</v>
      </c>
      <c r="S40" s="56">
        <v>50</v>
      </c>
      <c r="T40" s="33">
        <v>5.4952290652173899</v>
      </c>
      <c r="U40" s="100"/>
    </row>
    <row r="41" spans="9:21" ht="19.5" thickBot="1" x14ac:dyDescent="0.35">
      <c r="I41"/>
      <c r="J41" s="57">
        <v>4060</v>
      </c>
      <c r="K41" s="58" t="s">
        <v>455</v>
      </c>
      <c r="L41" s="56">
        <v>5060</v>
      </c>
      <c r="M41" s="33">
        <v>9.1995761904761899</v>
      </c>
      <c r="O41" s="57">
        <v>57210</v>
      </c>
      <c r="P41" s="58" t="s">
        <v>239</v>
      </c>
      <c r="Q41" s="56">
        <v>557210</v>
      </c>
      <c r="R41" s="56">
        <v>42</v>
      </c>
      <c r="S41" s="56">
        <v>160</v>
      </c>
      <c r="T41" s="33">
        <v>2.2786010704761899</v>
      </c>
      <c r="U41" s="100"/>
    </row>
    <row r="42" spans="9:21" ht="19.5" thickBot="1" x14ac:dyDescent="0.35">
      <c r="I42"/>
      <c r="J42" s="57">
        <v>4064</v>
      </c>
      <c r="K42" s="58" t="s">
        <v>57</v>
      </c>
      <c r="L42" s="56">
        <v>5060</v>
      </c>
      <c r="M42" s="33">
        <v>0</v>
      </c>
      <c r="O42" s="57">
        <v>57258</v>
      </c>
      <c r="P42" s="58" t="s">
        <v>240</v>
      </c>
      <c r="Q42" s="56">
        <v>457258</v>
      </c>
      <c r="R42" s="56">
        <v>42</v>
      </c>
      <c r="S42" s="56">
        <v>160</v>
      </c>
      <c r="T42" s="33">
        <v>3.1206927800000002</v>
      </c>
      <c r="U42" s="100"/>
    </row>
    <row r="43" spans="9:21" ht="19.5" thickBot="1" x14ac:dyDescent="0.35">
      <c r="I43"/>
      <c r="J43" s="57">
        <v>4092</v>
      </c>
      <c r="K43" s="58" t="s">
        <v>410</v>
      </c>
      <c r="L43" s="56">
        <v>5060</v>
      </c>
      <c r="M43" s="33">
        <v>1.7827999999999999</v>
      </c>
      <c r="O43" s="57">
        <v>57305</v>
      </c>
      <c r="P43" s="58" t="s">
        <v>241</v>
      </c>
      <c r="Q43" s="56">
        <v>557305</v>
      </c>
      <c r="R43" s="56">
        <v>42</v>
      </c>
      <c r="S43" s="56">
        <v>160</v>
      </c>
      <c r="T43" s="33">
        <v>2.0804618499999998</v>
      </c>
      <c r="U43" s="100"/>
    </row>
    <row r="44" spans="9:21" ht="19.5" thickBot="1" x14ac:dyDescent="0.35">
      <c r="I44"/>
      <c r="J44" s="57">
        <v>4041</v>
      </c>
      <c r="K44" s="58" t="s">
        <v>398</v>
      </c>
      <c r="L44" s="56">
        <v>5060</v>
      </c>
      <c r="M44" s="33">
        <v>2.7728999999999999</v>
      </c>
      <c r="O44" s="57">
        <v>57458</v>
      </c>
      <c r="P44" s="58" t="s">
        <v>242</v>
      </c>
      <c r="Q44" s="56">
        <v>557458</v>
      </c>
      <c r="R44" s="56">
        <v>42</v>
      </c>
      <c r="S44" s="56">
        <v>160</v>
      </c>
      <c r="T44" s="33">
        <v>2.0804618499999998</v>
      </c>
      <c r="U44" s="100"/>
    </row>
    <row r="45" spans="9:21" ht="19.5" thickBot="1" x14ac:dyDescent="0.35">
      <c r="I45"/>
      <c r="J45" s="57">
        <v>4085</v>
      </c>
      <c r="K45" s="58" t="s">
        <v>409</v>
      </c>
      <c r="L45" s="56">
        <v>5060</v>
      </c>
      <c r="M45" s="33">
        <v>3.1225843317972299</v>
      </c>
      <c r="O45" s="57">
        <v>57163</v>
      </c>
      <c r="P45" s="58" t="s">
        <v>247</v>
      </c>
      <c r="Q45" s="56">
        <v>457163</v>
      </c>
      <c r="R45" s="56">
        <v>42</v>
      </c>
      <c r="S45" s="56">
        <v>160</v>
      </c>
      <c r="T45" s="33">
        <v>2.8612591799999998</v>
      </c>
      <c r="U45" s="100"/>
    </row>
    <row r="46" spans="9:21" ht="19.5" thickBot="1" x14ac:dyDescent="0.35">
      <c r="I46"/>
      <c r="J46" s="57">
        <v>4066</v>
      </c>
      <c r="K46" s="58" t="s">
        <v>456</v>
      </c>
      <c r="L46" s="56">
        <v>5060</v>
      </c>
      <c r="M46" s="33">
        <v>5.9950075523809501</v>
      </c>
      <c r="O46" s="57">
        <v>57308</v>
      </c>
      <c r="P46" s="58" t="s">
        <v>248</v>
      </c>
      <c r="Q46" s="56">
        <v>457308</v>
      </c>
      <c r="R46" s="56">
        <v>42</v>
      </c>
      <c r="S46" s="56">
        <v>160</v>
      </c>
      <c r="T46" s="33">
        <v>11.1342107780952</v>
      </c>
      <c r="U46" s="100"/>
    </row>
    <row r="47" spans="9:21" ht="19.5" thickBot="1" x14ac:dyDescent="0.35">
      <c r="I47"/>
      <c r="J47" s="57">
        <v>4067</v>
      </c>
      <c r="K47" s="58" t="s">
        <v>402</v>
      </c>
      <c r="L47" s="56">
        <v>5060</v>
      </c>
      <c r="M47" s="33">
        <v>3</v>
      </c>
      <c r="O47" s="57">
        <v>57626</v>
      </c>
      <c r="P47" s="58" t="s">
        <v>249</v>
      </c>
      <c r="Q47" s="56">
        <v>457308</v>
      </c>
      <c r="R47" s="56">
        <v>42</v>
      </c>
      <c r="S47" s="56">
        <v>160</v>
      </c>
      <c r="T47" s="33">
        <v>0</v>
      </c>
      <c r="U47" s="100"/>
    </row>
    <row r="48" spans="9:21" ht="19.5" thickBot="1" x14ac:dyDescent="0.35">
      <c r="I48"/>
      <c r="J48" s="57">
        <v>4095</v>
      </c>
      <c r="K48" s="58" t="s">
        <v>91</v>
      </c>
      <c r="L48" s="56">
        <v>5060</v>
      </c>
      <c r="M48" s="33">
        <v>4.1059291561904798</v>
      </c>
      <c r="O48" s="57">
        <v>57250</v>
      </c>
      <c r="P48" s="58" t="s">
        <v>259</v>
      </c>
      <c r="Q48" s="56">
        <v>557250</v>
      </c>
      <c r="R48" s="56">
        <v>42</v>
      </c>
      <c r="S48" s="56">
        <v>160</v>
      </c>
      <c r="T48" s="33">
        <v>3.0711579723809499</v>
      </c>
      <c r="U48" s="100"/>
    </row>
    <row r="49" spans="9:21" ht="19.5" thickBot="1" x14ac:dyDescent="0.35">
      <c r="I49"/>
      <c r="J49" s="57">
        <v>4087</v>
      </c>
      <c r="K49" s="58" t="s">
        <v>92</v>
      </c>
      <c r="L49" s="56">
        <v>5060</v>
      </c>
      <c r="M49" s="33">
        <v>7.8463619047619098</v>
      </c>
      <c r="O49" s="57">
        <v>57435</v>
      </c>
      <c r="P49" s="58" t="s">
        <v>260</v>
      </c>
      <c r="Q49" s="56">
        <v>457435</v>
      </c>
      <c r="R49" s="56">
        <v>42</v>
      </c>
      <c r="S49" s="56">
        <v>160</v>
      </c>
      <c r="T49" s="33">
        <v>4.46207055</v>
      </c>
      <c r="U49" s="100"/>
    </row>
    <row r="50" spans="9:21" ht="19.5" thickBot="1" x14ac:dyDescent="0.35">
      <c r="I50"/>
      <c r="J50" s="57">
        <v>4073</v>
      </c>
      <c r="K50" s="58" t="s">
        <v>384</v>
      </c>
      <c r="L50" s="56">
        <v>5060</v>
      </c>
      <c r="M50" s="33">
        <v>1.7827999999999999</v>
      </c>
      <c r="O50" s="57">
        <v>57353</v>
      </c>
      <c r="P50" s="58" t="s">
        <v>283</v>
      </c>
      <c r="Q50" s="56">
        <v>557353</v>
      </c>
      <c r="R50" s="56">
        <v>42</v>
      </c>
      <c r="S50" s="56">
        <v>160</v>
      </c>
      <c r="T50" s="33">
        <v>0</v>
      </c>
      <c r="U50" s="100"/>
    </row>
    <row r="51" spans="9:21" ht="19.5" thickBot="1" x14ac:dyDescent="0.35">
      <c r="I51"/>
      <c r="J51" s="57">
        <v>4074</v>
      </c>
      <c r="K51" s="58" t="s">
        <v>405</v>
      </c>
      <c r="L51" s="56">
        <v>5060</v>
      </c>
      <c r="M51" s="33">
        <v>0</v>
      </c>
      <c r="O51" s="57">
        <v>57543</v>
      </c>
      <c r="P51" s="58" t="s">
        <v>284</v>
      </c>
      <c r="Q51" s="56">
        <v>457543</v>
      </c>
      <c r="R51" s="56">
        <v>42</v>
      </c>
      <c r="S51" s="56">
        <v>160</v>
      </c>
      <c r="T51" s="33">
        <v>2.68341932523809</v>
      </c>
      <c r="U51" s="100"/>
    </row>
    <row r="52" spans="9:21" ht="19.5" thickBot="1" x14ac:dyDescent="0.35">
      <c r="I52"/>
      <c r="J52" s="57">
        <v>4079</v>
      </c>
      <c r="K52" s="58" t="s">
        <v>457</v>
      </c>
      <c r="L52" s="56">
        <v>5060</v>
      </c>
      <c r="M52" s="33">
        <v>1.6947322580645201</v>
      </c>
      <c r="O52" s="57">
        <v>57583</v>
      </c>
      <c r="P52" s="58" t="s">
        <v>285</v>
      </c>
      <c r="Q52" s="56">
        <v>457583</v>
      </c>
      <c r="R52" s="56">
        <v>42</v>
      </c>
      <c r="S52" s="56">
        <v>160</v>
      </c>
      <c r="T52" s="33">
        <v>7.9153746890476198</v>
      </c>
      <c r="U52" s="100"/>
    </row>
    <row r="53" spans="9:21" ht="19.5" thickBot="1" x14ac:dyDescent="0.35">
      <c r="I53"/>
      <c r="J53" s="57">
        <v>4031</v>
      </c>
      <c r="K53" s="58" t="s">
        <v>395</v>
      </c>
      <c r="L53" s="56">
        <v>5060</v>
      </c>
      <c r="M53" s="33">
        <v>3</v>
      </c>
      <c r="O53" s="57">
        <v>57668</v>
      </c>
      <c r="P53" s="58" t="s">
        <v>286</v>
      </c>
      <c r="Q53" s="56">
        <v>557668</v>
      </c>
      <c r="R53" s="56">
        <v>42</v>
      </c>
      <c r="S53" s="56">
        <v>160</v>
      </c>
      <c r="T53" s="33">
        <v>4.0139192523809504</v>
      </c>
      <c r="U53" s="100"/>
    </row>
    <row r="54" spans="9:21" ht="19.5" thickBot="1" x14ac:dyDescent="0.35">
      <c r="I54"/>
      <c r="J54" s="57">
        <v>4071</v>
      </c>
      <c r="K54" s="58" t="s">
        <v>98</v>
      </c>
      <c r="L54" s="56">
        <v>5060</v>
      </c>
      <c r="M54" s="33">
        <v>8.7697428571428606</v>
      </c>
      <c r="O54" s="57">
        <v>57523</v>
      </c>
      <c r="P54" s="58" t="s">
        <v>287</v>
      </c>
      <c r="Q54" s="56">
        <v>557523</v>
      </c>
      <c r="R54" s="56">
        <v>42</v>
      </c>
      <c r="S54" s="56">
        <v>160</v>
      </c>
      <c r="T54" s="33">
        <v>2.8939224299999999</v>
      </c>
      <c r="U54" s="100"/>
    </row>
    <row r="55" spans="9:21" ht="19.5" thickBot="1" x14ac:dyDescent="0.35">
      <c r="I55"/>
      <c r="J55" s="57">
        <v>4080</v>
      </c>
      <c r="K55" s="58" t="s">
        <v>407</v>
      </c>
      <c r="L55" s="56">
        <v>5060</v>
      </c>
      <c r="M55" s="33">
        <v>2.7827999999999999</v>
      </c>
      <c r="O55" s="57">
        <v>57614</v>
      </c>
      <c r="P55" s="58" t="s">
        <v>288</v>
      </c>
      <c r="Q55" s="56">
        <v>457614</v>
      </c>
      <c r="R55" s="56">
        <v>42</v>
      </c>
      <c r="S55" s="56">
        <v>160</v>
      </c>
      <c r="T55" s="33">
        <v>9.1353079899999994</v>
      </c>
      <c r="U55" s="100"/>
    </row>
    <row r="56" spans="9:21" ht="19.5" thickBot="1" x14ac:dyDescent="0.35">
      <c r="I56"/>
      <c r="J56" s="57">
        <v>4113</v>
      </c>
      <c r="K56" s="58" t="s">
        <v>415</v>
      </c>
      <c r="L56" s="56">
        <v>5101</v>
      </c>
      <c r="M56" s="33">
        <v>3</v>
      </c>
      <c r="O56" s="57">
        <v>57165</v>
      </c>
      <c r="P56" s="58" t="s">
        <v>289</v>
      </c>
      <c r="Q56" s="56">
        <v>457165</v>
      </c>
      <c r="R56" s="56">
        <v>42</v>
      </c>
      <c r="S56" s="56">
        <v>160</v>
      </c>
      <c r="T56" s="33">
        <v>2.5166877187096799</v>
      </c>
      <c r="U56" s="100"/>
    </row>
    <row r="57" spans="9:21" ht="19.5" thickBot="1" x14ac:dyDescent="0.35">
      <c r="I57"/>
      <c r="J57" s="57">
        <v>4111</v>
      </c>
      <c r="K57" s="58" t="s">
        <v>414</v>
      </c>
      <c r="L57" s="56">
        <v>5101</v>
      </c>
      <c r="M57" s="33">
        <v>4.4518021505376302</v>
      </c>
      <c r="O57" s="57">
        <v>57345</v>
      </c>
      <c r="P57" s="58" t="s">
        <v>290</v>
      </c>
      <c r="Q57" s="56">
        <v>457345</v>
      </c>
      <c r="R57" s="56">
        <v>42</v>
      </c>
      <c r="S57" s="56">
        <v>160</v>
      </c>
      <c r="T57" s="33">
        <v>0</v>
      </c>
      <c r="U57" s="100"/>
    </row>
    <row r="58" spans="9:21" ht="19.5" thickBot="1" x14ac:dyDescent="0.35">
      <c r="I58"/>
      <c r="J58" s="57">
        <v>4104</v>
      </c>
      <c r="K58" s="58" t="s">
        <v>412</v>
      </c>
      <c r="L58" s="56">
        <v>5101</v>
      </c>
      <c r="M58" s="33">
        <v>4.6776</v>
      </c>
      <c r="O58" s="57">
        <v>57503</v>
      </c>
      <c r="P58" s="58" t="s">
        <v>291</v>
      </c>
      <c r="Q58" s="56">
        <v>557503</v>
      </c>
      <c r="R58" s="56">
        <v>42</v>
      </c>
      <c r="S58" s="56">
        <v>160</v>
      </c>
      <c r="T58" s="33">
        <v>3.7951611867741901</v>
      </c>
      <c r="U58" s="100"/>
    </row>
    <row r="59" spans="9:21" ht="19.5" thickBot="1" x14ac:dyDescent="0.35">
      <c r="I59"/>
      <c r="J59" s="57">
        <v>4008</v>
      </c>
      <c r="K59" s="58" t="s">
        <v>391</v>
      </c>
      <c r="L59" s="56">
        <v>5101</v>
      </c>
      <c r="M59" s="33">
        <v>2.67741935483871</v>
      </c>
      <c r="O59" s="57">
        <v>57618</v>
      </c>
      <c r="P59" s="58" t="s">
        <v>373</v>
      </c>
      <c r="Q59" s="56">
        <v>457617</v>
      </c>
      <c r="R59" s="56">
        <v>42</v>
      </c>
      <c r="S59" s="56">
        <v>160</v>
      </c>
      <c r="T59" s="33">
        <v>8.9549367263901711</v>
      </c>
      <c r="U59" s="100"/>
    </row>
    <row r="60" spans="9:21" ht="19.5" thickBot="1" x14ac:dyDescent="0.35">
      <c r="I60"/>
      <c r="J60" s="57">
        <v>4007</v>
      </c>
      <c r="K60" s="58" t="s">
        <v>444</v>
      </c>
      <c r="L60" s="56">
        <v>5101</v>
      </c>
      <c r="M60" s="33">
        <v>7.9047619047619104</v>
      </c>
      <c r="O60" s="57">
        <v>10560</v>
      </c>
      <c r="P60" s="58" t="s">
        <v>25</v>
      </c>
      <c r="Q60" s="56">
        <v>410560</v>
      </c>
      <c r="R60" s="56">
        <v>21</v>
      </c>
      <c r="S60" s="56">
        <v>50</v>
      </c>
      <c r="T60" s="33">
        <v>2</v>
      </c>
      <c r="U60" s="100"/>
    </row>
    <row r="61" spans="9:21" ht="19.5" thickBot="1" x14ac:dyDescent="0.35">
      <c r="I61"/>
      <c r="J61" s="57">
        <v>4015</v>
      </c>
      <c r="K61" s="58" t="s">
        <v>66</v>
      </c>
      <c r="L61" s="56">
        <v>5101</v>
      </c>
      <c r="M61" s="33">
        <v>4.8499999999999996</v>
      </c>
      <c r="O61" s="57">
        <v>10558</v>
      </c>
      <c r="P61" s="58" t="s">
        <v>26</v>
      </c>
      <c r="Q61" s="56">
        <v>410541</v>
      </c>
      <c r="R61" s="56">
        <v>21</v>
      </c>
      <c r="S61" s="56">
        <v>50</v>
      </c>
      <c r="T61" s="33">
        <v>0</v>
      </c>
      <c r="U61" s="100"/>
    </row>
    <row r="62" spans="9:21" ht="19.5" thickBot="1" x14ac:dyDescent="0.35">
      <c r="I62"/>
      <c r="J62" s="57">
        <v>4109</v>
      </c>
      <c r="K62" s="58" t="s">
        <v>413</v>
      </c>
      <c r="L62" s="56">
        <v>5101</v>
      </c>
      <c r="M62" s="33">
        <v>3</v>
      </c>
      <c r="O62" s="57">
        <v>10541</v>
      </c>
      <c r="P62" s="58" t="s">
        <v>27</v>
      </c>
      <c r="Q62" s="56">
        <v>410541</v>
      </c>
      <c r="R62" s="56">
        <v>21</v>
      </c>
      <c r="S62" s="56">
        <v>50</v>
      </c>
      <c r="T62" s="33">
        <v>6.6950434782608701</v>
      </c>
      <c r="U62" s="100"/>
    </row>
    <row r="63" spans="9:21" ht="19.5" thickBot="1" x14ac:dyDescent="0.35">
      <c r="I63"/>
      <c r="J63" s="57">
        <v>4129</v>
      </c>
      <c r="K63" s="58" t="s">
        <v>419</v>
      </c>
      <c r="L63" s="56">
        <v>5101</v>
      </c>
      <c r="M63" s="33">
        <v>1.8814</v>
      </c>
      <c r="O63" s="57">
        <v>10582</v>
      </c>
      <c r="P63" s="58" t="s">
        <v>374</v>
      </c>
      <c r="Q63" s="56">
        <v>510590</v>
      </c>
      <c r="R63" s="56">
        <v>21</v>
      </c>
      <c r="S63" s="56">
        <v>50</v>
      </c>
      <c r="T63" s="33">
        <v>0</v>
      </c>
      <c r="U63" s="100"/>
    </row>
    <row r="64" spans="9:21" ht="19.5" thickBot="1" x14ac:dyDescent="0.35">
      <c r="I64"/>
      <c r="J64" s="57">
        <v>4116</v>
      </c>
      <c r="K64" s="58" t="s">
        <v>73</v>
      </c>
      <c r="L64" s="56">
        <v>5101</v>
      </c>
      <c r="M64" s="33">
        <v>6.1005619047619097</v>
      </c>
      <c r="O64" s="57">
        <v>10539</v>
      </c>
      <c r="P64" s="58" t="s">
        <v>20</v>
      </c>
      <c r="Q64" s="56">
        <v>410566</v>
      </c>
      <c r="R64" s="56">
        <v>21</v>
      </c>
      <c r="S64" s="56">
        <v>50</v>
      </c>
      <c r="T64" s="33">
        <v>0</v>
      </c>
      <c r="U64" s="100"/>
    </row>
    <row r="65" spans="9:21" ht="19.5" thickBot="1" x14ac:dyDescent="0.35">
      <c r="I65"/>
      <c r="J65" s="57">
        <v>4126</v>
      </c>
      <c r="K65" s="58" t="s">
        <v>417</v>
      </c>
      <c r="L65" s="56">
        <v>5101</v>
      </c>
      <c r="M65" s="33">
        <v>2.7465437788018399</v>
      </c>
      <c r="O65" s="57">
        <v>10566</v>
      </c>
      <c r="P65" s="58" t="s">
        <v>21</v>
      </c>
      <c r="Q65" s="56">
        <v>410566</v>
      </c>
      <c r="R65" s="56">
        <v>21</v>
      </c>
      <c r="S65" s="56">
        <v>50</v>
      </c>
      <c r="T65" s="33">
        <v>7.9130434782608701</v>
      </c>
      <c r="U65" s="100"/>
    </row>
    <row r="66" spans="9:21" ht="19.5" thickBot="1" x14ac:dyDescent="0.35">
      <c r="I66"/>
      <c r="J66" s="57">
        <v>4119</v>
      </c>
      <c r="K66" s="58" t="s">
        <v>420</v>
      </c>
      <c r="L66" s="56">
        <v>5101</v>
      </c>
      <c r="M66" s="33">
        <v>3.85364285714286</v>
      </c>
      <c r="O66" s="57">
        <v>10590</v>
      </c>
      <c r="P66" s="58" t="s">
        <v>22</v>
      </c>
      <c r="Q66" s="56">
        <v>510590</v>
      </c>
      <c r="R66" s="56">
        <v>21</v>
      </c>
      <c r="S66" s="56">
        <v>50</v>
      </c>
      <c r="T66" s="33">
        <v>3.9130434782608701</v>
      </c>
      <c r="U66" s="100"/>
    </row>
    <row r="67" spans="9:21" ht="19.5" thickBot="1" x14ac:dyDescent="0.35">
      <c r="I67"/>
      <c r="J67" s="57">
        <v>4127</v>
      </c>
      <c r="K67" s="58" t="s">
        <v>418</v>
      </c>
      <c r="L67" s="56">
        <v>5101</v>
      </c>
      <c r="M67" s="33">
        <v>1.9523809523809501</v>
      </c>
      <c r="O67" s="57">
        <v>51154</v>
      </c>
      <c r="P67" s="58" t="s">
        <v>23</v>
      </c>
      <c r="Q67" s="56">
        <v>451154</v>
      </c>
      <c r="R67" s="56">
        <v>21</v>
      </c>
      <c r="S67" s="56">
        <v>50</v>
      </c>
      <c r="T67" s="33">
        <v>2</v>
      </c>
      <c r="U67" s="100"/>
    </row>
    <row r="68" spans="9:21" ht="19.5" thickBot="1" x14ac:dyDescent="0.35">
      <c r="I68"/>
      <c r="J68" s="57">
        <v>4121</v>
      </c>
      <c r="K68" s="58" t="s">
        <v>416</v>
      </c>
      <c r="L68" s="56">
        <v>5101</v>
      </c>
      <c r="M68" s="33">
        <v>4</v>
      </c>
      <c r="O68" s="57">
        <v>51151</v>
      </c>
      <c r="P68" s="58" t="s">
        <v>24</v>
      </c>
      <c r="Q68" s="56">
        <v>451151</v>
      </c>
      <c r="R68" s="56">
        <v>21</v>
      </c>
      <c r="S68" s="56">
        <v>50</v>
      </c>
      <c r="T68" s="33">
        <v>3</v>
      </c>
      <c r="U68" s="100"/>
    </row>
    <row r="69" spans="9:21" ht="19.5" thickBot="1" x14ac:dyDescent="0.35">
      <c r="I69"/>
      <c r="J69" s="57">
        <v>4101</v>
      </c>
      <c r="K69" s="58" t="s">
        <v>460</v>
      </c>
      <c r="L69" s="56">
        <v>5101</v>
      </c>
      <c r="M69" s="33">
        <v>8.6625870967741889</v>
      </c>
      <c r="O69" s="57">
        <v>51156</v>
      </c>
      <c r="P69" s="58" t="s">
        <v>32</v>
      </c>
      <c r="Q69" s="56">
        <v>451156</v>
      </c>
      <c r="R69" s="56">
        <v>21</v>
      </c>
      <c r="S69" s="56">
        <v>50</v>
      </c>
      <c r="T69" s="33">
        <v>7.7826086956521703</v>
      </c>
      <c r="U69" s="100"/>
    </row>
    <row r="70" spans="9:21" ht="19.5" thickBot="1" x14ac:dyDescent="0.35">
      <c r="I70"/>
      <c r="J70" s="57">
        <v>4110</v>
      </c>
      <c r="K70" s="58" t="s">
        <v>95</v>
      </c>
      <c r="L70" s="56">
        <v>5101</v>
      </c>
      <c r="M70" s="33">
        <v>0</v>
      </c>
      <c r="O70" s="57">
        <v>51157</v>
      </c>
      <c r="P70" s="58" t="s">
        <v>33</v>
      </c>
      <c r="Q70" s="56">
        <v>551157</v>
      </c>
      <c r="R70" s="56">
        <v>21</v>
      </c>
      <c r="S70" s="56">
        <v>50</v>
      </c>
      <c r="T70" s="33">
        <v>2.8754</v>
      </c>
      <c r="U70" s="100"/>
    </row>
    <row r="71" spans="9:21" ht="19.5" thickBot="1" x14ac:dyDescent="0.35">
      <c r="I71"/>
      <c r="J71" s="57">
        <v>4107</v>
      </c>
      <c r="K71" s="58" t="s">
        <v>96</v>
      </c>
      <c r="L71" s="56">
        <v>5101</v>
      </c>
      <c r="M71" s="33">
        <v>2.9983870967741901</v>
      </c>
      <c r="O71" s="57">
        <v>51110</v>
      </c>
      <c r="P71" s="58" t="s">
        <v>137</v>
      </c>
      <c r="Q71" s="56">
        <v>551110</v>
      </c>
      <c r="R71" s="56">
        <v>6</v>
      </c>
      <c r="S71" s="56">
        <v>30</v>
      </c>
      <c r="T71" s="33">
        <v>5</v>
      </c>
      <c r="U71" s="100"/>
    </row>
    <row r="72" spans="9:21" ht="19.5" thickBot="1" x14ac:dyDescent="0.35">
      <c r="I72"/>
      <c r="J72" s="57">
        <v>4120</v>
      </c>
      <c r="K72" s="58" t="s">
        <v>421</v>
      </c>
      <c r="L72" s="56">
        <v>5101</v>
      </c>
      <c r="M72" s="33">
        <v>1.7213000000000001</v>
      </c>
      <c r="O72" s="57">
        <v>51101</v>
      </c>
      <c r="P72" s="58" t="s">
        <v>138</v>
      </c>
      <c r="Q72" s="56">
        <v>451101</v>
      </c>
      <c r="R72" s="56">
        <v>6</v>
      </c>
      <c r="S72" s="56">
        <v>30</v>
      </c>
      <c r="T72" s="33">
        <v>8.7014869565217392</v>
      </c>
      <c r="U72" s="100"/>
    </row>
    <row r="73" spans="9:21" ht="19.5" thickBot="1" x14ac:dyDescent="0.35">
      <c r="I73"/>
      <c r="J73" s="57">
        <v>4028</v>
      </c>
      <c r="K73" s="58" t="s">
        <v>393</v>
      </c>
      <c r="L73" s="56">
        <v>5006</v>
      </c>
      <c r="M73" s="33">
        <v>3.6709714285714301</v>
      </c>
      <c r="O73" s="57">
        <v>51103</v>
      </c>
      <c r="P73" s="58" t="s">
        <v>139</v>
      </c>
      <c r="Q73" s="56">
        <v>551103</v>
      </c>
      <c r="R73" s="56">
        <v>6</v>
      </c>
      <c r="S73" s="56">
        <v>30</v>
      </c>
      <c r="T73" s="33">
        <v>3</v>
      </c>
      <c r="U73" s="100"/>
    </row>
    <row r="74" spans="9:21" ht="19.5" thickBot="1" x14ac:dyDescent="0.35">
      <c r="I74"/>
      <c r="J74" s="57">
        <v>4033</v>
      </c>
      <c r="K74" s="58" t="s">
        <v>450</v>
      </c>
      <c r="L74" s="56">
        <v>5006</v>
      </c>
      <c r="M74" s="33">
        <v>1.2949666666666699</v>
      </c>
      <c r="O74" s="57">
        <v>51115</v>
      </c>
      <c r="P74" s="58" t="s">
        <v>469</v>
      </c>
      <c r="Q74" s="56">
        <v>451115</v>
      </c>
      <c r="R74" s="56">
        <v>6</v>
      </c>
      <c r="S74" s="56">
        <v>30</v>
      </c>
      <c r="T74" s="33">
        <v>2.9130434782608701</v>
      </c>
      <c r="U74" s="100"/>
    </row>
    <row r="75" spans="9:21" ht="19.5" thickBot="1" x14ac:dyDescent="0.35">
      <c r="I75"/>
      <c r="J75" s="57">
        <v>4037</v>
      </c>
      <c r="K75" s="58" t="s">
        <v>48</v>
      </c>
      <c r="L75" s="56">
        <v>5006</v>
      </c>
      <c r="M75" s="33">
        <v>4.6295714285714302</v>
      </c>
      <c r="O75" s="57">
        <v>51120</v>
      </c>
      <c r="P75" s="58" t="s">
        <v>141</v>
      </c>
      <c r="Q75" s="56">
        <v>451120</v>
      </c>
      <c r="R75" s="56">
        <v>6</v>
      </c>
      <c r="S75" s="56">
        <v>30</v>
      </c>
      <c r="T75" s="33">
        <v>2.5011000000000001</v>
      </c>
      <c r="U75" s="100"/>
    </row>
    <row r="76" spans="9:21" ht="19.5" thickBot="1" x14ac:dyDescent="0.35">
      <c r="I76"/>
      <c r="J76" s="57">
        <v>4038</v>
      </c>
      <c r="K76" s="58" t="s">
        <v>50</v>
      </c>
      <c r="L76" s="56">
        <v>5006</v>
      </c>
      <c r="M76" s="33">
        <v>5</v>
      </c>
      <c r="O76" s="57">
        <v>51128</v>
      </c>
      <c r="P76" s="58" t="s">
        <v>178</v>
      </c>
      <c r="Q76" s="56">
        <v>551128</v>
      </c>
      <c r="R76" s="56">
        <v>6</v>
      </c>
      <c r="S76" s="56">
        <v>30</v>
      </c>
      <c r="T76" s="33">
        <v>3.6521739130434798</v>
      </c>
      <c r="U76" s="100"/>
    </row>
    <row r="77" spans="9:21" ht="19.5" thickBot="1" x14ac:dyDescent="0.35">
      <c r="I77"/>
      <c r="J77" s="57">
        <v>4039</v>
      </c>
      <c r="K77" s="58" t="s">
        <v>397</v>
      </c>
      <c r="L77" s="56">
        <v>5006</v>
      </c>
      <c r="M77" s="33">
        <v>1.7763</v>
      </c>
      <c r="O77" s="57">
        <v>51166</v>
      </c>
      <c r="P77" s="58" t="s">
        <v>179</v>
      </c>
      <c r="Q77" s="56">
        <v>451166</v>
      </c>
      <c r="R77" s="56">
        <v>6</v>
      </c>
      <c r="S77" s="56">
        <v>30</v>
      </c>
      <c r="T77" s="33">
        <v>7.2591434782608699</v>
      </c>
      <c r="U77" s="100"/>
    </row>
    <row r="78" spans="9:21" ht="19.5" thickBot="1" x14ac:dyDescent="0.35">
      <c r="I78"/>
      <c r="J78" s="57">
        <v>4027</v>
      </c>
      <c r="K78" s="58" t="s">
        <v>448</v>
      </c>
      <c r="L78" s="56">
        <v>5006</v>
      </c>
      <c r="M78" s="33">
        <v>4.6810619047619104</v>
      </c>
      <c r="O78" s="57">
        <v>51309</v>
      </c>
      <c r="P78" s="58" t="s">
        <v>157</v>
      </c>
      <c r="Q78" s="56">
        <v>551309</v>
      </c>
      <c r="R78" s="56">
        <v>11</v>
      </c>
      <c r="S78" s="56">
        <v>30</v>
      </c>
      <c r="T78" s="33">
        <v>3</v>
      </c>
      <c r="U78" s="100"/>
    </row>
    <row r="79" spans="9:21" ht="19.5" thickBot="1" x14ac:dyDescent="0.35">
      <c r="I79"/>
      <c r="J79" s="57">
        <v>4029</v>
      </c>
      <c r="K79" s="58" t="s">
        <v>449</v>
      </c>
      <c r="L79" s="56">
        <v>5006</v>
      </c>
      <c r="M79" s="33">
        <v>3</v>
      </c>
      <c r="O79" s="57">
        <v>51301</v>
      </c>
      <c r="P79" s="58" t="s">
        <v>158</v>
      </c>
      <c r="Q79" s="56">
        <v>451301</v>
      </c>
      <c r="R79" s="56">
        <v>11</v>
      </c>
      <c r="S79" s="56">
        <v>30</v>
      </c>
      <c r="T79" s="33">
        <v>7.70418920056101</v>
      </c>
      <c r="U79" s="100"/>
    </row>
    <row r="80" spans="9:21" ht="19.5" thickBot="1" x14ac:dyDescent="0.35">
      <c r="I80"/>
      <c r="J80" s="57">
        <v>4019</v>
      </c>
      <c r="K80" s="58" t="s">
        <v>60</v>
      </c>
      <c r="L80" s="56">
        <v>5006</v>
      </c>
      <c r="M80" s="33">
        <v>5</v>
      </c>
      <c r="O80" s="57">
        <v>51341</v>
      </c>
      <c r="P80" s="58" t="s">
        <v>159</v>
      </c>
      <c r="Q80" s="56">
        <v>551341</v>
      </c>
      <c r="R80" s="56">
        <v>11</v>
      </c>
      <c r="S80" s="56">
        <v>30</v>
      </c>
      <c r="T80" s="33">
        <v>4.1496651612903204</v>
      </c>
      <c r="U80" s="100"/>
    </row>
    <row r="81" spans="9:21" ht="19.5" thickBot="1" x14ac:dyDescent="0.35">
      <c r="I81"/>
      <c r="J81" s="57">
        <v>4024</v>
      </c>
      <c r="K81" s="58" t="s">
        <v>447</v>
      </c>
      <c r="L81" s="56">
        <v>5006</v>
      </c>
      <c r="M81" s="33">
        <v>3</v>
      </c>
      <c r="O81" s="57">
        <v>51306</v>
      </c>
      <c r="P81" s="58" t="s">
        <v>160</v>
      </c>
      <c r="Q81" s="56">
        <v>551306</v>
      </c>
      <c r="R81" s="56">
        <v>11</v>
      </c>
      <c r="S81" s="56">
        <v>30</v>
      </c>
      <c r="T81" s="33">
        <v>4</v>
      </c>
      <c r="U81" s="100"/>
    </row>
    <row r="82" spans="9:21" ht="19.5" thickBot="1" x14ac:dyDescent="0.35">
      <c r="I82"/>
      <c r="J82" s="57">
        <v>4047</v>
      </c>
      <c r="K82" s="58" t="s">
        <v>51</v>
      </c>
      <c r="L82" s="56">
        <v>5006</v>
      </c>
      <c r="M82" s="33">
        <v>5.4894285714285704</v>
      </c>
      <c r="O82" s="57">
        <v>51340</v>
      </c>
      <c r="P82" s="58" t="s">
        <v>161</v>
      </c>
      <c r="Q82" s="56">
        <v>551340</v>
      </c>
      <c r="R82" s="56">
        <v>11</v>
      </c>
      <c r="S82" s="56">
        <v>30</v>
      </c>
      <c r="T82" s="33">
        <v>3.19354838709677</v>
      </c>
      <c r="U82" s="100"/>
    </row>
    <row r="83" spans="9:21" ht="19.5" thickBot="1" x14ac:dyDescent="0.35">
      <c r="I83"/>
      <c r="J83" s="57">
        <v>4026</v>
      </c>
      <c r="K83" s="58" t="s">
        <v>78</v>
      </c>
      <c r="L83" s="56">
        <v>5006</v>
      </c>
      <c r="M83" s="33">
        <v>4.4285714285714297</v>
      </c>
      <c r="O83" s="57">
        <v>51308</v>
      </c>
      <c r="P83" s="58" t="s">
        <v>162</v>
      </c>
      <c r="Q83" s="56">
        <v>451308</v>
      </c>
      <c r="R83" s="56">
        <v>11</v>
      </c>
      <c r="S83" s="56">
        <v>30</v>
      </c>
      <c r="T83" s="33">
        <v>8.0238429172510504</v>
      </c>
      <c r="U83" s="100"/>
    </row>
    <row r="84" spans="9:21" ht="19.5" thickBot="1" x14ac:dyDescent="0.35">
      <c r="I84"/>
      <c r="J84" s="57">
        <v>4025</v>
      </c>
      <c r="K84" s="58" t="s">
        <v>79</v>
      </c>
      <c r="L84" s="56">
        <v>5006</v>
      </c>
      <c r="M84" s="33">
        <v>0</v>
      </c>
      <c r="O84" s="57">
        <v>51314</v>
      </c>
      <c r="P84" s="58" t="s">
        <v>175</v>
      </c>
      <c r="Q84" s="56">
        <v>551314</v>
      </c>
      <c r="R84" s="56">
        <v>11</v>
      </c>
      <c r="S84" s="56">
        <v>30</v>
      </c>
      <c r="T84" s="33">
        <v>2.1304347826086998</v>
      </c>
      <c r="U84" s="100"/>
    </row>
    <row r="85" spans="9:21" ht="19.5" thickBot="1" x14ac:dyDescent="0.35">
      <c r="I85"/>
      <c r="J85" s="57">
        <v>4045</v>
      </c>
      <c r="K85" s="58" t="s">
        <v>451</v>
      </c>
      <c r="L85" s="56">
        <v>5006</v>
      </c>
      <c r="M85" s="33">
        <v>5.5570935483871002</v>
      </c>
      <c r="O85" s="57">
        <v>51305</v>
      </c>
      <c r="P85" s="58" t="s">
        <v>176</v>
      </c>
      <c r="Q85" s="56">
        <v>551305</v>
      </c>
      <c r="R85" s="56">
        <v>11</v>
      </c>
      <c r="S85" s="56">
        <v>30</v>
      </c>
      <c r="T85" s="33">
        <v>3.6634260869565201</v>
      </c>
      <c r="U85" s="100"/>
    </row>
    <row r="86" spans="9:21" ht="19.5" thickBot="1" x14ac:dyDescent="0.35">
      <c r="I86"/>
      <c r="J86" s="57">
        <v>4043</v>
      </c>
      <c r="K86" s="58" t="s">
        <v>62</v>
      </c>
      <c r="L86" s="56">
        <v>5006</v>
      </c>
      <c r="M86" s="33">
        <v>8.6489523809523803</v>
      </c>
      <c r="O86" s="57">
        <v>51336</v>
      </c>
      <c r="P86" s="58" t="s">
        <v>177</v>
      </c>
      <c r="Q86" s="56">
        <v>451336</v>
      </c>
      <c r="R86" s="56">
        <v>11</v>
      </c>
      <c r="S86" s="56">
        <v>30</v>
      </c>
      <c r="T86" s="33">
        <v>6.3953419354838701</v>
      </c>
      <c r="U86" s="100"/>
    </row>
    <row r="87" spans="9:21" ht="19.5" thickBot="1" x14ac:dyDescent="0.35">
      <c r="I87"/>
      <c r="J87" s="57">
        <v>4048</v>
      </c>
      <c r="K87" s="58" t="s">
        <v>452</v>
      </c>
      <c r="L87" s="56">
        <v>5006</v>
      </c>
      <c r="M87" s="33">
        <v>3</v>
      </c>
      <c r="O87" s="57">
        <v>51350</v>
      </c>
      <c r="P87" s="58" t="s">
        <v>153</v>
      </c>
      <c r="Q87" s="56">
        <v>451350</v>
      </c>
      <c r="R87" s="56">
        <v>11</v>
      </c>
      <c r="S87" s="56">
        <v>30</v>
      </c>
      <c r="T87" s="33">
        <v>7.4477302202788502</v>
      </c>
      <c r="U87" s="100"/>
    </row>
    <row r="88" spans="9:21" ht="19.5" thickBot="1" x14ac:dyDescent="0.35">
      <c r="I88"/>
      <c r="J88" s="57">
        <v>4010</v>
      </c>
      <c r="K88" s="58" t="s">
        <v>80</v>
      </c>
      <c r="L88" s="56">
        <v>5006</v>
      </c>
      <c r="M88" s="33">
        <v>4</v>
      </c>
      <c r="O88" s="57">
        <v>51310</v>
      </c>
      <c r="P88" s="58" t="s">
        <v>154</v>
      </c>
      <c r="Q88" s="56">
        <v>551310</v>
      </c>
      <c r="R88" s="56">
        <v>11</v>
      </c>
      <c r="S88" s="56">
        <v>30</v>
      </c>
      <c r="T88" s="33">
        <v>3.782</v>
      </c>
      <c r="U88" s="100"/>
    </row>
    <row r="89" spans="9:21" ht="19.5" thickBot="1" x14ac:dyDescent="0.35">
      <c r="I89"/>
      <c r="J89" s="57">
        <v>4054</v>
      </c>
      <c r="K89" s="58" t="s">
        <v>454</v>
      </c>
      <c r="L89" s="56">
        <v>5006</v>
      </c>
      <c r="M89" s="33">
        <v>2.5714285714285698</v>
      </c>
      <c r="O89" s="57">
        <v>51349</v>
      </c>
      <c r="P89" s="58" t="s">
        <v>155</v>
      </c>
      <c r="Q89" s="56">
        <v>551349</v>
      </c>
      <c r="R89" s="56">
        <v>11</v>
      </c>
      <c r="S89" s="56">
        <v>30</v>
      </c>
      <c r="T89" s="33">
        <v>3</v>
      </c>
      <c r="U89" s="100"/>
    </row>
    <row r="90" spans="9:21" ht="19.5" thickBot="1" x14ac:dyDescent="0.35">
      <c r="I90"/>
      <c r="J90" s="57">
        <v>4006</v>
      </c>
      <c r="K90" s="58" t="s">
        <v>81</v>
      </c>
      <c r="L90" s="56">
        <v>5006</v>
      </c>
      <c r="M90" s="33">
        <v>9.8095238095238102</v>
      </c>
      <c r="O90" s="57">
        <v>51307</v>
      </c>
      <c r="P90" s="58" t="s">
        <v>156</v>
      </c>
      <c r="Q90" s="56">
        <v>551307</v>
      </c>
      <c r="R90" s="56">
        <v>11</v>
      </c>
      <c r="S90" s="56">
        <v>30</v>
      </c>
      <c r="T90" s="33">
        <v>2.7741935483871001</v>
      </c>
      <c r="U90" s="100"/>
    </row>
    <row r="91" spans="9:21" ht="19.5" thickBot="1" x14ac:dyDescent="0.35">
      <c r="I91"/>
      <c r="J91" s="57">
        <v>4020</v>
      </c>
      <c r="K91" s="58" t="s">
        <v>90</v>
      </c>
      <c r="L91" s="56">
        <v>5006</v>
      </c>
      <c r="M91" s="33">
        <v>4.8814000000000002</v>
      </c>
      <c r="O91" s="57">
        <v>51367</v>
      </c>
      <c r="P91" s="58" t="s">
        <v>147</v>
      </c>
      <c r="Q91" s="56">
        <v>551367</v>
      </c>
      <c r="R91" s="56">
        <v>11</v>
      </c>
      <c r="S91" s="56">
        <v>30</v>
      </c>
      <c r="T91" s="33">
        <v>3</v>
      </c>
      <c r="U91" s="100"/>
    </row>
    <row r="92" spans="9:21" ht="19.5" thickBot="1" x14ac:dyDescent="0.35">
      <c r="I92"/>
      <c r="J92" s="57">
        <v>4012</v>
      </c>
      <c r="K92" s="58" t="s">
        <v>338</v>
      </c>
      <c r="L92" s="56">
        <v>5006</v>
      </c>
      <c r="M92" s="33">
        <v>0</v>
      </c>
      <c r="O92" s="57">
        <v>51369</v>
      </c>
      <c r="P92" s="58" t="s">
        <v>148</v>
      </c>
      <c r="Q92" s="56">
        <v>551369</v>
      </c>
      <c r="R92" s="56">
        <v>11</v>
      </c>
      <c r="S92" s="56">
        <v>30</v>
      </c>
      <c r="T92" s="33">
        <v>3</v>
      </c>
      <c r="U92" s="100"/>
    </row>
    <row r="93" spans="9:21" ht="19.5" thickBot="1" x14ac:dyDescent="0.35">
      <c r="I93"/>
      <c r="J93" s="57">
        <v>4023</v>
      </c>
      <c r="K93" s="58" t="s">
        <v>63</v>
      </c>
      <c r="L93" s="56">
        <v>5006</v>
      </c>
      <c r="M93" s="33">
        <v>3.3931809523809502</v>
      </c>
      <c r="O93" s="57">
        <v>51365</v>
      </c>
      <c r="P93" s="58" t="s">
        <v>149</v>
      </c>
      <c r="Q93" s="56">
        <v>551365</v>
      </c>
      <c r="R93" s="56">
        <v>11</v>
      </c>
      <c r="S93" s="56">
        <v>30</v>
      </c>
      <c r="T93" s="33">
        <v>2.6521739130434798</v>
      </c>
      <c r="U93" s="100"/>
    </row>
    <row r="94" spans="9:21" ht="19.5" thickBot="1" x14ac:dyDescent="0.35">
      <c r="I94"/>
      <c r="J94" s="57">
        <v>4132</v>
      </c>
      <c r="K94" s="58" t="s">
        <v>101</v>
      </c>
      <c r="L94" s="56">
        <v>5130</v>
      </c>
      <c r="M94" s="33">
        <v>5.2619047619047601</v>
      </c>
      <c r="O94" s="57">
        <v>51370</v>
      </c>
      <c r="P94" s="58" t="s">
        <v>375</v>
      </c>
      <c r="Q94" s="56">
        <v>451370</v>
      </c>
      <c r="R94" s="56">
        <v>11</v>
      </c>
      <c r="S94" s="56">
        <v>30</v>
      </c>
      <c r="T94" s="33">
        <v>10.576886956521699</v>
      </c>
      <c r="U94" s="100"/>
    </row>
    <row r="95" spans="9:21" ht="19.5" thickBot="1" x14ac:dyDescent="0.35">
      <c r="I95"/>
      <c r="J95" s="57">
        <v>4130</v>
      </c>
      <c r="K95" s="58" t="s">
        <v>102</v>
      </c>
      <c r="L95" s="56">
        <v>5130</v>
      </c>
      <c r="M95" s="33">
        <v>7.18516666666667</v>
      </c>
      <c r="O95" s="57">
        <v>51361</v>
      </c>
      <c r="P95" s="58" t="s">
        <v>151</v>
      </c>
      <c r="Q95" s="56">
        <v>451361</v>
      </c>
      <c r="R95" s="56">
        <v>11</v>
      </c>
      <c r="S95" s="56">
        <v>30</v>
      </c>
      <c r="T95" s="33">
        <v>2</v>
      </c>
      <c r="U95" s="100"/>
    </row>
    <row r="96" spans="9:21" ht="19.5" thickBot="1" x14ac:dyDescent="0.35">
      <c r="I96"/>
      <c r="J96" s="57">
        <v>4134</v>
      </c>
      <c r="K96" s="58" t="s">
        <v>461</v>
      </c>
      <c r="L96" s="56">
        <v>5130</v>
      </c>
      <c r="M96" s="33">
        <v>0</v>
      </c>
      <c r="O96" s="57">
        <v>51318</v>
      </c>
      <c r="P96" s="58" t="s">
        <v>152</v>
      </c>
      <c r="Q96" s="56">
        <v>451370</v>
      </c>
      <c r="R96" s="56">
        <v>11</v>
      </c>
      <c r="S96" s="56">
        <v>30</v>
      </c>
      <c r="T96" s="33">
        <v>0</v>
      </c>
      <c r="U96" s="100"/>
    </row>
    <row r="97" spans="9:21" ht="19.5" thickBot="1" x14ac:dyDescent="0.35">
      <c r="I97"/>
      <c r="J97" s="57">
        <v>4135</v>
      </c>
      <c r="K97" s="58" t="s">
        <v>462</v>
      </c>
      <c r="L97" s="56">
        <v>5130</v>
      </c>
      <c r="M97" s="33">
        <v>8.4330857142857205</v>
      </c>
      <c r="O97" s="57">
        <v>51330</v>
      </c>
      <c r="P97" s="58" t="s">
        <v>172</v>
      </c>
      <c r="Q97" s="56">
        <v>551330</v>
      </c>
      <c r="R97" s="56">
        <v>6</v>
      </c>
      <c r="S97" s="56">
        <v>30</v>
      </c>
      <c r="T97" s="33">
        <v>2.9565217391304399</v>
      </c>
      <c r="U97" s="100"/>
    </row>
    <row r="98" spans="9:21" ht="19.5" thickBot="1" x14ac:dyDescent="0.35">
      <c r="I98"/>
      <c r="J98" s="57">
        <v>4133</v>
      </c>
      <c r="K98" s="58" t="s">
        <v>463</v>
      </c>
      <c r="L98" s="56">
        <v>5130</v>
      </c>
      <c r="M98" s="33">
        <v>0</v>
      </c>
      <c r="O98" s="57">
        <v>51381</v>
      </c>
      <c r="P98" s="58" t="s">
        <v>470</v>
      </c>
      <c r="Q98" s="56">
        <v>451381</v>
      </c>
      <c r="R98" s="56">
        <v>6</v>
      </c>
      <c r="S98" s="56">
        <v>30</v>
      </c>
      <c r="T98" s="33">
        <v>6.6574</v>
      </c>
      <c r="U98" s="100"/>
    </row>
    <row r="99" spans="9:21" ht="19.5" thickBot="1" x14ac:dyDescent="0.35">
      <c r="I99"/>
      <c r="J99" s="57">
        <v>4162</v>
      </c>
      <c r="K99" s="58" t="s">
        <v>427</v>
      </c>
      <c r="L99" s="56">
        <v>5130</v>
      </c>
      <c r="M99" s="33">
        <v>3.1391748079877102</v>
      </c>
      <c r="O99" s="57">
        <v>51354</v>
      </c>
      <c r="P99" s="58" t="s">
        <v>174</v>
      </c>
      <c r="Q99" s="56">
        <v>551354</v>
      </c>
      <c r="R99" s="56">
        <v>6</v>
      </c>
      <c r="S99" s="56">
        <v>30</v>
      </c>
      <c r="T99" s="33">
        <v>2.32160869565217</v>
      </c>
      <c r="U99" s="100"/>
    </row>
    <row r="100" spans="9:21" ht="19.5" thickBot="1" x14ac:dyDescent="0.35">
      <c r="I100"/>
      <c r="J100" s="57">
        <v>4147</v>
      </c>
      <c r="K100" s="58" t="s">
        <v>426</v>
      </c>
      <c r="L100" s="56">
        <v>5130</v>
      </c>
      <c r="M100" s="33">
        <v>5.70714285714286</v>
      </c>
      <c r="O100" s="57">
        <v>54296</v>
      </c>
      <c r="P100" s="58" t="s">
        <v>203</v>
      </c>
      <c r="Q100" s="56">
        <v>554296</v>
      </c>
      <c r="R100" s="56">
        <v>26</v>
      </c>
      <c r="S100" s="56">
        <v>110</v>
      </c>
      <c r="T100" s="33">
        <v>3.9130434782608701</v>
      </c>
      <c r="U100" s="100"/>
    </row>
    <row r="101" spans="9:21" ht="19.5" thickBot="1" x14ac:dyDescent="0.35">
      <c r="I101"/>
      <c r="J101" s="57">
        <v>4141</v>
      </c>
      <c r="K101" s="58" t="s">
        <v>464</v>
      </c>
      <c r="L101" s="56">
        <v>5130</v>
      </c>
      <c r="M101" s="33">
        <v>6</v>
      </c>
      <c r="O101" s="57">
        <v>54601</v>
      </c>
      <c r="P101" s="58" t="s">
        <v>208</v>
      </c>
      <c r="Q101" s="56">
        <v>554601</v>
      </c>
      <c r="R101" s="56">
        <v>26</v>
      </c>
      <c r="S101" s="56">
        <v>110</v>
      </c>
      <c r="T101" s="33">
        <v>4.7937043478260897</v>
      </c>
      <c r="U101" s="100"/>
    </row>
    <row r="102" spans="9:21" ht="19.5" thickBot="1" x14ac:dyDescent="0.35">
      <c r="I102"/>
      <c r="J102" s="57">
        <v>4139</v>
      </c>
      <c r="K102" s="58" t="s">
        <v>423</v>
      </c>
      <c r="L102" s="56">
        <v>5130</v>
      </c>
      <c r="M102" s="33">
        <v>7.7681857142857096</v>
      </c>
      <c r="O102" s="57">
        <v>54636</v>
      </c>
      <c r="P102" s="58" t="s">
        <v>209</v>
      </c>
      <c r="Q102" s="56">
        <v>554636</v>
      </c>
      <c r="R102" s="56">
        <v>26</v>
      </c>
      <c r="S102" s="56">
        <v>110</v>
      </c>
      <c r="T102" s="33">
        <v>3</v>
      </c>
      <c r="U102" s="100"/>
    </row>
    <row r="103" spans="9:21" ht="19.5" thickBot="1" x14ac:dyDescent="0.35">
      <c r="I103"/>
      <c r="J103" s="57">
        <v>4143</v>
      </c>
      <c r="K103" s="58" t="s">
        <v>424</v>
      </c>
      <c r="L103" s="56">
        <v>5130</v>
      </c>
      <c r="M103" s="33">
        <v>6</v>
      </c>
      <c r="O103" s="57">
        <v>54184</v>
      </c>
      <c r="P103" s="58" t="s">
        <v>376</v>
      </c>
      <c r="Q103" s="56">
        <v>554184</v>
      </c>
      <c r="R103" s="56">
        <v>27</v>
      </c>
      <c r="S103" s="56">
        <v>110</v>
      </c>
      <c r="T103" s="33">
        <v>4.2167826086956497</v>
      </c>
      <c r="U103" s="100"/>
    </row>
    <row r="104" spans="9:21" ht="19.5" thickBot="1" x14ac:dyDescent="0.35">
      <c r="I104"/>
      <c r="J104" s="57">
        <v>4159</v>
      </c>
      <c r="K104" s="58" t="s">
        <v>105</v>
      </c>
      <c r="L104" s="56">
        <v>5130</v>
      </c>
      <c r="M104" s="33">
        <v>0</v>
      </c>
      <c r="O104" s="57">
        <v>54355</v>
      </c>
      <c r="P104" s="58" t="s">
        <v>188</v>
      </c>
      <c r="Q104" s="56">
        <v>454355</v>
      </c>
      <c r="R104" s="56">
        <v>27</v>
      </c>
      <c r="S104" s="56">
        <v>110</v>
      </c>
      <c r="T104" s="33">
        <v>4.5155652173913001</v>
      </c>
      <c r="U104" s="100"/>
    </row>
    <row r="105" spans="9:21" ht="19.5" thickBot="1" x14ac:dyDescent="0.35">
      <c r="I105"/>
      <c r="J105" s="57">
        <v>4157</v>
      </c>
      <c r="K105" s="58" t="s">
        <v>465</v>
      </c>
      <c r="L105" s="56">
        <v>5130</v>
      </c>
      <c r="M105" s="33">
        <v>4</v>
      </c>
      <c r="O105" s="57">
        <v>54357</v>
      </c>
      <c r="P105" s="58" t="s">
        <v>377</v>
      </c>
      <c r="Q105" s="56">
        <v>554357</v>
      </c>
      <c r="R105" s="56">
        <v>27</v>
      </c>
      <c r="S105" s="56">
        <v>110</v>
      </c>
      <c r="T105" s="33">
        <v>4</v>
      </c>
      <c r="U105" s="100"/>
    </row>
    <row r="106" spans="9:21" ht="19.5" thickBot="1" x14ac:dyDescent="0.35">
      <c r="I106"/>
      <c r="J106" s="57">
        <v>4148</v>
      </c>
      <c r="K106" s="58" t="s">
        <v>121</v>
      </c>
      <c r="L106" s="56">
        <v>5130</v>
      </c>
      <c r="M106" s="33">
        <v>3.7286809523809499</v>
      </c>
      <c r="O106" s="57">
        <v>54525</v>
      </c>
      <c r="P106" s="58" t="s">
        <v>190</v>
      </c>
      <c r="Q106" s="56">
        <v>554184</v>
      </c>
      <c r="R106" s="56">
        <v>27</v>
      </c>
      <c r="S106" s="56">
        <v>110</v>
      </c>
      <c r="T106" s="33">
        <v>0</v>
      </c>
      <c r="U106" s="100"/>
    </row>
    <row r="107" spans="9:21" ht="19.5" thickBot="1" x14ac:dyDescent="0.35">
      <c r="I107"/>
      <c r="J107" s="57">
        <v>4144</v>
      </c>
      <c r="K107" s="58" t="s">
        <v>107</v>
      </c>
      <c r="L107" s="56">
        <v>5130</v>
      </c>
      <c r="M107" s="33">
        <v>2.71428571428571</v>
      </c>
      <c r="O107" s="57">
        <v>54412</v>
      </c>
      <c r="P107" s="58" t="s">
        <v>191</v>
      </c>
      <c r="Q107" s="56">
        <v>554412</v>
      </c>
      <c r="R107" s="56">
        <v>31</v>
      </c>
      <c r="S107" s="56">
        <v>110</v>
      </c>
      <c r="T107" s="33">
        <v>2.7826086956521698</v>
      </c>
      <c r="U107" s="100"/>
    </row>
    <row r="108" spans="9:21" ht="19.5" thickBot="1" x14ac:dyDescent="0.35">
      <c r="I108"/>
      <c r="J108" s="57">
        <v>4153</v>
      </c>
      <c r="K108" s="58" t="s">
        <v>110</v>
      </c>
      <c r="L108" s="56">
        <v>5130</v>
      </c>
      <c r="M108" s="33">
        <v>3.7827999999999999</v>
      </c>
      <c r="O108" s="57">
        <v>54413</v>
      </c>
      <c r="P108" s="58" t="s">
        <v>192</v>
      </c>
      <c r="Q108" s="56">
        <v>554413</v>
      </c>
      <c r="R108" s="56">
        <v>31</v>
      </c>
      <c r="S108" s="56">
        <v>110</v>
      </c>
      <c r="T108" s="33">
        <v>3.9130434782608701</v>
      </c>
      <c r="U108" s="100"/>
    </row>
    <row r="109" spans="9:21" ht="19.5" thickBot="1" x14ac:dyDescent="0.35">
      <c r="I109"/>
      <c r="J109" s="57">
        <v>4164</v>
      </c>
      <c r="K109" s="58" t="s">
        <v>385</v>
      </c>
      <c r="L109" s="56">
        <v>5130</v>
      </c>
      <c r="M109" s="33">
        <v>1.8571428571428601</v>
      </c>
      <c r="O109" s="57">
        <v>54414</v>
      </c>
      <c r="P109" s="58" t="s">
        <v>193</v>
      </c>
      <c r="Q109" s="56">
        <v>454414</v>
      </c>
      <c r="R109" s="56">
        <v>31</v>
      </c>
      <c r="S109" s="56">
        <v>110</v>
      </c>
      <c r="T109" s="33">
        <v>4</v>
      </c>
      <c r="U109" s="100"/>
    </row>
    <row r="110" spans="9:21" ht="19.5" thickBot="1" x14ac:dyDescent="0.35">
      <c r="I110"/>
      <c r="J110" s="57">
        <v>4160</v>
      </c>
      <c r="K110" s="58" t="s">
        <v>425</v>
      </c>
      <c r="L110" s="56">
        <v>5130</v>
      </c>
      <c r="M110" s="33">
        <v>0</v>
      </c>
      <c r="O110" s="57">
        <v>54700</v>
      </c>
      <c r="P110" s="58" t="s">
        <v>194</v>
      </c>
      <c r="Q110" s="56">
        <v>554700</v>
      </c>
      <c r="R110" s="56">
        <v>31</v>
      </c>
      <c r="S110" s="56">
        <v>110</v>
      </c>
      <c r="T110" s="33">
        <v>2.9565217391304399</v>
      </c>
      <c r="U110" s="100"/>
    </row>
    <row r="111" spans="9:21" ht="19.5" thickBot="1" x14ac:dyDescent="0.35">
      <c r="I111"/>
      <c r="J111" s="57">
        <v>4140</v>
      </c>
      <c r="K111" s="58" t="s">
        <v>123</v>
      </c>
      <c r="L111" s="56">
        <v>5130</v>
      </c>
      <c r="M111" s="33">
        <v>0</v>
      </c>
      <c r="O111" s="57">
        <v>54116</v>
      </c>
      <c r="P111" s="58" t="s">
        <v>195</v>
      </c>
      <c r="Q111" s="56">
        <v>554116</v>
      </c>
      <c r="R111" s="56">
        <v>26</v>
      </c>
      <c r="S111" s="56">
        <v>110</v>
      </c>
      <c r="T111" s="33">
        <v>3</v>
      </c>
      <c r="U111" s="100"/>
    </row>
    <row r="112" spans="9:21" ht="19.5" thickBot="1" x14ac:dyDescent="0.35">
      <c r="I112"/>
      <c r="J112" s="57">
        <v>4189</v>
      </c>
      <c r="K112" s="58" t="s">
        <v>128</v>
      </c>
      <c r="L112" s="56">
        <v>5169</v>
      </c>
      <c r="M112" s="33">
        <v>6.7756445468509998</v>
      </c>
      <c r="O112" s="57">
        <v>54161</v>
      </c>
      <c r="P112" s="58" t="s">
        <v>196</v>
      </c>
      <c r="Q112" s="56">
        <v>454161</v>
      </c>
      <c r="R112" s="56">
        <v>26</v>
      </c>
      <c r="S112" s="56">
        <v>110</v>
      </c>
      <c r="T112" s="33">
        <v>0.87529999999999997</v>
      </c>
      <c r="U112" s="100"/>
    </row>
    <row r="113" spans="9:21" ht="19.5" thickBot="1" x14ac:dyDescent="0.35">
      <c r="I113"/>
      <c r="J113" s="57">
        <v>4186</v>
      </c>
      <c r="K113" s="58" t="s">
        <v>438</v>
      </c>
      <c r="L113" s="56">
        <v>5169</v>
      </c>
      <c r="M113" s="33">
        <v>0</v>
      </c>
      <c r="O113" s="57">
        <v>54166</v>
      </c>
      <c r="P113" s="58" t="s">
        <v>197</v>
      </c>
      <c r="Q113" s="56">
        <v>554166</v>
      </c>
      <c r="R113" s="56">
        <v>26</v>
      </c>
      <c r="S113" s="56">
        <v>110</v>
      </c>
      <c r="T113" s="33">
        <v>2.6080869565217402</v>
      </c>
      <c r="U113" s="100"/>
    </row>
    <row r="114" spans="9:21" ht="19.5" thickBot="1" x14ac:dyDescent="0.35">
      <c r="I114"/>
      <c r="J114" s="57">
        <v>4195</v>
      </c>
      <c r="K114" s="58" t="s">
        <v>441</v>
      </c>
      <c r="L114" s="56">
        <v>5169</v>
      </c>
      <c r="M114" s="33">
        <v>2.5</v>
      </c>
      <c r="O114" s="57">
        <v>54171</v>
      </c>
      <c r="P114" s="58" t="s">
        <v>198</v>
      </c>
      <c r="Q114" s="56">
        <v>454171</v>
      </c>
      <c r="R114" s="56">
        <v>26</v>
      </c>
      <c r="S114" s="56">
        <v>110</v>
      </c>
      <c r="T114" s="33">
        <v>2.5890347826086999</v>
      </c>
      <c r="U114" s="100"/>
    </row>
    <row r="115" spans="9:21" ht="19.5" thickBot="1" x14ac:dyDescent="0.35">
      <c r="I115"/>
      <c r="J115" s="57">
        <v>4193</v>
      </c>
      <c r="K115" s="58" t="s">
        <v>440</v>
      </c>
      <c r="L115" s="56">
        <v>5169</v>
      </c>
      <c r="M115" s="33">
        <v>0</v>
      </c>
      <c r="O115" s="57">
        <v>54426</v>
      </c>
      <c r="P115" s="58" t="s">
        <v>199</v>
      </c>
      <c r="Q115" s="56">
        <v>454426</v>
      </c>
      <c r="R115" s="56">
        <v>26</v>
      </c>
      <c r="S115" s="56">
        <v>110</v>
      </c>
      <c r="T115" s="33">
        <v>9.3360869565217399</v>
      </c>
      <c r="U115" s="100"/>
    </row>
    <row r="116" spans="9:21" ht="19.5" thickBot="1" x14ac:dyDescent="0.35">
      <c r="I116"/>
      <c r="J116" s="57">
        <v>4184</v>
      </c>
      <c r="K116" s="58" t="s">
        <v>436</v>
      </c>
      <c r="L116" s="56">
        <v>5169</v>
      </c>
      <c r="M116" s="33">
        <v>3.35759047619048</v>
      </c>
      <c r="O116" s="57">
        <v>54431</v>
      </c>
      <c r="P116" s="58" t="s">
        <v>200</v>
      </c>
      <c r="Q116" s="56">
        <v>554431</v>
      </c>
      <c r="R116" s="56">
        <v>26</v>
      </c>
      <c r="S116" s="56">
        <v>110</v>
      </c>
      <c r="T116" s="33">
        <v>0</v>
      </c>
      <c r="U116" s="100"/>
    </row>
    <row r="117" spans="9:21" ht="19.5" thickBot="1" x14ac:dyDescent="0.35">
      <c r="I117"/>
      <c r="J117" s="57">
        <v>4196</v>
      </c>
      <c r="K117" s="58" t="s">
        <v>133</v>
      </c>
      <c r="L117" s="56">
        <v>5169</v>
      </c>
      <c r="M117" s="33">
        <v>0</v>
      </c>
      <c r="O117" s="57">
        <v>54471</v>
      </c>
      <c r="P117" s="58" t="s">
        <v>204</v>
      </c>
      <c r="Q117" s="56">
        <v>554471</v>
      </c>
      <c r="R117" s="56">
        <v>26</v>
      </c>
      <c r="S117" s="56">
        <v>110</v>
      </c>
      <c r="T117" s="33">
        <v>1.2342215988779801</v>
      </c>
      <c r="U117" s="100"/>
    </row>
    <row r="118" spans="9:21" ht="19.5" thickBot="1" x14ac:dyDescent="0.35">
      <c r="I118"/>
      <c r="J118" s="57">
        <v>4174</v>
      </c>
      <c r="K118" s="58" t="s">
        <v>467</v>
      </c>
      <c r="L118" s="56">
        <v>5169</v>
      </c>
      <c r="M118" s="33">
        <v>5.3077354838709701</v>
      </c>
      <c r="O118" s="57">
        <v>54481</v>
      </c>
      <c r="P118" s="58" t="s">
        <v>205</v>
      </c>
      <c r="Q118" s="56">
        <v>454481</v>
      </c>
      <c r="R118" s="56">
        <v>26</v>
      </c>
      <c r="S118" s="56">
        <v>110</v>
      </c>
      <c r="T118" s="33">
        <v>11.1683086956522</v>
      </c>
      <c r="U118" s="100"/>
    </row>
    <row r="119" spans="9:21" ht="19.5" thickBot="1" x14ac:dyDescent="0.35">
      <c r="I119"/>
      <c r="J119" s="57">
        <v>4170</v>
      </c>
      <c r="K119" s="58" t="s">
        <v>466</v>
      </c>
      <c r="L119" s="56">
        <v>5169</v>
      </c>
      <c r="M119" s="33">
        <v>10.30621231671555</v>
      </c>
      <c r="O119" s="57">
        <v>54486</v>
      </c>
      <c r="P119" s="58" t="s">
        <v>206</v>
      </c>
      <c r="Q119" s="56">
        <v>554486</v>
      </c>
      <c r="R119" s="56">
        <v>26</v>
      </c>
      <c r="S119" s="56">
        <v>110</v>
      </c>
      <c r="T119" s="33">
        <v>5</v>
      </c>
      <c r="U119" s="100"/>
    </row>
    <row r="120" spans="9:21" ht="19.5" thickBot="1" x14ac:dyDescent="0.35">
      <c r="I120"/>
      <c r="J120" s="57">
        <v>4169</v>
      </c>
      <c r="K120" s="58" t="s">
        <v>127</v>
      </c>
      <c r="L120" s="56">
        <v>5169</v>
      </c>
      <c r="M120" s="33">
        <v>0</v>
      </c>
      <c r="O120" s="57">
        <v>54491</v>
      </c>
      <c r="P120" s="58" t="s">
        <v>207</v>
      </c>
      <c r="Q120" s="56">
        <v>554491</v>
      </c>
      <c r="R120" s="56">
        <v>26</v>
      </c>
      <c r="S120" s="56">
        <v>110</v>
      </c>
      <c r="T120" s="33">
        <v>3.0759610098176702</v>
      </c>
      <c r="U120" s="100"/>
    </row>
    <row r="121" spans="9:21" ht="19.5" thickBot="1" x14ac:dyDescent="0.35">
      <c r="I121"/>
      <c r="J121" s="57">
        <v>4188</v>
      </c>
      <c r="K121" s="58" t="s">
        <v>113</v>
      </c>
      <c r="L121" s="56">
        <v>5169</v>
      </c>
      <c r="M121" s="33">
        <v>3.5545</v>
      </c>
      <c r="O121" s="57">
        <v>54257</v>
      </c>
      <c r="P121" s="58" t="s">
        <v>210</v>
      </c>
      <c r="Q121" s="56">
        <v>554257</v>
      </c>
      <c r="R121" s="56">
        <v>27</v>
      </c>
      <c r="S121" s="56">
        <v>110</v>
      </c>
      <c r="T121" s="33">
        <v>4.1895732695322199</v>
      </c>
      <c r="U121" s="100"/>
    </row>
    <row r="122" spans="9:21" ht="19.5" thickBot="1" x14ac:dyDescent="0.35">
      <c r="I122"/>
      <c r="J122" s="57">
        <v>4180</v>
      </c>
      <c r="K122" s="58" t="s">
        <v>434</v>
      </c>
      <c r="L122" s="56">
        <v>5169</v>
      </c>
      <c r="M122" s="33">
        <v>3.2359490015360999</v>
      </c>
      <c r="O122" s="57">
        <v>54321</v>
      </c>
      <c r="P122" s="58" t="s">
        <v>211</v>
      </c>
      <c r="Q122" s="56">
        <v>554321</v>
      </c>
      <c r="R122" s="56">
        <v>27</v>
      </c>
      <c r="S122" s="56">
        <v>110</v>
      </c>
      <c r="T122" s="33">
        <v>3</v>
      </c>
      <c r="U122" s="100"/>
    </row>
    <row r="123" spans="9:21" ht="19.5" thickBot="1" x14ac:dyDescent="0.35">
      <c r="I123"/>
      <c r="J123" s="57">
        <v>4185</v>
      </c>
      <c r="K123" s="58" t="s">
        <v>437</v>
      </c>
      <c r="L123" s="56">
        <v>5169</v>
      </c>
      <c r="M123" s="33">
        <v>3.1917428571428599</v>
      </c>
      <c r="O123" s="57">
        <v>54516</v>
      </c>
      <c r="P123" s="58" t="s">
        <v>212</v>
      </c>
      <c r="Q123" s="56">
        <v>554516</v>
      </c>
      <c r="R123" s="56">
        <v>27</v>
      </c>
      <c r="S123" s="56">
        <v>110</v>
      </c>
      <c r="T123" s="33">
        <v>3</v>
      </c>
      <c r="U123" s="100"/>
    </row>
    <row r="124" spans="9:21" ht="19.5" thickBot="1" x14ac:dyDescent="0.35">
      <c r="I124"/>
      <c r="J124" s="57">
        <v>4178</v>
      </c>
      <c r="K124" s="58" t="s">
        <v>129</v>
      </c>
      <c r="L124" s="56">
        <v>5169</v>
      </c>
      <c r="M124" s="33">
        <v>7.7915064516129</v>
      </c>
      <c r="O124" s="57">
        <v>54531</v>
      </c>
      <c r="P124" s="58" t="s">
        <v>213</v>
      </c>
      <c r="Q124" s="56">
        <v>554531</v>
      </c>
      <c r="R124" s="56">
        <v>27</v>
      </c>
      <c r="S124" s="56">
        <v>110</v>
      </c>
      <c r="T124" s="33">
        <v>2.9565217391304399</v>
      </c>
      <c r="U124" s="100"/>
    </row>
    <row r="125" spans="9:21" ht="19.5" thickBot="1" x14ac:dyDescent="0.35">
      <c r="I125"/>
      <c r="J125" s="57">
        <v>4179</v>
      </c>
      <c r="K125" s="58" t="s">
        <v>130</v>
      </c>
      <c r="L125" s="56">
        <v>5169</v>
      </c>
      <c r="M125" s="33">
        <v>0</v>
      </c>
      <c r="O125" s="57">
        <v>54533</v>
      </c>
      <c r="P125" s="58" t="s">
        <v>214</v>
      </c>
      <c r="Q125" s="56">
        <v>554533</v>
      </c>
      <c r="R125" s="56">
        <v>27</v>
      </c>
      <c r="S125" s="56">
        <v>110</v>
      </c>
      <c r="T125" s="33">
        <v>2.8754</v>
      </c>
      <c r="U125" s="100"/>
    </row>
    <row r="126" spans="9:21" ht="19.5" thickBot="1" x14ac:dyDescent="0.35">
      <c r="I126"/>
      <c r="J126" s="57">
        <v>4194</v>
      </c>
      <c r="K126" s="58" t="s">
        <v>134</v>
      </c>
      <c r="L126" s="56">
        <v>5169</v>
      </c>
      <c r="M126" s="33">
        <v>8.9925585253456202</v>
      </c>
      <c r="O126" s="57">
        <v>54535</v>
      </c>
      <c r="P126" s="58" t="s">
        <v>215</v>
      </c>
      <c r="Q126" s="56">
        <v>454535</v>
      </c>
      <c r="R126" s="56">
        <v>27</v>
      </c>
      <c r="S126" s="56">
        <v>110</v>
      </c>
      <c r="T126" s="33">
        <v>8.21107826086957</v>
      </c>
      <c r="U126" s="100"/>
    </row>
    <row r="127" spans="9:21" ht="19.5" thickBot="1" x14ac:dyDescent="0.35">
      <c r="I127"/>
      <c r="J127" s="57">
        <v>4181</v>
      </c>
      <c r="K127" s="58" t="s">
        <v>135</v>
      </c>
      <c r="L127" s="56">
        <v>5169</v>
      </c>
      <c r="M127" s="33">
        <v>4.1637523809523804</v>
      </c>
      <c r="O127" s="57">
        <v>54416</v>
      </c>
      <c r="P127" s="58" t="s">
        <v>217</v>
      </c>
      <c r="Q127" s="56">
        <v>554416</v>
      </c>
      <c r="R127" s="56">
        <v>27</v>
      </c>
      <c r="S127" s="56">
        <v>110</v>
      </c>
      <c r="T127" s="33">
        <v>4</v>
      </c>
      <c r="U127" s="100"/>
    </row>
    <row r="128" spans="9:21" ht="19.5" thickBot="1" x14ac:dyDescent="0.35">
      <c r="I128"/>
      <c r="J128" s="57">
        <v>4183</v>
      </c>
      <c r="K128" s="58" t="s">
        <v>435</v>
      </c>
      <c r="L128" s="56">
        <v>5169</v>
      </c>
      <c r="M128" s="33">
        <v>2.90476190476191</v>
      </c>
      <c r="O128" s="57">
        <v>54506</v>
      </c>
      <c r="P128" s="58" t="s">
        <v>216</v>
      </c>
      <c r="Q128" s="56">
        <v>554506</v>
      </c>
      <c r="R128" s="56">
        <v>27</v>
      </c>
      <c r="S128" s="56">
        <v>110</v>
      </c>
      <c r="T128" s="33">
        <v>4</v>
      </c>
      <c r="U128" s="100"/>
    </row>
    <row r="129" spans="9:21" ht="19.5" thickBot="1" x14ac:dyDescent="0.35">
      <c r="I129"/>
      <c r="J129" s="57">
        <v>551110</v>
      </c>
      <c r="K129" s="58" t="s">
        <v>137</v>
      </c>
      <c r="L129" s="56">
        <v>6</v>
      </c>
      <c r="M129" s="33">
        <v>5</v>
      </c>
      <c r="O129" s="57">
        <v>54651</v>
      </c>
      <c r="P129" s="58" t="s">
        <v>378</v>
      </c>
      <c r="Q129" s="56">
        <v>454651</v>
      </c>
      <c r="R129" s="56">
        <v>27</v>
      </c>
      <c r="S129" s="56">
        <v>110</v>
      </c>
      <c r="T129" s="33">
        <v>10.651565217391299</v>
      </c>
      <c r="U129" s="100"/>
    </row>
    <row r="130" spans="9:21" ht="19.5" thickBot="1" x14ac:dyDescent="0.35">
      <c r="I130"/>
      <c r="J130" s="57">
        <v>451101</v>
      </c>
      <c r="K130" s="58" t="s">
        <v>138</v>
      </c>
      <c r="L130" s="56">
        <v>6</v>
      </c>
      <c r="M130" s="33">
        <v>8.7014869565217392</v>
      </c>
      <c r="O130" s="57">
        <v>54686</v>
      </c>
      <c r="P130" s="58" t="s">
        <v>219</v>
      </c>
      <c r="Q130" s="56">
        <v>554686</v>
      </c>
      <c r="R130" s="56">
        <v>27</v>
      </c>
      <c r="S130" s="56">
        <v>110</v>
      </c>
      <c r="T130" s="33">
        <v>2</v>
      </c>
      <c r="U130" s="100"/>
    </row>
    <row r="131" spans="9:21" ht="19.5" thickBot="1" x14ac:dyDescent="0.35">
      <c r="I131"/>
      <c r="J131" s="57">
        <v>551103</v>
      </c>
      <c r="K131" s="58" t="s">
        <v>139</v>
      </c>
      <c r="L131" s="56">
        <v>6</v>
      </c>
      <c r="M131" s="33">
        <v>3</v>
      </c>
      <c r="O131" s="57">
        <v>54266</v>
      </c>
      <c r="P131" s="58" t="s">
        <v>220</v>
      </c>
      <c r="Q131" s="56">
        <v>554266</v>
      </c>
      <c r="R131" s="56">
        <v>26</v>
      </c>
      <c r="S131" s="56">
        <v>110</v>
      </c>
      <c r="T131" s="33">
        <v>3.4695826086956498</v>
      </c>
      <c r="U131" s="100"/>
    </row>
    <row r="132" spans="9:21" ht="19.5" thickBot="1" x14ac:dyDescent="0.35">
      <c r="I132"/>
      <c r="J132" s="57">
        <v>551330</v>
      </c>
      <c r="K132" s="58" t="s">
        <v>172</v>
      </c>
      <c r="L132" s="56">
        <v>6</v>
      </c>
      <c r="M132" s="33">
        <v>2.9565217391304399</v>
      </c>
      <c r="O132" s="57">
        <v>54356</v>
      </c>
      <c r="P132" s="58" t="s">
        <v>221</v>
      </c>
      <c r="Q132" s="56">
        <v>554356</v>
      </c>
      <c r="R132" s="56">
        <v>26</v>
      </c>
      <c r="S132" s="56">
        <v>110</v>
      </c>
      <c r="T132" s="33">
        <v>3.8260869565217401</v>
      </c>
      <c r="U132" s="100"/>
    </row>
    <row r="133" spans="9:21" ht="19.5" thickBot="1" x14ac:dyDescent="0.35">
      <c r="I133"/>
      <c r="J133" s="57">
        <v>451115</v>
      </c>
      <c r="K133" s="58" t="s">
        <v>469</v>
      </c>
      <c r="L133" s="56">
        <v>6</v>
      </c>
      <c r="M133" s="33">
        <v>2.9130434782608701</v>
      </c>
      <c r="O133" s="57">
        <v>54476</v>
      </c>
      <c r="P133" s="58" t="s">
        <v>222</v>
      </c>
      <c r="Q133" s="56">
        <v>554476</v>
      </c>
      <c r="R133" s="56">
        <v>26</v>
      </c>
      <c r="S133" s="56">
        <v>110</v>
      </c>
      <c r="T133" s="33">
        <v>2.782</v>
      </c>
      <c r="U133" s="100"/>
    </row>
    <row r="134" spans="9:21" ht="19.5" thickBot="1" x14ac:dyDescent="0.35">
      <c r="I134"/>
      <c r="J134" s="57">
        <v>551128</v>
      </c>
      <c r="K134" s="58" t="s">
        <v>178</v>
      </c>
      <c r="L134" s="56">
        <v>6</v>
      </c>
      <c r="M134" s="33">
        <v>3.6521739130434798</v>
      </c>
      <c r="O134" s="57">
        <v>54611</v>
      </c>
      <c r="P134" s="58" t="s">
        <v>223</v>
      </c>
      <c r="Q134" s="56">
        <v>554611</v>
      </c>
      <c r="R134" s="56">
        <v>26</v>
      </c>
      <c r="S134" s="56">
        <v>110</v>
      </c>
      <c r="T134" s="33">
        <v>3</v>
      </c>
      <c r="U134" s="100"/>
    </row>
    <row r="135" spans="9:21" ht="19.5" thickBot="1" x14ac:dyDescent="0.35">
      <c r="I135"/>
      <c r="J135" s="57">
        <v>451120</v>
      </c>
      <c r="K135" s="58" t="s">
        <v>141</v>
      </c>
      <c r="L135" s="56">
        <v>6</v>
      </c>
      <c r="M135" s="33">
        <v>2.5011000000000001</v>
      </c>
      <c r="O135" s="57">
        <v>54671</v>
      </c>
      <c r="P135" s="58" t="s">
        <v>224</v>
      </c>
      <c r="Q135" s="56">
        <v>454671</v>
      </c>
      <c r="R135" s="56">
        <v>26</v>
      </c>
      <c r="S135" s="56">
        <v>110</v>
      </c>
      <c r="T135" s="33">
        <v>5</v>
      </c>
      <c r="U135" s="100"/>
    </row>
    <row r="136" spans="9:21" ht="19.5" thickBot="1" x14ac:dyDescent="0.35">
      <c r="I136"/>
      <c r="J136" s="57">
        <v>451381</v>
      </c>
      <c r="K136" s="58" t="s">
        <v>470</v>
      </c>
      <c r="L136" s="56">
        <v>6</v>
      </c>
      <c r="M136" s="33">
        <v>6.6574</v>
      </c>
      <c r="O136" s="57">
        <v>54196</v>
      </c>
      <c r="P136" s="58" t="s">
        <v>228</v>
      </c>
      <c r="Q136" s="56">
        <v>554196</v>
      </c>
      <c r="R136" s="56">
        <v>27</v>
      </c>
      <c r="S136" s="56">
        <v>110</v>
      </c>
      <c r="T136" s="33">
        <v>3.5640000000000001</v>
      </c>
      <c r="U136" s="100"/>
    </row>
    <row r="137" spans="9:21" ht="19.5" thickBot="1" x14ac:dyDescent="0.35">
      <c r="I137"/>
      <c r="J137" s="57">
        <v>551354</v>
      </c>
      <c r="K137" s="58" t="s">
        <v>174</v>
      </c>
      <c r="L137" s="56">
        <v>6</v>
      </c>
      <c r="M137" s="33">
        <v>2.32160869565217</v>
      </c>
      <c r="O137" s="57">
        <v>54381</v>
      </c>
      <c r="P137" s="58" t="s">
        <v>229</v>
      </c>
      <c r="Q137" s="56">
        <v>554381</v>
      </c>
      <c r="R137" s="56">
        <v>27</v>
      </c>
      <c r="S137" s="56">
        <v>110</v>
      </c>
      <c r="T137" s="33">
        <v>4.1045806451612901</v>
      </c>
      <c r="U137" s="100"/>
    </row>
    <row r="138" spans="9:21" ht="19.5" thickBot="1" x14ac:dyDescent="0.35">
      <c r="I138"/>
      <c r="J138" s="57">
        <v>451166</v>
      </c>
      <c r="K138" s="58" t="s">
        <v>179</v>
      </c>
      <c r="L138" s="56">
        <v>6</v>
      </c>
      <c r="M138" s="33">
        <v>7.2591434782608699</v>
      </c>
      <c r="O138" s="57">
        <v>54376</v>
      </c>
      <c r="P138" s="58" t="s">
        <v>379</v>
      </c>
      <c r="Q138" s="56">
        <v>554376</v>
      </c>
      <c r="R138" s="56">
        <v>27</v>
      </c>
      <c r="S138" s="56">
        <v>110</v>
      </c>
      <c r="T138" s="33">
        <v>2.95635673624288</v>
      </c>
      <c r="U138" s="100"/>
    </row>
    <row r="139" spans="9:21" ht="19.5" thickBot="1" x14ac:dyDescent="0.35">
      <c r="I139"/>
      <c r="J139" s="57">
        <v>508815</v>
      </c>
      <c r="K139" s="58" t="s">
        <v>168</v>
      </c>
      <c r="L139" s="56">
        <v>2</v>
      </c>
      <c r="M139" s="33">
        <v>3.1304347826086998</v>
      </c>
      <c r="O139" s="57">
        <v>54466</v>
      </c>
      <c r="P139" s="58" t="s">
        <v>231</v>
      </c>
      <c r="Q139" s="56">
        <v>454466</v>
      </c>
      <c r="R139" s="56">
        <v>27</v>
      </c>
      <c r="S139" s="56">
        <v>110</v>
      </c>
      <c r="T139" s="33">
        <v>2</v>
      </c>
      <c r="U139" s="100"/>
    </row>
    <row r="140" spans="9:21" ht="19.5" thickBot="1" x14ac:dyDescent="0.35">
      <c r="I140"/>
      <c r="J140" s="57">
        <v>408801</v>
      </c>
      <c r="K140" s="58" t="s">
        <v>142</v>
      </c>
      <c r="L140" s="56">
        <v>2</v>
      </c>
      <c r="M140" s="33">
        <v>9.782</v>
      </c>
      <c r="O140" s="57">
        <v>54496</v>
      </c>
      <c r="P140" s="58" t="s">
        <v>232</v>
      </c>
      <c r="Q140" s="56">
        <v>554496</v>
      </c>
      <c r="R140" s="56">
        <v>27</v>
      </c>
      <c r="S140" s="56">
        <v>110</v>
      </c>
      <c r="T140" s="33">
        <v>3</v>
      </c>
      <c r="U140" s="100"/>
    </row>
    <row r="141" spans="9:21" ht="19.5" thickBot="1" x14ac:dyDescent="0.35">
      <c r="I141"/>
      <c r="J141" s="57">
        <v>408822</v>
      </c>
      <c r="K141" s="58" t="s">
        <v>144</v>
      </c>
      <c r="L141" s="56">
        <v>2</v>
      </c>
      <c r="M141" s="33">
        <v>4.5019999999999998</v>
      </c>
      <c r="O141" s="57">
        <v>54696</v>
      </c>
      <c r="P141" s="58" t="s">
        <v>233</v>
      </c>
      <c r="Q141" s="56">
        <v>454696</v>
      </c>
      <c r="R141" s="56">
        <v>27</v>
      </c>
      <c r="S141" s="56">
        <v>110</v>
      </c>
      <c r="T141" s="33">
        <v>6.6515652173913002</v>
      </c>
      <c r="U141" s="100"/>
    </row>
    <row r="142" spans="9:21" ht="19.5" thickBot="1" x14ac:dyDescent="0.35">
      <c r="I142"/>
      <c r="J142" s="57">
        <v>508817</v>
      </c>
      <c r="K142" s="58" t="s">
        <v>145</v>
      </c>
      <c r="L142" s="56">
        <v>2</v>
      </c>
      <c r="M142" s="33">
        <v>3.1323478260869599</v>
      </c>
      <c r="O142" s="57">
        <v>55151</v>
      </c>
      <c r="P142" s="58" t="s">
        <v>181</v>
      </c>
      <c r="Q142" s="56">
        <v>455151</v>
      </c>
      <c r="R142" s="56">
        <v>31</v>
      </c>
      <c r="S142" s="56">
        <v>110</v>
      </c>
      <c r="T142" s="33">
        <v>9.8049391304347804</v>
      </c>
      <c r="U142" s="100"/>
    </row>
    <row r="143" spans="9:21" ht="19.5" thickBot="1" x14ac:dyDescent="0.35">
      <c r="I143"/>
      <c r="J143" s="57">
        <v>508802</v>
      </c>
      <c r="K143" s="58" t="s">
        <v>143</v>
      </c>
      <c r="L143" s="56">
        <v>2</v>
      </c>
      <c r="M143" s="33">
        <v>2.54838709677419</v>
      </c>
      <c r="O143" s="57">
        <v>55566</v>
      </c>
      <c r="P143" s="58" t="s">
        <v>183</v>
      </c>
      <c r="Q143" s="56">
        <v>455566</v>
      </c>
      <c r="R143" s="56">
        <v>31</v>
      </c>
      <c r="S143" s="56">
        <v>110</v>
      </c>
      <c r="T143" s="33">
        <v>3.7826086956521698</v>
      </c>
      <c r="U143" s="100"/>
    </row>
    <row r="144" spans="9:21" ht="19.5" thickBot="1" x14ac:dyDescent="0.35">
      <c r="I144"/>
      <c r="J144" s="57">
        <v>508839</v>
      </c>
      <c r="K144" s="58" t="s">
        <v>165</v>
      </c>
      <c r="L144" s="56">
        <v>2</v>
      </c>
      <c r="M144" s="33">
        <v>3.782</v>
      </c>
      <c r="O144" s="57">
        <v>55231</v>
      </c>
      <c r="P144" s="58" t="s">
        <v>184</v>
      </c>
      <c r="Q144" s="56">
        <v>455231</v>
      </c>
      <c r="R144" s="56">
        <v>31</v>
      </c>
      <c r="S144" s="56">
        <v>110</v>
      </c>
      <c r="T144" s="33">
        <v>4</v>
      </c>
      <c r="U144" s="100"/>
    </row>
    <row r="145" spans="9:21" ht="19.5" thickBot="1" x14ac:dyDescent="0.35">
      <c r="I145"/>
      <c r="J145" s="57">
        <v>508819</v>
      </c>
      <c r="K145" s="58" t="s">
        <v>169</v>
      </c>
      <c r="L145" s="56">
        <v>2</v>
      </c>
      <c r="M145" s="33">
        <v>1.7826086956521701</v>
      </c>
      <c r="O145" s="57">
        <v>55606</v>
      </c>
      <c r="P145" s="58" t="s">
        <v>185</v>
      </c>
      <c r="Q145" s="56">
        <v>455678</v>
      </c>
      <c r="R145" s="56">
        <v>31</v>
      </c>
      <c r="S145" s="56">
        <v>110</v>
      </c>
      <c r="T145" s="33">
        <v>0</v>
      </c>
      <c r="U145" s="100"/>
    </row>
    <row r="146" spans="9:21" ht="19.5" thickBot="1" x14ac:dyDescent="0.35">
      <c r="I146"/>
      <c r="J146" s="57">
        <v>408840</v>
      </c>
      <c r="K146" s="58" t="s">
        <v>163</v>
      </c>
      <c r="L146" s="56">
        <v>2</v>
      </c>
      <c r="M146" s="33">
        <v>4.5652173913043503</v>
      </c>
      <c r="O146" s="57">
        <v>55676</v>
      </c>
      <c r="P146" s="58" t="s">
        <v>186</v>
      </c>
      <c r="Q146" s="56">
        <v>455676</v>
      </c>
      <c r="R146" s="56">
        <v>31</v>
      </c>
      <c r="S146" s="56">
        <v>110</v>
      </c>
      <c r="T146" s="33">
        <v>3</v>
      </c>
      <c r="U146" s="100"/>
    </row>
    <row r="147" spans="9:21" ht="19.5" thickBot="1" x14ac:dyDescent="0.35">
      <c r="I147"/>
      <c r="J147" s="57">
        <v>408862</v>
      </c>
      <c r="K147" s="58" t="s">
        <v>166</v>
      </c>
      <c r="L147" s="56">
        <v>2</v>
      </c>
      <c r="M147" s="33">
        <v>3.5646086956521699</v>
      </c>
      <c r="O147" s="57">
        <v>55406</v>
      </c>
      <c r="P147" s="58" t="s">
        <v>182</v>
      </c>
      <c r="Q147" s="56">
        <v>555406</v>
      </c>
      <c r="R147" s="56">
        <v>31</v>
      </c>
      <c r="S147" s="56">
        <v>110</v>
      </c>
      <c r="T147" s="33">
        <v>2.8695652173913002</v>
      </c>
      <c r="U147" s="100"/>
    </row>
    <row r="148" spans="9:21" ht="19.5" thickBot="1" x14ac:dyDescent="0.35">
      <c r="I148"/>
      <c r="J148" s="57">
        <v>508860</v>
      </c>
      <c r="K148" s="58" t="s">
        <v>167</v>
      </c>
      <c r="L148" s="56">
        <v>2</v>
      </c>
      <c r="M148" s="33">
        <v>3.6637</v>
      </c>
      <c r="O148" s="57">
        <v>55456</v>
      </c>
      <c r="P148" s="58" t="s">
        <v>201</v>
      </c>
      <c r="Q148" s="56">
        <v>455456</v>
      </c>
      <c r="R148" s="56">
        <v>31</v>
      </c>
      <c r="S148" s="56">
        <v>110</v>
      </c>
      <c r="T148" s="33">
        <v>2.782</v>
      </c>
      <c r="U148" s="100"/>
    </row>
    <row r="149" spans="9:21" ht="19.5" thickBot="1" x14ac:dyDescent="0.35">
      <c r="I149"/>
      <c r="J149" s="57">
        <v>408806</v>
      </c>
      <c r="K149" s="58" t="s">
        <v>459</v>
      </c>
      <c r="L149" s="56">
        <v>2</v>
      </c>
      <c r="M149" s="33">
        <v>8.9130434782608692</v>
      </c>
      <c r="O149" s="57">
        <v>55624</v>
      </c>
      <c r="P149" s="58" t="s">
        <v>202</v>
      </c>
      <c r="Q149" s="56">
        <v>555624</v>
      </c>
      <c r="R149" s="56">
        <v>31</v>
      </c>
      <c r="S149" s="56">
        <v>110</v>
      </c>
      <c r="T149" s="33">
        <v>3</v>
      </c>
      <c r="U149" s="100"/>
    </row>
    <row r="150" spans="9:21" ht="19.5" thickBot="1" x14ac:dyDescent="0.35">
      <c r="I150"/>
      <c r="J150" s="57">
        <v>508833</v>
      </c>
      <c r="K150" s="58" t="s">
        <v>146</v>
      </c>
      <c r="L150" s="56">
        <v>2</v>
      </c>
      <c r="M150" s="33">
        <v>3.06523043478261</v>
      </c>
      <c r="O150" s="57">
        <v>55298</v>
      </c>
      <c r="P150" s="58" t="s">
        <v>225</v>
      </c>
      <c r="Q150" s="56">
        <v>455298</v>
      </c>
      <c r="R150" s="56">
        <v>31</v>
      </c>
      <c r="S150" s="56">
        <v>110</v>
      </c>
      <c r="T150" s="33">
        <v>1.7385217391304399</v>
      </c>
      <c r="U150" s="100"/>
    </row>
    <row r="151" spans="9:21" ht="19.5" thickBot="1" x14ac:dyDescent="0.35">
      <c r="I151"/>
      <c r="J151" s="57">
        <v>508820</v>
      </c>
      <c r="K151" s="58" t="s">
        <v>164</v>
      </c>
      <c r="L151" s="56">
        <v>2</v>
      </c>
      <c r="M151" s="33">
        <v>3</v>
      </c>
      <c r="O151" s="57">
        <v>55678</v>
      </c>
      <c r="P151" s="58" t="s">
        <v>226</v>
      </c>
      <c r="Q151" s="56">
        <v>455678</v>
      </c>
      <c r="R151" s="56">
        <v>31</v>
      </c>
      <c r="S151" s="56">
        <v>110</v>
      </c>
      <c r="T151" s="33">
        <v>11.2928531490015</v>
      </c>
      <c r="U151" s="100"/>
    </row>
    <row r="152" spans="9:21" ht="19.5" thickBot="1" x14ac:dyDescent="0.35">
      <c r="I152"/>
      <c r="J152" s="57">
        <v>408814</v>
      </c>
      <c r="K152" s="58" t="s">
        <v>171</v>
      </c>
      <c r="L152" s="56">
        <v>2</v>
      </c>
      <c r="M152" s="33">
        <v>0</v>
      </c>
      <c r="O152" s="57">
        <v>55679</v>
      </c>
      <c r="P152" s="58" t="s">
        <v>227</v>
      </c>
      <c r="Q152" s="56">
        <v>555679</v>
      </c>
      <c r="R152" s="56">
        <v>31</v>
      </c>
      <c r="S152" s="56">
        <v>110</v>
      </c>
      <c r="T152" s="33">
        <v>4</v>
      </c>
      <c r="U152" s="100"/>
    </row>
    <row r="153" spans="9:21" ht="19.5" thickBot="1" x14ac:dyDescent="0.35">
      <c r="I153"/>
      <c r="J153" s="57">
        <v>551367</v>
      </c>
      <c r="K153" s="58" t="s">
        <v>147</v>
      </c>
      <c r="L153" s="56">
        <v>11</v>
      </c>
      <c r="M153" s="33">
        <v>3</v>
      </c>
      <c r="O153" s="57">
        <v>57158</v>
      </c>
      <c r="P153" s="58" t="s">
        <v>238</v>
      </c>
      <c r="Q153" s="56">
        <v>457158</v>
      </c>
      <c r="R153" s="56">
        <v>44</v>
      </c>
      <c r="S153" s="56">
        <v>160</v>
      </c>
      <c r="T153" s="33">
        <v>4.89697991731183</v>
      </c>
      <c r="U153" s="100"/>
    </row>
    <row r="154" spans="9:21" ht="19.5" thickBot="1" x14ac:dyDescent="0.35">
      <c r="I154"/>
      <c r="J154" s="57">
        <v>551340</v>
      </c>
      <c r="K154" s="58" t="s">
        <v>161</v>
      </c>
      <c r="L154" s="56">
        <v>11</v>
      </c>
      <c r="M154" s="33">
        <v>3.19354838709677</v>
      </c>
      <c r="O154" s="57">
        <v>57192</v>
      </c>
      <c r="P154" s="58" t="s">
        <v>235</v>
      </c>
      <c r="Q154" s="56">
        <v>457192</v>
      </c>
      <c r="R154" s="56">
        <v>44</v>
      </c>
      <c r="S154" s="56">
        <v>160</v>
      </c>
      <c r="T154" s="33">
        <v>2.4241407267741901</v>
      </c>
      <c r="U154" s="100"/>
    </row>
    <row r="155" spans="9:21" ht="19.5" thickBot="1" x14ac:dyDescent="0.35">
      <c r="I155"/>
      <c r="J155" s="57">
        <v>551369</v>
      </c>
      <c r="K155" s="58" t="s">
        <v>148</v>
      </c>
      <c r="L155" s="56">
        <v>11</v>
      </c>
      <c r="M155" s="33">
        <v>3</v>
      </c>
      <c r="O155" s="57">
        <v>57352</v>
      </c>
      <c r="P155" s="58" t="s">
        <v>236</v>
      </c>
      <c r="Q155" s="56">
        <v>557352</v>
      </c>
      <c r="R155" s="56">
        <v>44</v>
      </c>
      <c r="S155" s="56">
        <v>160</v>
      </c>
      <c r="T155" s="33">
        <v>4.76492875129032</v>
      </c>
      <c r="U155" s="100"/>
    </row>
    <row r="156" spans="9:21" ht="19.5" thickBot="1" x14ac:dyDescent="0.35">
      <c r="I156"/>
      <c r="J156" s="57">
        <v>551365</v>
      </c>
      <c r="K156" s="58" t="s">
        <v>149</v>
      </c>
      <c r="L156" s="56">
        <v>11</v>
      </c>
      <c r="M156" s="33">
        <v>2.6521739130434798</v>
      </c>
      <c r="O156" s="57">
        <v>57622</v>
      </c>
      <c r="P156" s="58" t="s">
        <v>237</v>
      </c>
      <c r="Q156" s="56">
        <v>557622</v>
      </c>
      <c r="R156" s="56">
        <v>44</v>
      </c>
      <c r="S156" s="56">
        <v>160</v>
      </c>
      <c r="T156" s="33">
        <v>2.1044303046543802</v>
      </c>
      <c r="U156" s="100"/>
    </row>
    <row r="157" spans="9:21" ht="19.5" thickBot="1" x14ac:dyDescent="0.35">
      <c r="I157"/>
      <c r="J157" s="57">
        <v>451370</v>
      </c>
      <c r="K157" s="58" t="s">
        <v>375</v>
      </c>
      <c r="L157" s="56">
        <v>11</v>
      </c>
      <c r="M157" s="33">
        <v>10.576886956521699</v>
      </c>
      <c r="O157" s="57">
        <v>57303</v>
      </c>
      <c r="P157" s="58" t="s">
        <v>243</v>
      </c>
      <c r="Q157" s="56">
        <v>557303</v>
      </c>
      <c r="R157" s="56">
        <v>44</v>
      </c>
      <c r="S157" s="56">
        <v>160</v>
      </c>
      <c r="T157" s="33">
        <v>3.8350837447619099</v>
      </c>
      <c r="U157" s="100"/>
    </row>
    <row r="158" spans="9:21" ht="19.5" thickBot="1" x14ac:dyDescent="0.35">
      <c r="I158"/>
      <c r="J158" s="57">
        <v>551314</v>
      </c>
      <c r="K158" s="58" t="s">
        <v>175</v>
      </c>
      <c r="L158" s="56">
        <v>11</v>
      </c>
      <c r="M158" s="33">
        <v>2.1304347826086998</v>
      </c>
      <c r="O158" s="57">
        <v>57306</v>
      </c>
      <c r="P158" s="58" t="s">
        <v>244</v>
      </c>
      <c r="Q158" s="56">
        <v>457306</v>
      </c>
      <c r="R158" s="56">
        <v>44</v>
      </c>
      <c r="S158" s="56">
        <v>160</v>
      </c>
      <c r="T158" s="33">
        <v>3.4388053038095201</v>
      </c>
      <c r="U158" s="100"/>
    </row>
    <row r="159" spans="9:21" ht="19.5" thickBot="1" x14ac:dyDescent="0.35">
      <c r="I159"/>
      <c r="J159" s="57">
        <v>451361</v>
      </c>
      <c r="K159" s="58" t="s">
        <v>151</v>
      </c>
      <c r="L159" s="56">
        <v>11</v>
      </c>
      <c r="M159" s="33">
        <v>2</v>
      </c>
      <c r="O159" s="57">
        <v>57628</v>
      </c>
      <c r="P159" s="58" t="s">
        <v>245</v>
      </c>
      <c r="Q159" s="56">
        <v>557628</v>
      </c>
      <c r="R159" s="56">
        <v>44</v>
      </c>
      <c r="S159" s="56">
        <v>160</v>
      </c>
      <c r="T159" s="33">
        <v>2.9910800000000002</v>
      </c>
      <c r="U159" s="100"/>
    </row>
    <row r="160" spans="9:21" ht="19.5" thickBot="1" x14ac:dyDescent="0.35">
      <c r="I160"/>
      <c r="J160" s="57">
        <v>451350</v>
      </c>
      <c r="K160" s="58" t="s">
        <v>153</v>
      </c>
      <c r="L160" s="56">
        <v>11</v>
      </c>
      <c r="M160" s="33">
        <v>7.4477302202788502</v>
      </c>
      <c r="O160" s="57">
        <v>57660</v>
      </c>
      <c r="P160" s="58" t="s">
        <v>476</v>
      </c>
      <c r="Q160" s="56">
        <v>557660</v>
      </c>
      <c r="R160" s="56">
        <v>44</v>
      </c>
      <c r="S160" s="56">
        <v>160</v>
      </c>
      <c r="T160" s="33">
        <v>2.0804618499999998</v>
      </c>
      <c r="U160" s="100"/>
    </row>
    <row r="161" spans="9:21" ht="19.5" thickBot="1" x14ac:dyDescent="0.35">
      <c r="I161"/>
      <c r="J161" s="57">
        <v>551310</v>
      </c>
      <c r="K161" s="58" t="s">
        <v>154</v>
      </c>
      <c r="L161" s="56">
        <v>11</v>
      </c>
      <c r="M161" s="33">
        <v>3.782</v>
      </c>
      <c r="O161" s="57">
        <v>57180</v>
      </c>
      <c r="P161" s="58" t="s">
        <v>250</v>
      </c>
      <c r="Q161" s="56">
        <v>457180</v>
      </c>
      <c r="R161" s="56">
        <v>44</v>
      </c>
      <c r="S161" s="56">
        <v>160</v>
      </c>
      <c r="T161" s="33">
        <v>3.1206927800000002</v>
      </c>
      <c r="U161" s="100"/>
    </row>
    <row r="162" spans="9:21" ht="19.5" thickBot="1" x14ac:dyDescent="0.35">
      <c r="I162"/>
      <c r="J162" s="57">
        <v>551309</v>
      </c>
      <c r="K162" s="58" t="s">
        <v>157</v>
      </c>
      <c r="L162" s="56">
        <v>11</v>
      </c>
      <c r="M162" s="33">
        <v>3</v>
      </c>
      <c r="O162" s="57">
        <v>57182</v>
      </c>
      <c r="P162" s="58" t="s">
        <v>251</v>
      </c>
      <c r="Q162" s="56">
        <v>557182</v>
      </c>
      <c r="R162" s="56">
        <v>44</v>
      </c>
      <c r="S162" s="56">
        <v>160</v>
      </c>
      <c r="T162" s="33">
        <v>2.7453180171428602</v>
      </c>
      <c r="U162" s="100"/>
    </row>
    <row r="163" spans="9:21" ht="19.5" thickBot="1" x14ac:dyDescent="0.35">
      <c r="I163"/>
      <c r="J163" s="57">
        <v>551305</v>
      </c>
      <c r="K163" s="58" t="s">
        <v>176</v>
      </c>
      <c r="L163" s="56">
        <v>11</v>
      </c>
      <c r="M163" s="33">
        <v>3.6634260869565201</v>
      </c>
      <c r="O163" s="57">
        <v>57347</v>
      </c>
      <c r="P163" s="58" t="s">
        <v>252</v>
      </c>
      <c r="Q163" s="56">
        <v>557347</v>
      </c>
      <c r="R163" s="56">
        <v>44</v>
      </c>
      <c r="S163" s="56">
        <v>160</v>
      </c>
      <c r="T163" s="33">
        <v>2.9885374303686598</v>
      </c>
      <c r="U163" s="100"/>
    </row>
    <row r="164" spans="9:21" ht="19.5" thickBot="1" x14ac:dyDescent="0.35">
      <c r="I164"/>
      <c r="J164" s="57">
        <v>451301</v>
      </c>
      <c r="K164" s="58" t="s">
        <v>158</v>
      </c>
      <c r="L164" s="56">
        <v>11</v>
      </c>
      <c r="M164" s="33">
        <v>7.70418920056101</v>
      </c>
      <c r="O164" s="57">
        <v>57348</v>
      </c>
      <c r="P164" s="58" t="s">
        <v>253</v>
      </c>
      <c r="Q164" s="56">
        <v>457348</v>
      </c>
      <c r="R164" s="56">
        <v>44</v>
      </c>
      <c r="S164" s="56">
        <v>160</v>
      </c>
      <c r="T164" s="33">
        <v>8.0574206999999998</v>
      </c>
      <c r="U164" s="100"/>
    </row>
    <row r="165" spans="9:21" ht="19.5" thickBot="1" x14ac:dyDescent="0.35">
      <c r="I165"/>
      <c r="J165" s="57">
        <v>551341</v>
      </c>
      <c r="K165" s="58" t="s">
        <v>159</v>
      </c>
      <c r="L165" s="56">
        <v>11</v>
      </c>
      <c r="M165" s="33">
        <v>4.1496651612903204</v>
      </c>
      <c r="O165" s="57">
        <v>57449</v>
      </c>
      <c r="P165" s="58" t="s">
        <v>254</v>
      </c>
      <c r="Q165" s="56">
        <v>457449</v>
      </c>
      <c r="R165" s="56">
        <v>44</v>
      </c>
      <c r="S165" s="56">
        <v>160</v>
      </c>
      <c r="T165" s="33">
        <v>3.0711579723809499</v>
      </c>
      <c r="U165" s="100"/>
    </row>
    <row r="166" spans="9:21" ht="19.5" thickBot="1" x14ac:dyDescent="0.35">
      <c r="I166"/>
      <c r="J166" s="57">
        <v>551306</v>
      </c>
      <c r="K166" s="58" t="s">
        <v>160</v>
      </c>
      <c r="L166" s="56">
        <v>11</v>
      </c>
      <c r="M166" s="33">
        <v>4</v>
      </c>
      <c r="O166" s="57">
        <v>57113</v>
      </c>
      <c r="P166" s="58" t="s">
        <v>255</v>
      </c>
      <c r="Q166" s="56">
        <v>557113</v>
      </c>
      <c r="R166" s="56">
        <v>44</v>
      </c>
      <c r="S166" s="56">
        <v>160</v>
      </c>
      <c r="T166" s="33">
        <v>2.97208835714286</v>
      </c>
      <c r="U166" s="100"/>
    </row>
    <row r="167" spans="9:21" ht="19.5" thickBot="1" x14ac:dyDescent="0.35">
      <c r="I167"/>
      <c r="J167" s="57">
        <v>551349</v>
      </c>
      <c r="K167" s="58" t="s">
        <v>155</v>
      </c>
      <c r="L167" s="56">
        <v>11</v>
      </c>
      <c r="M167" s="33">
        <v>3</v>
      </c>
      <c r="O167" s="57">
        <v>57307</v>
      </c>
      <c r="P167" s="58" t="s">
        <v>256</v>
      </c>
      <c r="Q167" s="56">
        <v>557307</v>
      </c>
      <c r="R167" s="56">
        <v>44</v>
      </c>
      <c r="S167" s="56">
        <v>160</v>
      </c>
      <c r="T167" s="33">
        <v>3.1206927800000002</v>
      </c>
      <c r="U167" s="100"/>
    </row>
    <row r="168" spans="9:21" ht="19.5" thickBot="1" x14ac:dyDescent="0.35">
      <c r="I168"/>
      <c r="J168" s="57">
        <v>451308</v>
      </c>
      <c r="K168" s="58" t="s">
        <v>162</v>
      </c>
      <c r="L168" s="56">
        <v>11</v>
      </c>
      <c r="M168" s="33">
        <v>8.0238429172510504</v>
      </c>
      <c r="O168" s="57">
        <v>57350</v>
      </c>
      <c r="P168" s="58" t="s">
        <v>257</v>
      </c>
      <c r="Q168" s="56">
        <v>457350</v>
      </c>
      <c r="R168" s="56">
        <v>44</v>
      </c>
      <c r="S168" s="56">
        <v>160</v>
      </c>
      <c r="T168" s="33">
        <v>9.9517023064976993</v>
      </c>
      <c r="U168" s="100"/>
    </row>
    <row r="169" spans="9:21" ht="19.5" thickBot="1" x14ac:dyDescent="0.35">
      <c r="I169"/>
      <c r="J169" s="57">
        <v>551307</v>
      </c>
      <c r="K169" s="58" t="s">
        <v>156</v>
      </c>
      <c r="L169" s="56">
        <v>11</v>
      </c>
      <c r="M169" s="33">
        <v>2.7741935483871001</v>
      </c>
      <c r="O169" s="57">
        <v>57508</v>
      </c>
      <c r="P169" s="58" t="s">
        <v>258</v>
      </c>
      <c r="Q169" s="56">
        <v>557508</v>
      </c>
      <c r="R169" s="56">
        <v>44</v>
      </c>
      <c r="S169" s="56">
        <v>160</v>
      </c>
      <c r="T169" s="33">
        <v>2.79485282476191</v>
      </c>
      <c r="U169" s="100"/>
    </row>
    <row r="170" spans="9:21" ht="19.5" thickBot="1" x14ac:dyDescent="0.35">
      <c r="I170"/>
      <c r="J170" s="57">
        <v>451336</v>
      </c>
      <c r="K170" s="58" t="s">
        <v>177</v>
      </c>
      <c r="L170" s="56">
        <v>11</v>
      </c>
      <c r="M170" s="33">
        <v>6.3953419354838701</v>
      </c>
      <c r="O170" s="57">
        <v>57436</v>
      </c>
      <c r="P170" s="58" t="s">
        <v>261</v>
      </c>
      <c r="Q170" s="56">
        <v>557436</v>
      </c>
      <c r="R170" s="56">
        <v>45</v>
      </c>
      <c r="S170" s="56">
        <v>160</v>
      </c>
      <c r="T170" s="33">
        <v>5.07154185</v>
      </c>
      <c r="U170" s="100"/>
    </row>
    <row r="171" spans="9:21" ht="19.5" thickBot="1" x14ac:dyDescent="0.35">
      <c r="I171"/>
      <c r="J171" s="57">
        <v>451318</v>
      </c>
      <c r="K171" s="58" t="s">
        <v>152</v>
      </c>
      <c r="L171" s="56">
        <v>11</v>
      </c>
      <c r="M171" s="33">
        <v>0</v>
      </c>
      <c r="O171" s="57">
        <v>57440</v>
      </c>
      <c r="P171" s="58" t="s">
        <v>262</v>
      </c>
      <c r="Q171" s="56">
        <v>557440</v>
      </c>
      <c r="R171" s="56">
        <v>45</v>
      </c>
      <c r="S171" s="56">
        <v>160</v>
      </c>
      <c r="T171" s="33">
        <v>3.1206927800000002</v>
      </c>
      <c r="U171" s="100"/>
    </row>
    <row r="172" spans="9:21" ht="19.5" thickBot="1" x14ac:dyDescent="0.35">
      <c r="I172"/>
      <c r="J172" s="57">
        <v>554116</v>
      </c>
      <c r="K172" s="58" t="s">
        <v>195</v>
      </c>
      <c r="L172" s="56">
        <v>26</v>
      </c>
      <c r="M172" s="33">
        <v>3</v>
      </c>
      <c r="O172" s="57">
        <v>57441</v>
      </c>
      <c r="P172" s="58" t="s">
        <v>263</v>
      </c>
      <c r="Q172" s="56">
        <v>557441</v>
      </c>
      <c r="R172" s="56">
        <v>45</v>
      </c>
      <c r="S172" s="56">
        <v>160</v>
      </c>
      <c r="T172" s="33">
        <v>4.1113888923809503</v>
      </c>
      <c r="U172" s="100"/>
    </row>
    <row r="173" spans="9:21" ht="19.5" thickBot="1" x14ac:dyDescent="0.35">
      <c r="I173"/>
      <c r="J173" s="57">
        <v>454161</v>
      </c>
      <c r="K173" s="58" t="s">
        <v>196</v>
      </c>
      <c r="L173" s="56">
        <v>26</v>
      </c>
      <c r="M173" s="33">
        <v>0.87529999999999997</v>
      </c>
      <c r="O173" s="57">
        <v>57439</v>
      </c>
      <c r="P173" s="58" t="s">
        <v>264</v>
      </c>
      <c r="Q173" s="56">
        <v>557439</v>
      </c>
      <c r="R173" s="56">
        <v>45</v>
      </c>
      <c r="S173" s="56">
        <v>160</v>
      </c>
      <c r="T173" s="33">
        <v>3.5647539367741898</v>
      </c>
      <c r="U173" s="100"/>
    </row>
    <row r="174" spans="9:21" ht="19.5" thickBot="1" x14ac:dyDescent="0.35">
      <c r="I174"/>
      <c r="J174" s="57">
        <v>554166</v>
      </c>
      <c r="K174" s="58" t="s">
        <v>197</v>
      </c>
      <c r="L174" s="56">
        <v>26</v>
      </c>
      <c r="M174" s="33">
        <v>2.6080869565217402</v>
      </c>
      <c r="O174" s="57">
        <v>57443</v>
      </c>
      <c r="P174" s="58" t="s">
        <v>265</v>
      </c>
      <c r="Q174" s="56">
        <v>457443</v>
      </c>
      <c r="R174" s="56">
        <v>45</v>
      </c>
      <c r="S174" s="56">
        <v>160</v>
      </c>
      <c r="T174" s="33">
        <v>3.6911419967741899</v>
      </c>
      <c r="U174" s="100"/>
    </row>
    <row r="175" spans="9:21" ht="19.5" thickBot="1" x14ac:dyDescent="0.35">
      <c r="I175"/>
      <c r="J175" s="57">
        <v>454171</v>
      </c>
      <c r="K175" s="58" t="s">
        <v>198</v>
      </c>
      <c r="L175" s="56">
        <v>26</v>
      </c>
      <c r="M175" s="33">
        <v>2.5890347826086999</v>
      </c>
      <c r="O175" s="57">
        <v>57445</v>
      </c>
      <c r="P175" s="58" t="s">
        <v>266</v>
      </c>
      <c r="Q175" s="56">
        <v>557445</v>
      </c>
      <c r="R175" s="56">
        <v>45</v>
      </c>
      <c r="S175" s="56">
        <v>160</v>
      </c>
      <c r="T175" s="33">
        <v>3.0557823700000002</v>
      </c>
      <c r="U175" s="100"/>
    </row>
    <row r="176" spans="9:21" ht="19.5" thickBot="1" x14ac:dyDescent="0.35">
      <c r="I176"/>
      <c r="J176" s="57">
        <v>554266</v>
      </c>
      <c r="K176" s="58" t="s">
        <v>220</v>
      </c>
      <c r="L176" s="56">
        <v>26</v>
      </c>
      <c r="M176" s="33">
        <v>3.4695826086956498</v>
      </c>
      <c r="O176" s="57">
        <v>57712</v>
      </c>
      <c r="P176" s="58" t="s">
        <v>380</v>
      </c>
      <c r="Q176" s="56">
        <v>557712</v>
      </c>
      <c r="R176" s="56">
        <v>45</v>
      </c>
      <c r="S176" s="56">
        <v>160</v>
      </c>
      <c r="T176" s="33">
        <v>5.6961941356067598</v>
      </c>
      <c r="U176" s="100"/>
    </row>
    <row r="177" spans="9:21" ht="19.5" thickBot="1" x14ac:dyDescent="0.35">
      <c r="I177"/>
      <c r="J177" s="57">
        <v>554296</v>
      </c>
      <c r="K177" s="58" t="s">
        <v>203</v>
      </c>
      <c r="L177" s="56">
        <v>26</v>
      </c>
      <c r="M177" s="33">
        <v>3.9130434782608701</v>
      </c>
      <c r="O177" s="57">
        <v>57178</v>
      </c>
      <c r="P177" s="58" t="s">
        <v>268</v>
      </c>
      <c r="Q177" s="56">
        <v>557178</v>
      </c>
      <c r="R177" s="56">
        <v>45</v>
      </c>
      <c r="S177" s="56">
        <v>160</v>
      </c>
      <c r="T177" s="33">
        <v>2.8119662976651298</v>
      </c>
      <c r="U177" s="100"/>
    </row>
    <row r="178" spans="9:21" ht="19.5" thickBot="1" x14ac:dyDescent="0.35">
      <c r="I178"/>
      <c r="J178" s="57">
        <v>554356</v>
      </c>
      <c r="K178" s="58" t="s">
        <v>221</v>
      </c>
      <c r="L178" s="56">
        <v>26</v>
      </c>
      <c r="M178" s="33">
        <v>3.8260869565217401</v>
      </c>
      <c r="O178" s="57">
        <v>57437</v>
      </c>
      <c r="P178" s="58" t="s">
        <v>473</v>
      </c>
      <c r="Q178" s="56">
        <v>557437</v>
      </c>
      <c r="R178" s="56">
        <v>45</v>
      </c>
      <c r="S178" s="56">
        <v>160</v>
      </c>
      <c r="T178" s="33">
        <v>3.1206927800000002</v>
      </c>
      <c r="U178" s="100"/>
    </row>
    <row r="179" spans="9:21" ht="19.5" thickBot="1" x14ac:dyDescent="0.35">
      <c r="I179"/>
      <c r="J179" s="57">
        <v>454426</v>
      </c>
      <c r="K179" s="58" t="s">
        <v>199</v>
      </c>
      <c r="L179" s="56">
        <v>26</v>
      </c>
      <c r="M179" s="33">
        <v>9.3360869565217399</v>
      </c>
      <c r="O179" s="57">
        <v>57444</v>
      </c>
      <c r="P179" s="58" t="s">
        <v>474</v>
      </c>
      <c r="Q179" s="56">
        <v>557444</v>
      </c>
      <c r="R179" s="56">
        <v>45</v>
      </c>
      <c r="S179" s="56">
        <v>160</v>
      </c>
      <c r="T179" s="33">
        <v>5.9758789947619002</v>
      </c>
      <c r="U179" s="100"/>
    </row>
    <row r="180" spans="9:21" ht="19.5" thickBot="1" x14ac:dyDescent="0.35">
      <c r="I180"/>
      <c r="J180" s="57">
        <v>554431</v>
      </c>
      <c r="K180" s="58" t="s">
        <v>200</v>
      </c>
      <c r="L180" s="56">
        <v>26</v>
      </c>
      <c r="M180" s="33">
        <v>0</v>
      </c>
      <c r="O180" s="57">
        <v>57446</v>
      </c>
      <c r="P180" s="58" t="s">
        <v>271</v>
      </c>
      <c r="Q180" s="56">
        <v>457446</v>
      </c>
      <c r="R180" s="56">
        <v>45</v>
      </c>
      <c r="S180" s="56">
        <v>160</v>
      </c>
      <c r="T180" s="33">
        <v>6.9310091209523801</v>
      </c>
      <c r="U180" s="100"/>
    </row>
    <row r="181" spans="9:21" ht="19.5" thickBot="1" x14ac:dyDescent="0.35">
      <c r="I181"/>
      <c r="J181" s="57">
        <v>554476</v>
      </c>
      <c r="K181" s="58" t="s">
        <v>222</v>
      </c>
      <c r="L181" s="56">
        <v>26</v>
      </c>
      <c r="M181" s="33">
        <v>2.782</v>
      </c>
      <c r="O181" s="57">
        <v>57447</v>
      </c>
      <c r="P181" s="58" t="s">
        <v>272</v>
      </c>
      <c r="Q181" s="56">
        <v>557447</v>
      </c>
      <c r="R181" s="56">
        <v>45</v>
      </c>
      <c r="S181" s="56">
        <v>160</v>
      </c>
      <c r="T181" s="33">
        <v>3.1206927800000002</v>
      </c>
      <c r="U181" s="100"/>
    </row>
    <row r="182" spans="9:21" ht="19.5" thickBot="1" x14ac:dyDescent="0.35">
      <c r="I182"/>
      <c r="J182" s="57">
        <v>554471</v>
      </c>
      <c r="K182" s="58" t="s">
        <v>204</v>
      </c>
      <c r="L182" s="56">
        <v>26</v>
      </c>
      <c r="M182" s="33">
        <v>1.2342215988779801</v>
      </c>
      <c r="O182" s="57">
        <v>57559</v>
      </c>
      <c r="P182" s="58" t="s">
        <v>273</v>
      </c>
      <c r="Q182" s="56">
        <v>557559</v>
      </c>
      <c r="R182" s="56">
        <v>45</v>
      </c>
      <c r="S182" s="56">
        <v>160</v>
      </c>
      <c r="T182" s="33">
        <v>4.1609236999999997</v>
      </c>
      <c r="U182" s="100"/>
    </row>
    <row r="183" spans="9:21" ht="19.5" thickBot="1" x14ac:dyDescent="0.35">
      <c r="I183"/>
      <c r="J183" s="57">
        <v>454481</v>
      </c>
      <c r="K183" s="58" t="s">
        <v>205</v>
      </c>
      <c r="L183" s="56">
        <v>26</v>
      </c>
      <c r="M183" s="33">
        <v>11.1683086956522</v>
      </c>
      <c r="O183" s="57">
        <v>57105</v>
      </c>
      <c r="P183" s="58" t="s">
        <v>274</v>
      </c>
      <c r="Q183" s="56">
        <v>557105</v>
      </c>
      <c r="R183" s="56">
        <v>45</v>
      </c>
      <c r="S183" s="56">
        <v>160</v>
      </c>
      <c r="T183" s="33">
        <v>3.9627844795238101</v>
      </c>
      <c r="U183" s="100"/>
    </row>
    <row r="184" spans="9:21" ht="19.5" thickBot="1" x14ac:dyDescent="0.35">
      <c r="I184"/>
      <c r="J184" s="57">
        <v>554486</v>
      </c>
      <c r="K184" s="58" t="s">
        <v>206</v>
      </c>
      <c r="L184" s="56">
        <v>26</v>
      </c>
      <c r="M184" s="33">
        <v>5</v>
      </c>
      <c r="O184" s="57">
        <v>57434</v>
      </c>
      <c r="P184" s="58" t="s">
        <v>275</v>
      </c>
      <c r="Q184" s="56">
        <v>557434</v>
      </c>
      <c r="R184" s="56">
        <v>45</v>
      </c>
      <c r="S184" s="56">
        <v>160</v>
      </c>
      <c r="T184" s="33">
        <v>3.9627844795238101</v>
      </c>
      <c r="U184" s="100"/>
    </row>
    <row r="185" spans="9:21" ht="19.5" thickBot="1" x14ac:dyDescent="0.35">
      <c r="I185"/>
      <c r="J185" s="57">
        <v>554491</v>
      </c>
      <c r="K185" s="58" t="s">
        <v>207</v>
      </c>
      <c r="L185" s="56">
        <v>26</v>
      </c>
      <c r="M185" s="33">
        <v>3.0759610098176702</v>
      </c>
      <c r="O185" s="57">
        <v>57453</v>
      </c>
      <c r="P185" s="58" t="s">
        <v>475</v>
      </c>
      <c r="Q185" s="56">
        <v>457453</v>
      </c>
      <c r="R185" s="56">
        <v>45</v>
      </c>
      <c r="S185" s="56">
        <v>160</v>
      </c>
      <c r="T185" s="33">
        <v>7.8264993438095196</v>
      </c>
      <c r="U185" s="100"/>
    </row>
    <row r="186" spans="9:21" ht="19.5" thickBot="1" x14ac:dyDescent="0.35">
      <c r="I186"/>
      <c r="J186" s="57">
        <v>554601</v>
      </c>
      <c r="K186" s="58" t="s">
        <v>208</v>
      </c>
      <c r="L186" s="56">
        <v>26</v>
      </c>
      <c r="M186" s="33">
        <v>4.7937043478260897</v>
      </c>
      <c r="O186" s="57">
        <v>57459</v>
      </c>
      <c r="P186" s="58" t="s">
        <v>277</v>
      </c>
      <c r="Q186" s="56">
        <v>557459</v>
      </c>
      <c r="R186" s="56">
        <v>45</v>
      </c>
      <c r="S186" s="56">
        <v>160</v>
      </c>
      <c r="T186" s="33">
        <v>3.0688337575659799</v>
      </c>
      <c r="U186" s="100"/>
    </row>
    <row r="187" spans="9:21" ht="19.5" thickBot="1" x14ac:dyDescent="0.35">
      <c r="I187"/>
      <c r="J187" s="57">
        <v>554611</v>
      </c>
      <c r="K187" s="58" t="s">
        <v>223</v>
      </c>
      <c r="L187" s="56">
        <v>26</v>
      </c>
      <c r="M187" s="33">
        <v>3</v>
      </c>
      <c r="O187" s="57">
        <v>57224</v>
      </c>
      <c r="P187" s="58" t="s">
        <v>278</v>
      </c>
      <c r="Q187" s="56">
        <v>557224</v>
      </c>
      <c r="R187" s="56">
        <v>45</v>
      </c>
      <c r="S187" s="56">
        <v>160</v>
      </c>
      <c r="T187" s="33">
        <v>2.97208835714286</v>
      </c>
      <c r="U187" s="100"/>
    </row>
    <row r="188" spans="9:21" ht="19.5" thickBot="1" x14ac:dyDescent="0.35">
      <c r="I188"/>
      <c r="J188" s="57">
        <v>554636</v>
      </c>
      <c r="K188" s="58" t="s">
        <v>209</v>
      </c>
      <c r="L188" s="56">
        <v>26</v>
      </c>
      <c r="M188" s="33">
        <v>3</v>
      </c>
      <c r="O188" s="57">
        <v>57432</v>
      </c>
      <c r="P188" s="58" t="s">
        <v>279</v>
      </c>
      <c r="Q188" s="56">
        <v>557432</v>
      </c>
      <c r="R188" s="56">
        <v>45</v>
      </c>
      <c r="S188" s="56">
        <v>160</v>
      </c>
      <c r="T188" s="33">
        <v>3.9341533599999998</v>
      </c>
      <c r="U188" s="100"/>
    </row>
    <row r="189" spans="9:21" ht="19.5" thickBot="1" x14ac:dyDescent="0.35">
      <c r="I189"/>
      <c r="J189" s="57">
        <v>454671</v>
      </c>
      <c r="K189" s="58" t="s">
        <v>224</v>
      </c>
      <c r="L189" s="56">
        <v>26</v>
      </c>
      <c r="M189" s="33">
        <v>5</v>
      </c>
      <c r="O189" s="57">
        <v>57433</v>
      </c>
      <c r="P189" s="58" t="s">
        <v>280</v>
      </c>
      <c r="Q189" s="56">
        <v>557433</v>
      </c>
      <c r="R189" s="56">
        <v>45</v>
      </c>
      <c r="S189" s="56">
        <v>160</v>
      </c>
      <c r="T189" s="33">
        <v>2.77394913666667</v>
      </c>
      <c r="U189" s="100"/>
    </row>
    <row r="190" spans="9:21" ht="19.5" thickBot="1" x14ac:dyDescent="0.35">
      <c r="I190"/>
      <c r="J190" s="57">
        <v>554184</v>
      </c>
      <c r="K190" s="58" t="s">
        <v>376</v>
      </c>
      <c r="L190" s="56">
        <v>27</v>
      </c>
      <c r="M190" s="33">
        <v>4.2167826086956497</v>
      </c>
      <c r="O190" s="57">
        <v>57574</v>
      </c>
      <c r="P190" s="58" t="s">
        <v>281</v>
      </c>
      <c r="Q190" s="56">
        <v>457574</v>
      </c>
      <c r="R190" s="56">
        <v>45</v>
      </c>
      <c r="S190" s="56">
        <v>160</v>
      </c>
      <c r="T190" s="33">
        <v>4.0123192871428603</v>
      </c>
      <c r="U190" s="100"/>
    </row>
    <row r="191" spans="9:21" ht="19.5" thickBot="1" x14ac:dyDescent="0.35">
      <c r="I191"/>
      <c r="J191" s="57">
        <v>554506</v>
      </c>
      <c r="K191" s="58" t="s">
        <v>216</v>
      </c>
      <c r="L191" s="56">
        <v>27</v>
      </c>
      <c r="M191" s="33">
        <v>4</v>
      </c>
      <c r="O191" s="57">
        <v>57612</v>
      </c>
      <c r="P191" s="58" t="s">
        <v>282</v>
      </c>
      <c r="Q191" s="56">
        <v>557612</v>
      </c>
      <c r="R191" s="56">
        <v>45</v>
      </c>
      <c r="S191" s="56">
        <v>160</v>
      </c>
      <c r="T191" s="33">
        <v>3.1206927800000002</v>
      </c>
      <c r="U191" s="100"/>
    </row>
    <row r="192" spans="9:21" ht="19.5" thickBot="1" x14ac:dyDescent="0.35">
      <c r="I192"/>
      <c r="J192" s="57">
        <v>554196</v>
      </c>
      <c r="K192" s="58" t="s">
        <v>228</v>
      </c>
      <c r="L192" s="56">
        <v>27</v>
      </c>
      <c r="M192" s="33">
        <v>3.5640000000000001</v>
      </c>
      <c r="O192" s="57">
        <v>57632</v>
      </c>
      <c r="P192" s="58" t="s">
        <v>293</v>
      </c>
      <c r="Q192" s="56">
        <v>457632</v>
      </c>
      <c r="R192" s="56">
        <v>44</v>
      </c>
      <c r="S192" s="56">
        <v>160</v>
      </c>
      <c r="T192" s="33">
        <v>12.279655067726599</v>
      </c>
      <c r="U192" s="100"/>
    </row>
    <row r="193" spans="9:21" ht="19.5" thickBot="1" x14ac:dyDescent="0.35">
      <c r="I193"/>
      <c r="J193" s="57">
        <v>554257</v>
      </c>
      <c r="K193" s="58" t="s">
        <v>210</v>
      </c>
      <c r="L193" s="56">
        <v>27</v>
      </c>
      <c r="M193" s="33">
        <v>4.1895732695322199</v>
      </c>
      <c r="O193" s="57">
        <v>57633</v>
      </c>
      <c r="P193" s="58" t="s">
        <v>294</v>
      </c>
      <c r="Q193" s="56">
        <v>457632</v>
      </c>
      <c r="R193" s="56">
        <v>44</v>
      </c>
      <c r="S193" s="56">
        <v>160</v>
      </c>
      <c r="T193" s="33">
        <v>0</v>
      </c>
      <c r="U193" s="100"/>
    </row>
    <row r="194" spans="9:21" ht="19.5" thickBot="1" x14ac:dyDescent="0.35">
      <c r="I194"/>
      <c r="J194" s="57">
        <v>554321</v>
      </c>
      <c r="K194" s="58" t="s">
        <v>211</v>
      </c>
      <c r="L194" s="56">
        <v>27</v>
      </c>
      <c r="M194" s="33">
        <v>3</v>
      </c>
      <c r="O194" s="57">
        <v>57634</v>
      </c>
      <c r="P194" s="58" t="s">
        <v>295</v>
      </c>
      <c r="Q194" s="56">
        <v>457634</v>
      </c>
      <c r="R194" s="56">
        <v>44</v>
      </c>
      <c r="S194" s="56">
        <v>160</v>
      </c>
      <c r="T194" s="33">
        <v>0</v>
      </c>
      <c r="U194" s="100"/>
    </row>
    <row r="195" spans="9:21" ht="19.5" thickBot="1" x14ac:dyDescent="0.35">
      <c r="I195"/>
      <c r="J195" s="57">
        <v>454355</v>
      </c>
      <c r="K195" s="58" t="s">
        <v>188</v>
      </c>
      <c r="L195" s="56">
        <v>27</v>
      </c>
      <c r="M195" s="33">
        <v>4.5155652173913001</v>
      </c>
      <c r="O195" s="57">
        <v>88201</v>
      </c>
      <c r="P195" s="58" t="s">
        <v>297</v>
      </c>
      <c r="Q195" s="56">
        <v>588201</v>
      </c>
      <c r="R195" s="56">
        <v>57</v>
      </c>
      <c r="S195" s="56">
        <v>80</v>
      </c>
      <c r="T195" s="33">
        <v>4.6610434782608703</v>
      </c>
      <c r="U195" s="100"/>
    </row>
    <row r="196" spans="9:21" ht="19.5" thickBot="1" x14ac:dyDescent="0.35">
      <c r="I196"/>
      <c r="J196" s="57">
        <v>554357</v>
      </c>
      <c r="K196" s="58" t="s">
        <v>377</v>
      </c>
      <c r="L196" s="56">
        <v>27</v>
      </c>
      <c r="M196" s="33">
        <v>4</v>
      </c>
      <c r="O196" s="57">
        <v>88286</v>
      </c>
      <c r="P196" s="58" t="s">
        <v>298</v>
      </c>
      <c r="Q196" s="56">
        <v>488286</v>
      </c>
      <c r="R196" s="56">
        <v>57</v>
      </c>
      <c r="S196" s="56">
        <v>80</v>
      </c>
      <c r="T196" s="33">
        <v>8.782</v>
      </c>
      <c r="U196" s="100"/>
    </row>
    <row r="197" spans="9:21" ht="19.5" thickBot="1" x14ac:dyDescent="0.35">
      <c r="I197"/>
      <c r="J197" s="57">
        <v>554381</v>
      </c>
      <c r="K197" s="58" t="s">
        <v>229</v>
      </c>
      <c r="L197" s="56">
        <v>27</v>
      </c>
      <c r="M197" s="33">
        <v>4.1045806451612901</v>
      </c>
      <c r="O197" s="57">
        <v>88291</v>
      </c>
      <c r="P197" s="58" t="s">
        <v>299</v>
      </c>
      <c r="Q197" s="56">
        <v>488291</v>
      </c>
      <c r="R197" s="56">
        <v>57</v>
      </c>
      <c r="S197" s="56">
        <v>80</v>
      </c>
      <c r="T197" s="33">
        <v>2</v>
      </c>
      <c r="U197" s="100"/>
    </row>
    <row r="198" spans="9:21" ht="19.5" thickBot="1" x14ac:dyDescent="0.35">
      <c r="I198"/>
      <c r="J198" s="57">
        <v>554376</v>
      </c>
      <c r="K198" s="58" t="s">
        <v>620</v>
      </c>
      <c r="L198" s="56">
        <v>27</v>
      </c>
      <c r="M198" s="33">
        <v>2.95635673624288</v>
      </c>
      <c r="O198" s="57">
        <v>88288</v>
      </c>
      <c r="P198" s="58" t="s">
        <v>300</v>
      </c>
      <c r="Q198" s="56">
        <v>488288</v>
      </c>
      <c r="R198" s="56">
        <v>57</v>
      </c>
      <c r="S198" s="56">
        <v>80</v>
      </c>
      <c r="T198" s="33">
        <v>2</v>
      </c>
      <c r="U198" s="100"/>
    </row>
    <row r="199" spans="9:21" ht="19.5" thickBot="1" x14ac:dyDescent="0.35">
      <c r="I199"/>
      <c r="J199" s="57">
        <v>554416</v>
      </c>
      <c r="K199" s="58" t="s">
        <v>217</v>
      </c>
      <c r="L199" s="56">
        <v>27</v>
      </c>
      <c r="M199" s="33">
        <v>4</v>
      </c>
      <c r="O199" s="57">
        <v>88336</v>
      </c>
      <c r="P199" s="58" t="s">
        <v>301</v>
      </c>
      <c r="Q199" s="56">
        <v>588336</v>
      </c>
      <c r="R199" s="56">
        <v>57</v>
      </c>
      <c r="S199" s="56">
        <v>80</v>
      </c>
      <c r="T199" s="33">
        <v>3.782</v>
      </c>
      <c r="U199" s="100"/>
    </row>
    <row r="200" spans="9:21" ht="19.5" thickBot="1" x14ac:dyDescent="0.35">
      <c r="I200"/>
      <c r="J200" s="57">
        <v>454466</v>
      </c>
      <c r="K200" s="58" t="s">
        <v>231</v>
      </c>
      <c r="L200" s="56">
        <v>27</v>
      </c>
      <c r="M200" s="33">
        <v>2</v>
      </c>
      <c r="O200" s="57">
        <v>88186</v>
      </c>
      <c r="P200" s="58" t="s">
        <v>302</v>
      </c>
      <c r="Q200" s="56">
        <v>588186</v>
      </c>
      <c r="R200" s="56">
        <v>55</v>
      </c>
      <c r="S200" s="56">
        <v>80</v>
      </c>
      <c r="T200" s="33">
        <v>3.782</v>
      </c>
      <c r="U200" s="100"/>
    </row>
    <row r="201" spans="9:21" ht="19.5" thickBot="1" x14ac:dyDescent="0.35">
      <c r="I201"/>
      <c r="J201" s="57">
        <v>554496</v>
      </c>
      <c r="K201" s="58" t="s">
        <v>232</v>
      </c>
      <c r="L201" s="56">
        <v>27</v>
      </c>
      <c r="M201" s="33">
        <v>3</v>
      </c>
      <c r="O201" s="57">
        <v>88246</v>
      </c>
      <c r="P201" s="58" t="s">
        <v>303</v>
      </c>
      <c r="Q201" s="56">
        <v>488246</v>
      </c>
      <c r="R201" s="56">
        <v>55</v>
      </c>
      <c r="S201" s="56">
        <v>80</v>
      </c>
      <c r="T201" s="33">
        <v>2.7826086956521698</v>
      </c>
      <c r="U201" s="100"/>
    </row>
    <row r="202" spans="9:21" ht="19.5" thickBot="1" x14ac:dyDescent="0.35">
      <c r="I202"/>
      <c r="J202" s="57">
        <v>554516</v>
      </c>
      <c r="K202" s="58" t="s">
        <v>212</v>
      </c>
      <c r="L202" s="56">
        <v>27</v>
      </c>
      <c r="M202" s="33">
        <v>3</v>
      </c>
      <c r="O202" s="57">
        <v>88326</v>
      </c>
      <c r="P202" s="58" t="s">
        <v>304</v>
      </c>
      <c r="Q202" s="56">
        <v>488326</v>
      </c>
      <c r="R202" s="56">
        <v>55</v>
      </c>
      <c r="S202" s="56">
        <v>80</v>
      </c>
      <c r="T202" s="33">
        <v>6</v>
      </c>
      <c r="U202" s="100"/>
    </row>
    <row r="203" spans="9:21" ht="19.5" thickBot="1" x14ac:dyDescent="0.35">
      <c r="I203"/>
      <c r="J203" s="57">
        <v>454525</v>
      </c>
      <c r="K203" s="58" t="s">
        <v>190</v>
      </c>
      <c r="L203" s="56">
        <v>27</v>
      </c>
      <c r="M203" s="33">
        <v>0</v>
      </c>
      <c r="O203" s="57">
        <v>88346</v>
      </c>
      <c r="P203" s="58" t="s">
        <v>305</v>
      </c>
      <c r="Q203" s="56">
        <v>488346</v>
      </c>
      <c r="R203" s="56">
        <v>55</v>
      </c>
      <c r="S203" s="56">
        <v>80</v>
      </c>
      <c r="T203" s="33">
        <v>0</v>
      </c>
      <c r="U203" s="100"/>
    </row>
    <row r="204" spans="9:21" ht="19.5" thickBot="1" x14ac:dyDescent="0.35">
      <c r="I204"/>
      <c r="J204" s="57">
        <v>554531</v>
      </c>
      <c r="K204" s="58" t="s">
        <v>213</v>
      </c>
      <c r="L204" s="56">
        <v>27</v>
      </c>
      <c r="M204" s="33">
        <v>2.9565217391304399</v>
      </c>
      <c r="O204" s="57">
        <v>88386</v>
      </c>
      <c r="P204" s="58" t="s">
        <v>306</v>
      </c>
      <c r="Q204" s="56">
        <v>588386</v>
      </c>
      <c r="R204" s="56">
        <v>55</v>
      </c>
      <c r="S204" s="56">
        <v>80</v>
      </c>
      <c r="T204" s="33">
        <v>3</v>
      </c>
      <c r="U204" s="100"/>
    </row>
    <row r="205" spans="9:21" ht="19.5" thickBot="1" x14ac:dyDescent="0.35">
      <c r="I205"/>
      <c r="J205" s="57">
        <v>554533</v>
      </c>
      <c r="K205" s="58" t="s">
        <v>214</v>
      </c>
      <c r="L205" s="56">
        <v>27</v>
      </c>
      <c r="M205" s="33">
        <v>2.8754</v>
      </c>
      <c r="O205" s="57">
        <v>88666</v>
      </c>
      <c r="P205" s="58" t="s">
        <v>307</v>
      </c>
      <c r="Q205" s="56">
        <v>588666</v>
      </c>
      <c r="R205" s="56">
        <v>55</v>
      </c>
      <c r="S205" s="56">
        <v>80</v>
      </c>
      <c r="T205" s="33">
        <v>3.8695652173913002</v>
      </c>
      <c r="U205" s="100"/>
    </row>
    <row r="206" spans="9:21" ht="19.5" thickBot="1" x14ac:dyDescent="0.35">
      <c r="I206"/>
      <c r="J206" s="57">
        <v>454535</v>
      </c>
      <c r="K206" s="58" t="s">
        <v>215</v>
      </c>
      <c r="L206" s="56">
        <v>27</v>
      </c>
      <c r="M206" s="33">
        <v>8.21107826086957</v>
      </c>
      <c r="O206" s="57">
        <v>88206</v>
      </c>
      <c r="P206" s="58" t="s">
        <v>308</v>
      </c>
      <c r="Q206" s="56">
        <v>588206</v>
      </c>
      <c r="R206" s="56">
        <v>57</v>
      </c>
      <c r="S206" s="56">
        <v>80</v>
      </c>
      <c r="T206" s="33">
        <v>2.782</v>
      </c>
      <c r="U206" s="100"/>
    </row>
    <row r="207" spans="9:21" ht="19.5" thickBot="1" x14ac:dyDescent="0.35">
      <c r="I207"/>
      <c r="J207" s="57">
        <v>454651</v>
      </c>
      <c r="K207" s="58" t="s">
        <v>378</v>
      </c>
      <c r="L207" s="56">
        <v>27</v>
      </c>
      <c r="M207" s="33">
        <v>10.651565217391299</v>
      </c>
      <c r="O207" s="57">
        <v>88451</v>
      </c>
      <c r="P207" s="58" t="s">
        <v>309</v>
      </c>
      <c r="Q207" s="56">
        <v>488451</v>
      </c>
      <c r="R207" s="56">
        <v>57</v>
      </c>
      <c r="S207" s="56">
        <v>80</v>
      </c>
      <c r="T207" s="33">
        <v>5</v>
      </c>
      <c r="U207" s="100"/>
    </row>
    <row r="208" spans="9:21" ht="19.5" thickBot="1" x14ac:dyDescent="0.35">
      <c r="I208"/>
      <c r="J208" s="57">
        <v>554686</v>
      </c>
      <c r="K208" s="58" t="s">
        <v>219</v>
      </c>
      <c r="L208" s="56">
        <v>27</v>
      </c>
      <c r="M208" s="33">
        <v>2</v>
      </c>
      <c r="O208" s="57">
        <v>88511</v>
      </c>
      <c r="P208" s="58" t="s">
        <v>310</v>
      </c>
      <c r="Q208" s="56">
        <v>588631</v>
      </c>
      <c r="R208" s="56">
        <v>57</v>
      </c>
      <c r="S208" s="56">
        <v>80</v>
      </c>
      <c r="T208" s="33">
        <v>0</v>
      </c>
      <c r="U208" s="100"/>
    </row>
    <row r="209" spans="9:21" ht="19.5" thickBot="1" x14ac:dyDescent="0.35">
      <c r="I209"/>
      <c r="J209" s="57">
        <v>454696</v>
      </c>
      <c r="K209" s="58" t="s">
        <v>233</v>
      </c>
      <c r="L209" s="56">
        <v>27</v>
      </c>
      <c r="M209" s="33">
        <v>6.6515652173913002</v>
      </c>
      <c r="O209" s="57">
        <v>88631</v>
      </c>
      <c r="P209" s="58" t="s">
        <v>311</v>
      </c>
      <c r="Q209" s="56">
        <v>588631</v>
      </c>
      <c r="R209" s="56">
        <v>57</v>
      </c>
      <c r="S209" s="56">
        <v>80</v>
      </c>
      <c r="T209" s="33">
        <v>5.5640000000000001</v>
      </c>
      <c r="U209" s="100"/>
    </row>
    <row r="210" spans="9:21" ht="19.5" thickBot="1" x14ac:dyDescent="0.35">
      <c r="I210"/>
      <c r="J210" s="57">
        <v>455151</v>
      </c>
      <c r="K210" s="58" t="s">
        <v>181</v>
      </c>
      <c r="L210" s="56">
        <v>31</v>
      </c>
      <c r="M210" s="33">
        <v>9.8049391304347804</v>
      </c>
      <c r="O210" s="57">
        <v>88461</v>
      </c>
      <c r="P210" s="58" t="s">
        <v>312</v>
      </c>
      <c r="Q210" s="56">
        <v>588461</v>
      </c>
      <c r="R210" s="56">
        <v>55</v>
      </c>
      <c r="S210" s="56">
        <v>80</v>
      </c>
      <c r="T210" s="33">
        <v>2.782</v>
      </c>
      <c r="U210" s="100"/>
    </row>
    <row r="211" spans="9:21" ht="19.5" thickBot="1" x14ac:dyDescent="0.35">
      <c r="I211"/>
      <c r="J211" s="57">
        <v>455231</v>
      </c>
      <c r="K211" s="58" t="s">
        <v>184</v>
      </c>
      <c r="L211" s="56">
        <v>31</v>
      </c>
      <c r="M211" s="33">
        <v>4</v>
      </c>
      <c r="O211" s="57">
        <v>88551</v>
      </c>
      <c r="P211" s="58" t="s">
        <v>313</v>
      </c>
      <c r="Q211" s="56">
        <v>588551</v>
      </c>
      <c r="R211" s="56">
        <v>55</v>
      </c>
      <c r="S211" s="56">
        <v>80</v>
      </c>
      <c r="T211" s="33">
        <v>3.7391304347826102</v>
      </c>
      <c r="U211" s="100"/>
    </row>
    <row r="212" spans="9:21" ht="19.5" thickBot="1" x14ac:dyDescent="0.35">
      <c r="I212"/>
      <c r="J212" s="57">
        <v>455298</v>
      </c>
      <c r="K212" s="58" t="s">
        <v>225</v>
      </c>
      <c r="L212" s="56">
        <v>31</v>
      </c>
      <c r="M212" s="33">
        <v>1.7385217391304399</v>
      </c>
      <c r="O212" s="57">
        <v>88556</v>
      </c>
      <c r="P212" s="58" t="s">
        <v>314</v>
      </c>
      <c r="Q212" s="56">
        <v>488556</v>
      </c>
      <c r="R212" s="56">
        <v>55</v>
      </c>
      <c r="S212" s="56">
        <v>80</v>
      </c>
      <c r="T212" s="33">
        <v>2.7570000000000001</v>
      </c>
      <c r="U212" s="100"/>
    </row>
    <row r="213" spans="9:21" ht="19.5" thickBot="1" x14ac:dyDescent="0.35">
      <c r="I213"/>
      <c r="J213" s="57">
        <v>555406</v>
      </c>
      <c r="K213" s="58" t="s">
        <v>182</v>
      </c>
      <c r="L213" s="56">
        <v>31</v>
      </c>
      <c r="M213" s="33">
        <v>2.8695652173913002</v>
      </c>
      <c r="O213" s="57">
        <v>88616</v>
      </c>
      <c r="P213" s="58" t="s">
        <v>315</v>
      </c>
      <c r="Q213" s="56">
        <v>488616</v>
      </c>
      <c r="R213" s="56">
        <v>55</v>
      </c>
      <c r="S213" s="56">
        <v>80</v>
      </c>
      <c r="T213" s="33">
        <v>2</v>
      </c>
      <c r="U213" s="100"/>
    </row>
    <row r="214" spans="9:21" ht="19.5" thickBot="1" x14ac:dyDescent="0.35">
      <c r="I214"/>
      <c r="J214" s="57">
        <v>554412</v>
      </c>
      <c r="K214" s="58" t="s">
        <v>191</v>
      </c>
      <c r="L214" s="56">
        <v>31</v>
      </c>
      <c r="M214" s="33">
        <v>2.7826086956521698</v>
      </c>
      <c r="O214" s="57">
        <v>88261</v>
      </c>
      <c r="P214" s="58" t="s">
        <v>316</v>
      </c>
      <c r="Q214" s="56">
        <v>488281</v>
      </c>
      <c r="R214" s="56">
        <v>57</v>
      </c>
      <c r="S214" s="56">
        <v>80</v>
      </c>
      <c r="T214" s="33">
        <v>0</v>
      </c>
      <c r="U214" s="100"/>
    </row>
    <row r="215" spans="9:21" ht="19.5" thickBot="1" x14ac:dyDescent="0.35">
      <c r="I215"/>
      <c r="J215" s="57">
        <v>554413</v>
      </c>
      <c r="K215" s="58" t="s">
        <v>192</v>
      </c>
      <c r="L215" s="56">
        <v>31</v>
      </c>
      <c r="M215" s="33">
        <v>3.9130434782608701</v>
      </c>
      <c r="O215" s="57">
        <v>88281</v>
      </c>
      <c r="P215" s="58" t="s">
        <v>317</v>
      </c>
      <c r="Q215" s="56">
        <v>488281</v>
      </c>
      <c r="R215" s="56">
        <v>57</v>
      </c>
      <c r="S215" s="56">
        <v>80</v>
      </c>
      <c r="T215" s="33">
        <v>4.782</v>
      </c>
      <c r="U215" s="100"/>
    </row>
    <row r="216" spans="9:21" ht="19.5" thickBot="1" x14ac:dyDescent="0.35">
      <c r="I216"/>
      <c r="J216" s="57">
        <v>454414</v>
      </c>
      <c r="K216" s="58" t="s">
        <v>193</v>
      </c>
      <c r="L216" s="56">
        <v>31</v>
      </c>
      <c r="M216" s="33">
        <v>4</v>
      </c>
      <c r="O216" s="57">
        <v>88396</v>
      </c>
      <c r="P216" s="58" t="s">
        <v>318</v>
      </c>
      <c r="Q216" s="56">
        <v>588396</v>
      </c>
      <c r="R216" s="56">
        <v>57</v>
      </c>
      <c r="S216" s="56">
        <v>80</v>
      </c>
      <c r="T216" s="33">
        <v>3</v>
      </c>
      <c r="U216" s="100"/>
    </row>
    <row r="217" spans="9:21" ht="19.5" thickBot="1" x14ac:dyDescent="0.35">
      <c r="I217"/>
      <c r="J217" s="57">
        <v>455456</v>
      </c>
      <c r="K217" s="58" t="s">
        <v>201</v>
      </c>
      <c r="L217" s="56">
        <v>31</v>
      </c>
      <c r="M217" s="33">
        <v>2.782</v>
      </c>
      <c r="O217" s="57">
        <v>88561</v>
      </c>
      <c r="P217" s="58" t="s">
        <v>319</v>
      </c>
      <c r="Q217" s="56">
        <v>488561</v>
      </c>
      <c r="R217" s="56">
        <v>57</v>
      </c>
      <c r="S217" s="56">
        <v>80</v>
      </c>
      <c r="T217" s="33">
        <v>6</v>
      </c>
      <c r="U217" s="100"/>
    </row>
    <row r="218" spans="9:21" ht="19.5" thickBot="1" x14ac:dyDescent="0.35">
      <c r="I218"/>
      <c r="J218" s="57">
        <v>455566</v>
      </c>
      <c r="K218" s="58" t="s">
        <v>183</v>
      </c>
      <c r="L218" s="56">
        <v>31</v>
      </c>
      <c r="M218" s="33">
        <v>3.7826086956521698</v>
      </c>
      <c r="O218" s="57">
        <v>88716</v>
      </c>
      <c r="P218" s="58" t="s">
        <v>320</v>
      </c>
      <c r="Q218" s="56">
        <v>588716</v>
      </c>
      <c r="R218" s="56">
        <v>57</v>
      </c>
      <c r="S218" s="56">
        <v>80</v>
      </c>
      <c r="T218" s="33">
        <v>3</v>
      </c>
      <c r="U218" s="100"/>
    </row>
    <row r="219" spans="9:21" ht="19.5" thickBot="1" x14ac:dyDescent="0.35">
      <c r="I219"/>
      <c r="J219" s="57">
        <v>455606</v>
      </c>
      <c r="K219" s="58" t="s">
        <v>185</v>
      </c>
      <c r="L219" s="56">
        <v>31</v>
      </c>
      <c r="M219" s="33">
        <v>0</v>
      </c>
      <c r="O219" s="57">
        <v>88316</v>
      </c>
      <c r="P219" s="58" t="s">
        <v>321</v>
      </c>
      <c r="Q219" s="56">
        <v>588316</v>
      </c>
      <c r="R219" s="56">
        <v>55</v>
      </c>
      <c r="S219" s="56">
        <v>80</v>
      </c>
      <c r="T219" s="33">
        <v>4</v>
      </c>
      <c r="U219" s="100"/>
    </row>
    <row r="220" spans="9:21" ht="19.5" thickBot="1" x14ac:dyDescent="0.35">
      <c r="I220"/>
      <c r="J220" s="57">
        <v>555624</v>
      </c>
      <c r="K220" s="58" t="s">
        <v>202</v>
      </c>
      <c r="L220" s="56">
        <v>31</v>
      </c>
      <c r="M220" s="33">
        <v>3</v>
      </c>
      <c r="O220" s="57">
        <v>88586</v>
      </c>
      <c r="P220" s="58" t="s">
        <v>322</v>
      </c>
      <c r="Q220" s="56">
        <v>488586</v>
      </c>
      <c r="R220" s="56">
        <v>55</v>
      </c>
      <c r="S220" s="56">
        <v>80</v>
      </c>
      <c r="T220" s="33">
        <v>11.446208695652199</v>
      </c>
      <c r="U220" s="100"/>
    </row>
    <row r="221" spans="9:21" ht="19.5" thickBot="1" x14ac:dyDescent="0.35">
      <c r="I221"/>
      <c r="J221" s="57">
        <v>455676</v>
      </c>
      <c r="K221" s="58" t="s">
        <v>186</v>
      </c>
      <c r="L221" s="56">
        <v>31</v>
      </c>
      <c r="M221" s="33">
        <v>3</v>
      </c>
      <c r="O221" s="57">
        <v>88587</v>
      </c>
      <c r="P221" s="58" t="s">
        <v>323</v>
      </c>
      <c r="Q221" s="56">
        <v>588587</v>
      </c>
      <c r="R221" s="56">
        <v>55</v>
      </c>
      <c r="S221" s="56">
        <v>80</v>
      </c>
      <c r="T221" s="33">
        <v>4</v>
      </c>
      <c r="U221" s="100"/>
    </row>
    <row r="222" spans="9:21" ht="19.5" thickBot="1" x14ac:dyDescent="0.35">
      <c r="I222"/>
      <c r="J222" s="57">
        <v>455678</v>
      </c>
      <c r="K222" s="58" t="s">
        <v>226</v>
      </c>
      <c r="L222" s="56">
        <v>31</v>
      </c>
      <c r="M222" s="33">
        <v>11.2928531490015</v>
      </c>
      <c r="O222" s="57">
        <v>88216</v>
      </c>
      <c r="P222" s="58" t="s">
        <v>472</v>
      </c>
      <c r="Q222" s="56">
        <v>588216</v>
      </c>
      <c r="R222" s="56">
        <v>57</v>
      </c>
      <c r="S222" s="56">
        <v>80</v>
      </c>
      <c r="T222" s="33">
        <v>1</v>
      </c>
      <c r="U222" s="100"/>
    </row>
    <row r="223" spans="9:21" ht="19.5" thickBot="1" x14ac:dyDescent="0.35">
      <c r="I223"/>
      <c r="J223" s="57">
        <v>555679</v>
      </c>
      <c r="K223" s="58" t="s">
        <v>227</v>
      </c>
      <c r="L223" s="56">
        <v>31</v>
      </c>
      <c r="M223" s="33">
        <v>4</v>
      </c>
      <c r="O223" s="57">
        <v>88256</v>
      </c>
      <c r="P223" s="58" t="s">
        <v>325</v>
      </c>
      <c r="Q223" s="56">
        <v>488256</v>
      </c>
      <c r="R223" s="56">
        <v>57</v>
      </c>
      <c r="S223" s="56">
        <v>80</v>
      </c>
      <c r="T223" s="33">
        <v>2</v>
      </c>
      <c r="U223" s="100"/>
    </row>
    <row r="224" spans="9:21" ht="19.5" thickBot="1" x14ac:dyDescent="0.35">
      <c r="I224"/>
      <c r="J224" s="57">
        <v>554700</v>
      </c>
      <c r="K224" s="58" t="s">
        <v>194</v>
      </c>
      <c r="L224" s="56">
        <v>31</v>
      </c>
      <c r="M224" s="33">
        <v>2.9565217391304399</v>
      </c>
      <c r="O224" s="57">
        <v>88501</v>
      </c>
      <c r="P224" s="58" t="s">
        <v>326</v>
      </c>
      <c r="Q224" s="56">
        <v>588501</v>
      </c>
      <c r="R224" s="56">
        <v>57</v>
      </c>
      <c r="S224" s="56">
        <v>80</v>
      </c>
      <c r="T224" s="33">
        <v>5</v>
      </c>
      <c r="U224" s="100"/>
    </row>
    <row r="225" spans="9:21" ht="19.5" thickBot="1" x14ac:dyDescent="0.35">
      <c r="I225"/>
      <c r="J225" s="57">
        <v>557105</v>
      </c>
      <c r="K225" s="58" t="s">
        <v>274</v>
      </c>
      <c r="L225" s="56">
        <v>45</v>
      </c>
      <c r="M225" s="33">
        <v>3.9627844795238101</v>
      </c>
      <c r="O225" s="57">
        <v>88706</v>
      </c>
      <c r="P225" s="58" t="s">
        <v>327</v>
      </c>
      <c r="Q225" s="56">
        <v>488706</v>
      </c>
      <c r="R225" s="56">
        <v>57</v>
      </c>
      <c r="S225" s="56">
        <v>80</v>
      </c>
      <c r="T225" s="33">
        <v>3.8816000000000002</v>
      </c>
      <c r="U225" s="100"/>
    </row>
    <row r="226" spans="9:21" ht="19.5" thickBot="1" x14ac:dyDescent="0.35">
      <c r="I226"/>
      <c r="J226" s="57">
        <v>557178</v>
      </c>
      <c r="K226" s="58" t="s">
        <v>268</v>
      </c>
      <c r="L226" s="56">
        <v>45</v>
      </c>
      <c r="M226" s="33">
        <v>2.8119662976651298</v>
      </c>
      <c r="O226" s="57">
        <v>6</v>
      </c>
      <c r="P226" s="58" t="s">
        <v>81</v>
      </c>
      <c r="Q226" s="56">
        <v>4006</v>
      </c>
      <c r="R226" s="56">
        <v>5006</v>
      </c>
      <c r="S226" s="56">
        <v>262</v>
      </c>
      <c r="T226" s="33">
        <v>9.8095238095238102</v>
      </c>
      <c r="U226" s="100"/>
    </row>
    <row r="227" spans="9:21" ht="19.5" thickBot="1" x14ac:dyDescent="0.35">
      <c r="I227"/>
      <c r="J227" s="57">
        <v>557224</v>
      </c>
      <c r="K227" s="58" t="s">
        <v>278</v>
      </c>
      <c r="L227" s="56">
        <v>45</v>
      </c>
      <c r="M227" s="33">
        <v>2.97208835714286</v>
      </c>
      <c r="O227" s="57">
        <v>7</v>
      </c>
      <c r="P227" s="58" t="s">
        <v>444</v>
      </c>
      <c r="Q227" s="56">
        <v>4007</v>
      </c>
      <c r="R227" s="56">
        <v>5101</v>
      </c>
      <c r="S227" s="56">
        <v>262</v>
      </c>
      <c r="T227" s="33">
        <v>7.9047619047619104</v>
      </c>
      <c r="U227" s="100"/>
    </row>
    <row r="228" spans="9:21" ht="19.5" thickBot="1" x14ac:dyDescent="0.35">
      <c r="I228"/>
      <c r="J228" s="57">
        <v>557432</v>
      </c>
      <c r="K228" s="58" t="s">
        <v>279</v>
      </c>
      <c r="L228" s="56">
        <v>45</v>
      </c>
      <c r="M228" s="33">
        <v>3.9341533599999998</v>
      </c>
      <c r="O228" s="57">
        <v>8</v>
      </c>
      <c r="P228" s="58" t="s">
        <v>391</v>
      </c>
      <c r="Q228" s="56">
        <v>4008</v>
      </c>
      <c r="R228" s="56">
        <v>5101</v>
      </c>
      <c r="S228" s="56">
        <v>262</v>
      </c>
      <c r="T228" s="33">
        <v>2.67741935483871</v>
      </c>
      <c r="U228" s="100"/>
    </row>
    <row r="229" spans="9:21" ht="19.5" thickBot="1" x14ac:dyDescent="0.35">
      <c r="I229"/>
      <c r="J229" s="57">
        <v>557433</v>
      </c>
      <c r="K229" s="58" t="s">
        <v>280</v>
      </c>
      <c r="L229" s="56">
        <v>45</v>
      </c>
      <c r="M229" s="33">
        <v>2.77394913666667</v>
      </c>
      <c r="O229" s="57">
        <v>10</v>
      </c>
      <c r="P229" s="58" t="s">
        <v>80</v>
      </c>
      <c r="Q229" s="56">
        <v>4010</v>
      </c>
      <c r="R229" s="56">
        <v>5006</v>
      </c>
      <c r="S229" s="56">
        <v>262</v>
      </c>
      <c r="T229" s="33">
        <v>4</v>
      </c>
      <c r="U229" s="100"/>
    </row>
    <row r="230" spans="9:21" ht="19.5" thickBot="1" x14ac:dyDescent="0.35">
      <c r="I230"/>
      <c r="J230" s="57">
        <v>557434</v>
      </c>
      <c r="K230" s="58" t="s">
        <v>275</v>
      </c>
      <c r="L230" s="56">
        <v>45</v>
      </c>
      <c r="M230" s="33">
        <v>3.9627844795238101</v>
      </c>
      <c r="O230" s="57">
        <v>12</v>
      </c>
      <c r="P230" s="58" t="s">
        <v>338</v>
      </c>
      <c r="Q230" s="56">
        <v>4006</v>
      </c>
      <c r="R230" s="56">
        <v>5006</v>
      </c>
      <c r="S230" s="56">
        <v>262</v>
      </c>
      <c r="T230" s="33">
        <v>0</v>
      </c>
      <c r="U230" s="100"/>
    </row>
    <row r="231" spans="9:21" ht="19.5" thickBot="1" x14ac:dyDescent="0.35">
      <c r="I231"/>
      <c r="J231" s="57">
        <v>557436</v>
      </c>
      <c r="K231" s="58" t="s">
        <v>261</v>
      </c>
      <c r="L231" s="56">
        <v>45</v>
      </c>
      <c r="M231" s="33">
        <v>5.07154185</v>
      </c>
      <c r="O231" s="57">
        <v>13</v>
      </c>
      <c r="P231" s="58" t="s">
        <v>445</v>
      </c>
      <c r="Q231" s="56">
        <v>4007</v>
      </c>
      <c r="R231" s="56">
        <v>5101</v>
      </c>
      <c r="S231" s="56">
        <v>262</v>
      </c>
      <c r="T231" s="33">
        <v>0</v>
      </c>
      <c r="U231" s="100"/>
    </row>
    <row r="232" spans="9:21" ht="19.5" thickBot="1" x14ac:dyDescent="0.35">
      <c r="I232"/>
      <c r="J232" s="57">
        <v>557440</v>
      </c>
      <c r="K232" s="58" t="s">
        <v>262</v>
      </c>
      <c r="L232" s="56">
        <v>45</v>
      </c>
      <c r="M232" s="33">
        <v>3.1206927800000002</v>
      </c>
      <c r="O232" s="57">
        <v>14</v>
      </c>
      <c r="P232" s="58" t="s">
        <v>392</v>
      </c>
      <c r="Q232" s="56">
        <v>4015</v>
      </c>
      <c r="R232" s="56">
        <v>5101</v>
      </c>
      <c r="S232" s="56">
        <v>262</v>
      </c>
      <c r="T232" s="33">
        <v>0</v>
      </c>
      <c r="U232" s="100"/>
    </row>
    <row r="233" spans="9:21" ht="19.5" thickBot="1" x14ac:dyDescent="0.35">
      <c r="I233"/>
      <c r="J233" s="57">
        <v>557441</v>
      </c>
      <c r="K233" s="58" t="s">
        <v>263</v>
      </c>
      <c r="L233" s="56">
        <v>45</v>
      </c>
      <c r="M233" s="33">
        <v>4.1113888923809503</v>
      </c>
      <c r="O233" s="57">
        <v>15</v>
      </c>
      <c r="P233" s="58" t="s">
        <v>66</v>
      </c>
      <c r="Q233" s="56">
        <v>4015</v>
      </c>
      <c r="R233" s="56">
        <v>5101</v>
      </c>
      <c r="S233" s="56">
        <v>262</v>
      </c>
      <c r="T233" s="33">
        <v>4.8499999999999996</v>
      </c>
      <c r="U233" s="100"/>
    </row>
    <row r="234" spans="9:21" ht="19.5" thickBot="1" x14ac:dyDescent="0.35">
      <c r="I234"/>
      <c r="J234" s="57">
        <v>557439</v>
      </c>
      <c r="K234" s="58" t="s">
        <v>264</v>
      </c>
      <c r="L234" s="56">
        <v>45</v>
      </c>
      <c r="M234" s="33">
        <v>3.5647539367741898</v>
      </c>
      <c r="O234" s="57">
        <v>18</v>
      </c>
      <c r="P234" s="58" t="s">
        <v>339</v>
      </c>
      <c r="Q234" s="56">
        <v>4043</v>
      </c>
      <c r="R234" s="56">
        <v>5006</v>
      </c>
      <c r="S234" s="56">
        <v>262</v>
      </c>
      <c r="T234" s="33">
        <v>0</v>
      </c>
      <c r="U234" s="100"/>
    </row>
    <row r="235" spans="9:21" ht="19.5" thickBot="1" x14ac:dyDescent="0.35">
      <c r="I235"/>
      <c r="J235" s="57">
        <v>457443</v>
      </c>
      <c r="K235" s="58" t="s">
        <v>265</v>
      </c>
      <c r="L235" s="56">
        <v>45</v>
      </c>
      <c r="M235" s="33">
        <v>3.6911419967741899</v>
      </c>
      <c r="O235" s="57">
        <v>19</v>
      </c>
      <c r="P235" s="58" t="s">
        <v>60</v>
      </c>
      <c r="Q235" s="56">
        <v>4019</v>
      </c>
      <c r="R235" s="56">
        <v>5006</v>
      </c>
      <c r="S235" s="56">
        <v>262</v>
      </c>
      <c r="T235" s="33">
        <v>5</v>
      </c>
      <c r="U235" s="100"/>
    </row>
    <row r="236" spans="9:21" ht="19.5" thickBot="1" x14ac:dyDescent="0.35">
      <c r="I236"/>
      <c r="J236" s="57">
        <v>557445</v>
      </c>
      <c r="K236" s="58" t="s">
        <v>266</v>
      </c>
      <c r="L236" s="56">
        <v>45</v>
      </c>
      <c r="M236" s="33">
        <v>3.0557823700000002</v>
      </c>
      <c r="O236" s="57">
        <v>20</v>
      </c>
      <c r="P236" s="58" t="s">
        <v>90</v>
      </c>
      <c r="Q236" s="56">
        <v>4020</v>
      </c>
      <c r="R236" s="56">
        <v>5006</v>
      </c>
      <c r="S236" s="56">
        <v>262</v>
      </c>
      <c r="T236" s="33">
        <v>4.8814000000000002</v>
      </c>
      <c r="U236" s="100"/>
    </row>
    <row r="237" spans="9:21" ht="19.5" thickBot="1" x14ac:dyDescent="0.35">
      <c r="I237"/>
      <c r="J237" s="57">
        <v>457446</v>
      </c>
      <c r="K237" s="58" t="s">
        <v>271</v>
      </c>
      <c r="L237" s="56">
        <v>45</v>
      </c>
      <c r="M237" s="33">
        <v>6.9310091209523801</v>
      </c>
      <c r="O237" s="57">
        <v>23</v>
      </c>
      <c r="P237" s="58" t="s">
        <v>63</v>
      </c>
      <c r="Q237" s="56">
        <v>4023</v>
      </c>
      <c r="R237" s="56">
        <v>5006</v>
      </c>
      <c r="S237" s="56">
        <v>262</v>
      </c>
      <c r="T237" s="33">
        <v>3.3931809523809502</v>
      </c>
      <c r="U237" s="100"/>
    </row>
    <row r="238" spans="9:21" ht="19.5" thickBot="1" x14ac:dyDescent="0.35">
      <c r="I238"/>
      <c r="J238" s="57">
        <v>557447</v>
      </c>
      <c r="K238" s="58" t="s">
        <v>272</v>
      </c>
      <c r="L238" s="56">
        <v>45</v>
      </c>
      <c r="M238" s="33">
        <v>3.1206927800000002</v>
      </c>
      <c r="O238" s="57">
        <v>24</v>
      </c>
      <c r="P238" s="58" t="s">
        <v>447</v>
      </c>
      <c r="Q238" s="56">
        <v>4024</v>
      </c>
      <c r="R238" s="56">
        <v>5006</v>
      </c>
      <c r="S238" s="56">
        <v>262</v>
      </c>
      <c r="T238" s="33">
        <v>3</v>
      </c>
      <c r="U238" s="100"/>
    </row>
    <row r="239" spans="9:21" ht="19.5" thickBot="1" x14ac:dyDescent="0.35">
      <c r="I239"/>
      <c r="J239" s="57">
        <v>557437</v>
      </c>
      <c r="K239" s="58" t="s">
        <v>473</v>
      </c>
      <c r="L239" s="56">
        <v>45</v>
      </c>
      <c r="M239" s="33">
        <v>3.1206927800000002</v>
      </c>
      <c r="O239" s="57">
        <v>25</v>
      </c>
      <c r="P239" s="58" t="s">
        <v>79</v>
      </c>
      <c r="Q239" s="56">
        <v>4026</v>
      </c>
      <c r="R239" s="56">
        <v>5006</v>
      </c>
      <c r="S239" s="56">
        <v>262</v>
      </c>
      <c r="T239" s="33">
        <v>0</v>
      </c>
      <c r="U239" s="100"/>
    </row>
    <row r="240" spans="9:21" ht="19.5" thickBot="1" x14ac:dyDescent="0.35">
      <c r="I240"/>
      <c r="J240" s="57">
        <v>457453</v>
      </c>
      <c r="K240" s="58" t="s">
        <v>475</v>
      </c>
      <c r="L240" s="56">
        <v>45</v>
      </c>
      <c r="M240" s="33">
        <v>7.8264993438095196</v>
      </c>
      <c r="O240" s="57">
        <v>27</v>
      </c>
      <c r="P240" s="58" t="s">
        <v>448</v>
      </c>
      <c r="Q240" s="56">
        <v>4027</v>
      </c>
      <c r="R240" s="56">
        <v>5006</v>
      </c>
      <c r="S240" s="56">
        <v>262</v>
      </c>
      <c r="T240" s="33">
        <v>4.6810619047619104</v>
      </c>
      <c r="U240" s="100"/>
    </row>
    <row r="241" spans="9:21" ht="19.5" thickBot="1" x14ac:dyDescent="0.35">
      <c r="I241"/>
      <c r="J241" s="57">
        <v>557459</v>
      </c>
      <c r="K241" s="58" t="s">
        <v>277</v>
      </c>
      <c r="L241" s="56">
        <v>45</v>
      </c>
      <c r="M241" s="33">
        <v>3.0688337575659799</v>
      </c>
      <c r="O241" s="57">
        <v>28</v>
      </c>
      <c r="P241" s="58" t="s">
        <v>393</v>
      </c>
      <c r="Q241" s="56">
        <v>4028</v>
      </c>
      <c r="R241" s="56">
        <v>5006</v>
      </c>
      <c r="S241" s="56">
        <v>262</v>
      </c>
      <c r="T241" s="33">
        <v>3.6709714285714301</v>
      </c>
      <c r="U241" s="100"/>
    </row>
    <row r="242" spans="9:21" ht="19.5" thickBot="1" x14ac:dyDescent="0.35">
      <c r="I242"/>
      <c r="J242" s="57">
        <v>557559</v>
      </c>
      <c r="K242" s="58" t="s">
        <v>273</v>
      </c>
      <c r="L242" s="56">
        <v>45</v>
      </c>
      <c r="M242" s="33">
        <v>4.1609236999999997</v>
      </c>
      <c r="O242" s="57">
        <v>29</v>
      </c>
      <c r="P242" s="58" t="s">
        <v>449</v>
      </c>
      <c r="Q242" s="56">
        <v>4029</v>
      </c>
      <c r="R242" s="56">
        <v>5006</v>
      </c>
      <c r="S242" s="56">
        <v>262</v>
      </c>
      <c r="T242" s="33">
        <v>3</v>
      </c>
      <c r="U242" s="100"/>
    </row>
    <row r="243" spans="9:21" ht="19.5" thickBot="1" x14ac:dyDescent="0.35">
      <c r="I243"/>
      <c r="J243" s="57">
        <v>457574</v>
      </c>
      <c r="K243" s="58" t="s">
        <v>281</v>
      </c>
      <c r="L243" s="56">
        <v>45</v>
      </c>
      <c r="M243" s="33">
        <v>4.0123192871428603</v>
      </c>
      <c r="O243" s="57">
        <v>30</v>
      </c>
      <c r="P243" s="58" t="s">
        <v>394</v>
      </c>
      <c r="Q243" s="56">
        <v>4030</v>
      </c>
      <c r="R243" s="56">
        <v>5060</v>
      </c>
      <c r="S243" s="56">
        <v>262</v>
      </c>
      <c r="T243" s="33">
        <v>6.3899809523809497</v>
      </c>
      <c r="U243" s="100"/>
    </row>
    <row r="244" spans="9:21" ht="19.5" thickBot="1" x14ac:dyDescent="0.35">
      <c r="I244"/>
      <c r="J244" s="57">
        <v>557444</v>
      </c>
      <c r="K244" s="58" t="s">
        <v>474</v>
      </c>
      <c r="L244" s="56">
        <v>45</v>
      </c>
      <c r="M244" s="33">
        <v>5.9758789947619002</v>
      </c>
      <c r="O244" s="57">
        <v>31</v>
      </c>
      <c r="P244" s="58" t="s">
        <v>395</v>
      </c>
      <c r="Q244" s="56">
        <v>4031</v>
      </c>
      <c r="R244" s="56">
        <v>5060</v>
      </c>
      <c r="S244" s="56">
        <v>262</v>
      </c>
      <c r="T244" s="33">
        <v>3</v>
      </c>
      <c r="U244" s="100"/>
    </row>
    <row r="245" spans="9:21" ht="19.5" thickBot="1" x14ac:dyDescent="0.35">
      <c r="I245"/>
      <c r="J245" s="57">
        <v>557612</v>
      </c>
      <c r="K245" s="58" t="s">
        <v>282</v>
      </c>
      <c r="L245" s="56">
        <v>45</v>
      </c>
      <c r="M245" s="33">
        <v>3.1206927800000002</v>
      </c>
      <c r="O245" s="57">
        <v>33</v>
      </c>
      <c r="P245" s="58" t="s">
        <v>450</v>
      </c>
      <c r="Q245" s="56">
        <v>4033</v>
      </c>
      <c r="R245" s="56">
        <v>5006</v>
      </c>
      <c r="S245" s="56">
        <v>262</v>
      </c>
      <c r="T245" s="33">
        <v>1.2949666666666699</v>
      </c>
      <c r="U245" s="100"/>
    </row>
    <row r="246" spans="9:21" ht="19.5" thickBot="1" x14ac:dyDescent="0.35">
      <c r="I246"/>
      <c r="J246" s="57">
        <v>557712</v>
      </c>
      <c r="K246" s="58" t="s">
        <v>380</v>
      </c>
      <c r="L246" s="56">
        <v>45</v>
      </c>
      <c r="M246" s="33">
        <v>5.6961941356067598</v>
      </c>
      <c r="O246" s="57">
        <v>34</v>
      </c>
      <c r="P246" s="58" t="s">
        <v>396</v>
      </c>
      <c r="Q246" s="56">
        <v>4037</v>
      </c>
      <c r="R246" s="56">
        <v>5006</v>
      </c>
      <c r="S246" s="56">
        <v>262</v>
      </c>
      <c r="T246" s="33">
        <v>0</v>
      </c>
      <c r="U246" s="100"/>
    </row>
    <row r="247" spans="9:21" ht="19.5" thickBot="1" x14ac:dyDescent="0.35">
      <c r="I247"/>
      <c r="J247" s="57">
        <v>457163</v>
      </c>
      <c r="K247" s="58" t="s">
        <v>247</v>
      </c>
      <c r="L247" s="56">
        <v>42</v>
      </c>
      <c r="M247" s="33">
        <v>2.8612591799999998</v>
      </c>
      <c r="O247" s="57">
        <v>37</v>
      </c>
      <c r="P247" s="58" t="s">
        <v>48</v>
      </c>
      <c r="Q247" s="56">
        <v>4037</v>
      </c>
      <c r="R247" s="56">
        <v>5006</v>
      </c>
      <c r="S247" s="56">
        <v>262</v>
      </c>
      <c r="T247" s="33">
        <v>4.6295714285714302</v>
      </c>
      <c r="U247" s="100"/>
    </row>
    <row r="248" spans="9:21" ht="19.5" thickBot="1" x14ac:dyDescent="0.35">
      <c r="I248"/>
      <c r="J248" s="57">
        <v>457165</v>
      </c>
      <c r="K248" s="58" t="s">
        <v>289</v>
      </c>
      <c r="L248" s="56">
        <v>42</v>
      </c>
      <c r="M248" s="33">
        <v>2.5166877187096799</v>
      </c>
      <c r="O248" s="57">
        <v>38</v>
      </c>
      <c r="P248" s="58" t="s">
        <v>50</v>
      </c>
      <c r="Q248" s="56">
        <v>4038</v>
      </c>
      <c r="R248" s="56">
        <v>5006</v>
      </c>
      <c r="S248" s="56">
        <v>262</v>
      </c>
      <c r="T248" s="33">
        <v>5</v>
      </c>
      <c r="U248" s="100"/>
    </row>
    <row r="249" spans="9:21" ht="19.5" thickBot="1" x14ac:dyDescent="0.35">
      <c r="I249"/>
      <c r="J249" s="57">
        <v>557210</v>
      </c>
      <c r="K249" s="58" t="s">
        <v>239</v>
      </c>
      <c r="L249" s="56">
        <v>42</v>
      </c>
      <c r="M249" s="33">
        <v>2.2786010704761899</v>
      </c>
      <c r="O249" s="57">
        <v>39</v>
      </c>
      <c r="P249" s="58" t="s">
        <v>397</v>
      </c>
      <c r="Q249" s="56">
        <v>4039</v>
      </c>
      <c r="R249" s="56">
        <v>5006</v>
      </c>
      <c r="S249" s="56">
        <v>262</v>
      </c>
      <c r="T249" s="33">
        <v>1.7763</v>
      </c>
      <c r="U249" s="100"/>
    </row>
    <row r="250" spans="9:21" ht="19.5" thickBot="1" x14ac:dyDescent="0.35">
      <c r="I250"/>
      <c r="J250" s="57">
        <v>557250</v>
      </c>
      <c r="K250" s="58" t="s">
        <v>259</v>
      </c>
      <c r="L250" s="56">
        <v>42</v>
      </c>
      <c r="M250" s="33">
        <v>3.0711579723809499</v>
      </c>
      <c r="O250" s="57">
        <v>40</v>
      </c>
      <c r="P250" s="58" t="s">
        <v>341</v>
      </c>
      <c r="Q250" s="56">
        <v>4038</v>
      </c>
      <c r="R250" s="56">
        <v>5006</v>
      </c>
      <c r="S250" s="56">
        <v>262</v>
      </c>
      <c r="T250" s="33">
        <v>0</v>
      </c>
      <c r="U250" s="100"/>
    </row>
    <row r="251" spans="9:21" ht="19.5" thickBot="1" x14ac:dyDescent="0.35">
      <c r="I251"/>
      <c r="J251" s="57">
        <v>457258</v>
      </c>
      <c r="K251" s="58" t="s">
        <v>240</v>
      </c>
      <c r="L251" s="56">
        <v>42</v>
      </c>
      <c r="M251" s="33">
        <v>3.1206927800000002</v>
      </c>
      <c r="O251" s="57">
        <v>41</v>
      </c>
      <c r="P251" s="58" t="s">
        <v>398</v>
      </c>
      <c r="Q251" s="56">
        <v>4041</v>
      </c>
      <c r="R251" s="56">
        <v>5060</v>
      </c>
      <c r="S251" s="56">
        <v>262</v>
      </c>
      <c r="T251" s="33">
        <v>2.7728999999999999</v>
      </c>
      <c r="U251" s="100"/>
    </row>
    <row r="252" spans="9:21" ht="19.5" thickBot="1" x14ac:dyDescent="0.35">
      <c r="I252"/>
      <c r="J252" s="57">
        <v>557305</v>
      </c>
      <c r="K252" s="58" t="s">
        <v>241</v>
      </c>
      <c r="L252" s="56">
        <v>42</v>
      </c>
      <c r="M252" s="33">
        <v>2.0804618499999998</v>
      </c>
      <c r="O252" s="57">
        <v>43</v>
      </c>
      <c r="P252" s="58" t="s">
        <v>62</v>
      </c>
      <c r="Q252" s="56">
        <v>4043</v>
      </c>
      <c r="R252" s="56">
        <v>5006</v>
      </c>
      <c r="S252" s="56">
        <v>262</v>
      </c>
      <c r="T252" s="33">
        <v>8.6489523809523803</v>
      </c>
      <c r="U252" s="100"/>
    </row>
    <row r="253" spans="9:21" ht="19.5" thickBot="1" x14ac:dyDescent="0.35">
      <c r="I253"/>
      <c r="J253" s="57">
        <v>457308</v>
      </c>
      <c r="K253" s="58" t="s">
        <v>248</v>
      </c>
      <c r="L253" s="56">
        <v>42</v>
      </c>
      <c r="M253" s="33">
        <v>11.1342107780952</v>
      </c>
      <c r="O253" s="57">
        <v>45</v>
      </c>
      <c r="P253" s="58" t="s">
        <v>451</v>
      </c>
      <c r="Q253" s="56">
        <v>4045</v>
      </c>
      <c r="R253" s="56">
        <v>5006</v>
      </c>
      <c r="S253" s="56">
        <v>262</v>
      </c>
      <c r="T253" s="33">
        <v>5.5570935483871002</v>
      </c>
      <c r="U253" s="100"/>
    </row>
    <row r="254" spans="9:21" ht="19.5" thickBot="1" x14ac:dyDescent="0.35">
      <c r="I254"/>
      <c r="J254" s="57">
        <v>457345</v>
      </c>
      <c r="K254" s="58" t="s">
        <v>290</v>
      </c>
      <c r="L254" s="56">
        <v>42</v>
      </c>
      <c r="M254" s="33">
        <v>0</v>
      </c>
      <c r="O254" s="57">
        <v>47</v>
      </c>
      <c r="P254" s="58" t="s">
        <v>51</v>
      </c>
      <c r="Q254" s="56">
        <v>4047</v>
      </c>
      <c r="R254" s="56">
        <v>5006</v>
      </c>
      <c r="S254" s="56">
        <v>262</v>
      </c>
      <c r="T254" s="33">
        <v>5.4894285714285704</v>
      </c>
      <c r="U254" s="100"/>
    </row>
    <row r="255" spans="9:21" ht="19.5" thickBot="1" x14ac:dyDescent="0.35">
      <c r="I255"/>
      <c r="J255" s="57">
        <v>557353</v>
      </c>
      <c r="K255" s="58" t="s">
        <v>283</v>
      </c>
      <c r="L255" s="56">
        <v>42</v>
      </c>
      <c r="M255" s="33">
        <v>0</v>
      </c>
      <c r="O255" s="57">
        <v>48</v>
      </c>
      <c r="P255" s="58" t="s">
        <v>452</v>
      </c>
      <c r="Q255" s="56">
        <v>4048</v>
      </c>
      <c r="R255" s="56">
        <v>5006</v>
      </c>
      <c r="S255" s="56">
        <v>262</v>
      </c>
      <c r="T255" s="33">
        <v>3</v>
      </c>
      <c r="U255" s="100"/>
    </row>
    <row r="256" spans="9:21" ht="19.5" thickBot="1" x14ac:dyDescent="0.35">
      <c r="I256"/>
      <c r="J256" s="57">
        <v>457435</v>
      </c>
      <c r="K256" s="58" t="s">
        <v>260</v>
      </c>
      <c r="L256" s="56">
        <v>42</v>
      </c>
      <c r="M256" s="33">
        <v>4.46207055</v>
      </c>
      <c r="O256" s="57">
        <v>50</v>
      </c>
      <c r="P256" s="58" t="s">
        <v>453</v>
      </c>
      <c r="Q256" s="56">
        <v>4043</v>
      </c>
      <c r="R256" s="56">
        <v>5006</v>
      </c>
      <c r="S256" s="56">
        <v>262</v>
      </c>
      <c r="T256" s="33">
        <v>0</v>
      </c>
      <c r="U256" s="100"/>
    </row>
    <row r="257" spans="9:21" ht="19.5" thickBot="1" x14ac:dyDescent="0.35">
      <c r="I257"/>
      <c r="J257" s="57">
        <v>557458</v>
      </c>
      <c r="K257" s="58" t="s">
        <v>242</v>
      </c>
      <c r="L257" s="56">
        <v>42</v>
      </c>
      <c r="M257" s="33">
        <v>2.0804618499999998</v>
      </c>
      <c r="O257" s="57">
        <v>54</v>
      </c>
      <c r="P257" s="58" t="s">
        <v>454</v>
      </c>
      <c r="Q257" s="56">
        <v>4054</v>
      </c>
      <c r="R257" s="56">
        <v>5006</v>
      </c>
      <c r="S257" s="56">
        <v>262</v>
      </c>
      <c r="T257" s="33">
        <v>2.5714285714285698</v>
      </c>
      <c r="U257" s="100"/>
    </row>
    <row r="258" spans="9:21" ht="19.5" thickBot="1" x14ac:dyDescent="0.35">
      <c r="I258"/>
      <c r="J258" s="57">
        <v>557503</v>
      </c>
      <c r="K258" s="58" t="s">
        <v>291</v>
      </c>
      <c r="L258" s="56">
        <v>42</v>
      </c>
      <c r="M258" s="33">
        <v>3.7951611867741901</v>
      </c>
      <c r="O258" s="57">
        <v>57</v>
      </c>
      <c r="P258" s="58" t="s">
        <v>55</v>
      </c>
      <c r="Q258" s="56">
        <v>4057</v>
      </c>
      <c r="R258" s="56">
        <v>5060</v>
      </c>
      <c r="S258" s="56">
        <v>262</v>
      </c>
      <c r="T258" s="33">
        <v>6.6399428571428603</v>
      </c>
      <c r="U258" s="100"/>
    </row>
    <row r="259" spans="9:21" ht="19.5" thickBot="1" x14ac:dyDescent="0.35">
      <c r="I259"/>
      <c r="J259" s="57">
        <v>557523</v>
      </c>
      <c r="K259" s="58" t="s">
        <v>287</v>
      </c>
      <c r="L259" s="56">
        <v>42</v>
      </c>
      <c r="M259" s="33">
        <v>2.8939224299999999</v>
      </c>
      <c r="O259" s="57">
        <v>58</v>
      </c>
      <c r="P259" s="58" t="s">
        <v>399</v>
      </c>
      <c r="Q259" s="56">
        <v>4057</v>
      </c>
      <c r="R259" s="56">
        <v>5060</v>
      </c>
      <c r="S259" s="56">
        <v>262</v>
      </c>
      <c r="T259" s="33">
        <v>0</v>
      </c>
      <c r="U259" s="100"/>
    </row>
    <row r="260" spans="9:21" ht="19.5" thickBot="1" x14ac:dyDescent="0.35">
      <c r="I260"/>
      <c r="J260" s="57">
        <v>457543</v>
      </c>
      <c r="K260" s="58" t="s">
        <v>284</v>
      </c>
      <c r="L260" s="56">
        <v>42</v>
      </c>
      <c r="M260" s="33">
        <v>2.68341932523809</v>
      </c>
      <c r="O260" s="57">
        <v>59</v>
      </c>
      <c r="P260" s="58" t="s">
        <v>345</v>
      </c>
      <c r="Q260" s="56">
        <v>4057</v>
      </c>
      <c r="R260" s="56">
        <v>5060</v>
      </c>
      <c r="S260" s="56">
        <v>262</v>
      </c>
      <c r="T260" s="33">
        <v>0</v>
      </c>
      <c r="U260" s="100"/>
    </row>
    <row r="261" spans="9:21" ht="19.5" thickBot="1" x14ac:dyDescent="0.35">
      <c r="I261"/>
      <c r="J261" s="57">
        <v>457583</v>
      </c>
      <c r="K261" s="58" t="s">
        <v>285</v>
      </c>
      <c r="L261" s="56">
        <v>42</v>
      </c>
      <c r="M261" s="33">
        <v>7.9153746890476198</v>
      </c>
      <c r="O261" s="57">
        <v>60</v>
      </c>
      <c r="P261" s="58" t="s">
        <v>455</v>
      </c>
      <c r="Q261" s="56">
        <v>4060</v>
      </c>
      <c r="R261" s="56">
        <v>5060</v>
      </c>
      <c r="S261" s="56">
        <v>262</v>
      </c>
      <c r="T261" s="33">
        <v>9.1995761904761899</v>
      </c>
      <c r="U261" s="100"/>
    </row>
    <row r="262" spans="9:21" ht="19.5" thickBot="1" x14ac:dyDescent="0.35">
      <c r="I262"/>
      <c r="J262" s="57">
        <v>457614</v>
      </c>
      <c r="K262" s="58" t="s">
        <v>288</v>
      </c>
      <c r="L262" s="56">
        <v>42</v>
      </c>
      <c r="M262" s="33">
        <v>9.1353079899999994</v>
      </c>
      <c r="O262" s="57">
        <v>64</v>
      </c>
      <c r="P262" s="58" t="s">
        <v>57</v>
      </c>
      <c r="Q262" s="56">
        <v>4060</v>
      </c>
      <c r="R262" s="56">
        <v>5060</v>
      </c>
      <c r="S262" s="56">
        <v>262</v>
      </c>
      <c r="T262" s="33">
        <v>0</v>
      </c>
      <c r="U262" s="100"/>
    </row>
    <row r="263" spans="9:21" ht="19.5" thickBot="1" x14ac:dyDescent="0.35">
      <c r="I263"/>
      <c r="J263" s="57">
        <v>457617</v>
      </c>
      <c r="K263" s="58" t="s">
        <v>373</v>
      </c>
      <c r="L263" s="56">
        <v>42</v>
      </c>
      <c r="M263" s="33">
        <v>8.9549367263901711</v>
      </c>
      <c r="O263" s="57">
        <v>65</v>
      </c>
      <c r="P263" s="58" t="s">
        <v>400</v>
      </c>
      <c r="Q263" s="56">
        <v>4030</v>
      </c>
      <c r="R263" s="56">
        <v>5060</v>
      </c>
      <c r="S263" s="56">
        <v>262</v>
      </c>
      <c r="T263" s="33">
        <v>0</v>
      </c>
      <c r="U263" s="100"/>
    </row>
    <row r="264" spans="9:21" ht="19.5" thickBot="1" x14ac:dyDescent="0.35">
      <c r="I264"/>
      <c r="J264" s="57">
        <v>457626</v>
      </c>
      <c r="K264" s="58" t="s">
        <v>249</v>
      </c>
      <c r="L264" s="56">
        <v>42</v>
      </c>
      <c r="M264" s="33">
        <v>0</v>
      </c>
      <c r="O264" s="57">
        <v>66</v>
      </c>
      <c r="P264" s="58" t="s">
        <v>456</v>
      </c>
      <c r="Q264" s="56">
        <v>4066</v>
      </c>
      <c r="R264" s="56">
        <v>5060</v>
      </c>
      <c r="S264" s="56">
        <v>262</v>
      </c>
      <c r="T264" s="33">
        <v>5.9950075523809501</v>
      </c>
      <c r="U264" s="100"/>
    </row>
    <row r="265" spans="9:21" ht="19.5" thickBot="1" x14ac:dyDescent="0.35">
      <c r="I265"/>
      <c r="J265" s="57">
        <v>557668</v>
      </c>
      <c r="K265" s="58" t="s">
        <v>286</v>
      </c>
      <c r="L265" s="56">
        <v>42</v>
      </c>
      <c r="M265" s="33">
        <v>4.0139192523809504</v>
      </c>
      <c r="O265" s="57">
        <v>67</v>
      </c>
      <c r="P265" s="58" t="s">
        <v>402</v>
      </c>
      <c r="Q265" s="56">
        <v>4067</v>
      </c>
      <c r="R265" s="56">
        <v>5060</v>
      </c>
      <c r="S265" s="56">
        <v>262</v>
      </c>
      <c r="T265" s="33">
        <v>3</v>
      </c>
      <c r="U265" s="100"/>
    </row>
    <row r="266" spans="9:21" ht="19.5" thickBot="1" x14ac:dyDescent="0.35">
      <c r="I266"/>
      <c r="J266" s="57">
        <v>557113</v>
      </c>
      <c r="K266" s="58" t="s">
        <v>255</v>
      </c>
      <c r="L266" s="56">
        <v>44</v>
      </c>
      <c r="M266" s="33">
        <v>2.97208835714286</v>
      </c>
      <c r="O266" s="57">
        <v>68</v>
      </c>
      <c r="P266" s="58" t="s">
        <v>403</v>
      </c>
      <c r="Q266" s="56">
        <v>4066</v>
      </c>
      <c r="R266" s="56">
        <v>5060</v>
      </c>
      <c r="S266" s="56">
        <v>262</v>
      </c>
      <c r="T266" s="33">
        <v>0</v>
      </c>
      <c r="U266" s="100"/>
    </row>
    <row r="267" spans="9:21" ht="19.5" thickBot="1" x14ac:dyDescent="0.35">
      <c r="I267"/>
      <c r="J267" s="57">
        <v>457180</v>
      </c>
      <c r="K267" s="58" t="s">
        <v>250</v>
      </c>
      <c r="L267" s="56">
        <v>44</v>
      </c>
      <c r="M267" s="33">
        <v>3.1206927800000002</v>
      </c>
      <c r="O267" s="57">
        <v>70</v>
      </c>
      <c r="P267" s="58" t="s">
        <v>404</v>
      </c>
      <c r="Q267" s="56">
        <v>4066</v>
      </c>
      <c r="R267" s="56">
        <v>5060</v>
      </c>
      <c r="S267" s="56">
        <v>262</v>
      </c>
      <c r="T267" s="33">
        <v>0</v>
      </c>
      <c r="U267" s="100"/>
    </row>
    <row r="268" spans="9:21" ht="19.5" thickBot="1" x14ac:dyDescent="0.35">
      <c r="I268"/>
      <c r="J268" s="57">
        <v>557182</v>
      </c>
      <c r="K268" s="58" t="s">
        <v>251</v>
      </c>
      <c r="L268" s="56">
        <v>44</v>
      </c>
      <c r="M268" s="33">
        <v>2.7453180171428602</v>
      </c>
      <c r="O268" s="57">
        <v>71</v>
      </c>
      <c r="P268" s="58" t="s">
        <v>98</v>
      </c>
      <c r="Q268" s="56">
        <v>4071</v>
      </c>
      <c r="R268" s="56">
        <v>5060</v>
      </c>
      <c r="S268" s="56">
        <v>262</v>
      </c>
      <c r="T268" s="33">
        <v>8.7697428571428606</v>
      </c>
      <c r="U268" s="100"/>
    </row>
    <row r="269" spans="9:21" ht="19.5" thickBot="1" x14ac:dyDescent="0.35">
      <c r="I269"/>
      <c r="J269" s="57">
        <v>457192</v>
      </c>
      <c r="K269" s="58" t="s">
        <v>235</v>
      </c>
      <c r="L269" s="56">
        <v>44</v>
      </c>
      <c r="M269" s="33">
        <v>2.4241407267741901</v>
      </c>
      <c r="O269" s="57">
        <v>73</v>
      </c>
      <c r="P269" s="58" t="s">
        <v>384</v>
      </c>
      <c r="Q269" s="56">
        <v>4073</v>
      </c>
      <c r="R269" s="56">
        <v>5060</v>
      </c>
      <c r="S269" s="56">
        <v>262</v>
      </c>
      <c r="T269" s="33">
        <v>1.7827999999999999</v>
      </c>
      <c r="U269" s="100"/>
    </row>
    <row r="270" spans="9:21" ht="19.5" thickBot="1" x14ac:dyDescent="0.35">
      <c r="I270"/>
      <c r="J270" s="57">
        <v>557303</v>
      </c>
      <c r="K270" s="58" t="s">
        <v>243</v>
      </c>
      <c r="L270" s="56">
        <v>44</v>
      </c>
      <c r="M270" s="33">
        <v>3.8350837447619099</v>
      </c>
      <c r="O270" s="57">
        <v>74</v>
      </c>
      <c r="P270" s="58" t="s">
        <v>405</v>
      </c>
      <c r="Q270" s="56">
        <v>4057</v>
      </c>
      <c r="R270" s="56">
        <v>5060</v>
      </c>
      <c r="S270" s="56">
        <v>262</v>
      </c>
      <c r="T270" s="33">
        <v>0</v>
      </c>
      <c r="U270" s="100"/>
    </row>
    <row r="271" spans="9:21" ht="19.5" thickBot="1" x14ac:dyDescent="0.35">
      <c r="I271"/>
      <c r="J271" s="57">
        <v>457306</v>
      </c>
      <c r="K271" s="58" t="s">
        <v>244</v>
      </c>
      <c r="L271" s="56">
        <v>44</v>
      </c>
      <c r="M271" s="33">
        <v>3.4388053038095201</v>
      </c>
      <c r="O271" s="57">
        <v>76</v>
      </c>
      <c r="P271" s="58" t="s">
        <v>406</v>
      </c>
      <c r="Q271" s="56">
        <v>4071</v>
      </c>
      <c r="R271" s="56">
        <v>5060</v>
      </c>
      <c r="S271" s="56">
        <v>262</v>
      </c>
      <c r="T271" s="33">
        <v>0</v>
      </c>
      <c r="U271" s="100"/>
    </row>
    <row r="272" spans="9:21" ht="19.5" thickBot="1" x14ac:dyDescent="0.35">
      <c r="I272"/>
      <c r="J272" s="57">
        <v>557307</v>
      </c>
      <c r="K272" s="58" t="s">
        <v>256</v>
      </c>
      <c r="L272" s="56">
        <v>44</v>
      </c>
      <c r="M272" s="33">
        <v>3.1206927800000002</v>
      </c>
      <c r="O272" s="57">
        <v>77</v>
      </c>
      <c r="P272" s="58" t="s">
        <v>349</v>
      </c>
      <c r="Q272" s="56">
        <v>4071</v>
      </c>
      <c r="R272" s="56">
        <v>5060</v>
      </c>
      <c r="S272" s="56">
        <v>262</v>
      </c>
      <c r="T272" s="33">
        <v>0</v>
      </c>
      <c r="U272" s="100"/>
    </row>
    <row r="273" spans="9:21" ht="19.5" thickBot="1" x14ac:dyDescent="0.35">
      <c r="I273"/>
      <c r="J273" s="57">
        <v>557347</v>
      </c>
      <c r="K273" s="58" t="s">
        <v>252</v>
      </c>
      <c r="L273" s="56">
        <v>44</v>
      </c>
      <c r="M273" s="33">
        <v>2.9885374303686598</v>
      </c>
      <c r="O273" s="57">
        <v>78</v>
      </c>
      <c r="P273" s="58" t="s">
        <v>350</v>
      </c>
      <c r="Q273" s="56">
        <v>4071</v>
      </c>
      <c r="R273" s="56">
        <v>5060</v>
      </c>
      <c r="S273" s="56">
        <v>262</v>
      </c>
      <c r="T273" s="33">
        <v>0</v>
      </c>
      <c r="U273" s="100"/>
    </row>
    <row r="274" spans="9:21" ht="19.5" thickBot="1" x14ac:dyDescent="0.35">
      <c r="I274"/>
      <c r="J274" s="57">
        <v>457348</v>
      </c>
      <c r="K274" s="58" t="s">
        <v>253</v>
      </c>
      <c r="L274" s="56">
        <v>44</v>
      </c>
      <c r="M274" s="33">
        <v>8.0574206999999998</v>
      </c>
      <c r="O274" s="57">
        <v>79</v>
      </c>
      <c r="P274" s="58" t="s">
        <v>457</v>
      </c>
      <c r="Q274" s="56">
        <v>4079</v>
      </c>
      <c r="R274" s="56">
        <v>5060</v>
      </c>
      <c r="S274" s="56">
        <v>262</v>
      </c>
      <c r="T274" s="33">
        <v>1.6947322580645201</v>
      </c>
      <c r="U274" s="100"/>
    </row>
    <row r="275" spans="9:21" ht="19.5" thickBot="1" x14ac:dyDescent="0.35">
      <c r="I275"/>
      <c r="J275" s="57">
        <v>457350</v>
      </c>
      <c r="K275" s="58" t="s">
        <v>257</v>
      </c>
      <c r="L275" s="56">
        <v>44</v>
      </c>
      <c r="M275" s="33">
        <v>9.9517023064976993</v>
      </c>
      <c r="O275" s="57">
        <v>80</v>
      </c>
      <c r="P275" s="58" t="s">
        <v>407</v>
      </c>
      <c r="Q275" s="56">
        <v>4080</v>
      </c>
      <c r="R275" s="56">
        <v>5060</v>
      </c>
      <c r="S275" s="56">
        <v>262</v>
      </c>
      <c r="T275" s="33">
        <v>2.7827999999999999</v>
      </c>
      <c r="U275" s="100"/>
    </row>
    <row r="276" spans="9:21" ht="19.5" thickBot="1" x14ac:dyDescent="0.35">
      <c r="I276"/>
      <c r="J276" s="57">
        <v>557352</v>
      </c>
      <c r="K276" s="58" t="s">
        <v>236</v>
      </c>
      <c r="L276" s="56">
        <v>44</v>
      </c>
      <c r="M276" s="33">
        <v>4.76492875129032</v>
      </c>
      <c r="O276" s="57">
        <v>82</v>
      </c>
      <c r="P276" s="58" t="s">
        <v>408</v>
      </c>
      <c r="Q276" s="56">
        <v>4082</v>
      </c>
      <c r="R276" s="56">
        <v>5060</v>
      </c>
      <c r="S276" s="56">
        <v>262</v>
      </c>
      <c r="T276" s="33">
        <v>3</v>
      </c>
      <c r="U276" s="100"/>
    </row>
    <row r="277" spans="9:21" ht="19.5" thickBot="1" x14ac:dyDescent="0.35">
      <c r="I277"/>
      <c r="J277" s="57">
        <v>457449</v>
      </c>
      <c r="K277" s="58" t="s">
        <v>254</v>
      </c>
      <c r="L277" s="56">
        <v>44</v>
      </c>
      <c r="M277" s="33">
        <v>3.0711579723809499</v>
      </c>
      <c r="O277" s="57">
        <v>85</v>
      </c>
      <c r="P277" s="58" t="s">
        <v>409</v>
      </c>
      <c r="Q277" s="56">
        <v>4085</v>
      </c>
      <c r="R277" s="56">
        <v>5060</v>
      </c>
      <c r="S277" s="56">
        <v>262</v>
      </c>
      <c r="T277" s="33">
        <v>3.1225843317972299</v>
      </c>
      <c r="U277" s="100"/>
    </row>
    <row r="278" spans="9:21" ht="19.5" thickBot="1" x14ac:dyDescent="0.35">
      <c r="I278"/>
      <c r="J278" s="57">
        <v>557508</v>
      </c>
      <c r="K278" s="58" t="s">
        <v>258</v>
      </c>
      <c r="L278" s="56">
        <v>44</v>
      </c>
      <c r="M278" s="33">
        <v>2.79485282476191</v>
      </c>
      <c r="O278" s="57">
        <v>86</v>
      </c>
      <c r="P278" s="58" t="s">
        <v>458</v>
      </c>
      <c r="Q278" s="56">
        <v>4085</v>
      </c>
      <c r="R278" s="56">
        <v>5060</v>
      </c>
      <c r="S278" s="56">
        <v>262</v>
      </c>
      <c r="T278" s="33">
        <v>0</v>
      </c>
      <c r="U278" s="100"/>
    </row>
    <row r="279" spans="9:21" ht="19.5" thickBot="1" x14ac:dyDescent="0.35">
      <c r="I279"/>
      <c r="J279" s="57">
        <v>557622</v>
      </c>
      <c r="K279" s="58" t="s">
        <v>237</v>
      </c>
      <c r="L279" s="56">
        <v>44</v>
      </c>
      <c r="M279" s="33">
        <v>2.1044303046543802</v>
      </c>
      <c r="O279" s="57">
        <v>87</v>
      </c>
      <c r="P279" s="58" t="s">
        <v>92</v>
      </c>
      <c r="Q279" s="56">
        <v>4087</v>
      </c>
      <c r="R279" s="56">
        <v>5060</v>
      </c>
      <c r="S279" s="56">
        <v>262</v>
      </c>
      <c r="T279" s="33">
        <v>7.8463619047619098</v>
      </c>
      <c r="U279" s="100"/>
    </row>
    <row r="280" spans="9:21" ht="19.5" thickBot="1" x14ac:dyDescent="0.35">
      <c r="I280"/>
      <c r="J280" s="57">
        <v>557628</v>
      </c>
      <c r="K280" s="58" t="s">
        <v>245</v>
      </c>
      <c r="L280" s="56">
        <v>44</v>
      </c>
      <c r="M280" s="33">
        <v>2.9910800000000002</v>
      </c>
      <c r="O280" s="57">
        <v>89</v>
      </c>
      <c r="P280" s="58" t="s">
        <v>351</v>
      </c>
      <c r="Q280" s="56">
        <v>4095</v>
      </c>
      <c r="R280" s="56">
        <v>5060</v>
      </c>
      <c r="S280" s="56">
        <v>262</v>
      </c>
      <c r="T280" s="33">
        <v>0</v>
      </c>
      <c r="U280" s="100"/>
    </row>
    <row r="281" spans="9:21" ht="19.5" thickBot="1" x14ac:dyDescent="0.35">
      <c r="I281"/>
      <c r="J281" s="57">
        <v>457632</v>
      </c>
      <c r="K281" s="58" t="s">
        <v>293</v>
      </c>
      <c r="L281" s="56">
        <v>44</v>
      </c>
      <c r="M281" s="33">
        <v>12.279655067726599</v>
      </c>
      <c r="O281" s="57">
        <v>92</v>
      </c>
      <c r="P281" s="58" t="s">
        <v>410</v>
      </c>
      <c r="Q281" s="56">
        <v>4092</v>
      </c>
      <c r="R281" s="56">
        <v>5060</v>
      </c>
      <c r="S281" s="56">
        <v>262</v>
      </c>
      <c r="T281" s="33">
        <v>1.7827999999999999</v>
      </c>
      <c r="U281" s="100"/>
    </row>
    <row r="282" spans="9:21" ht="19.5" thickBot="1" x14ac:dyDescent="0.35">
      <c r="I282"/>
      <c r="J282" s="57">
        <v>557633</v>
      </c>
      <c r="K282" s="58" t="s">
        <v>294</v>
      </c>
      <c r="L282" s="56">
        <v>44</v>
      </c>
      <c r="M282" s="33">
        <v>0</v>
      </c>
      <c r="O282" s="57">
        <v>93</v>
      </c>
      <c r="P282" s="58" t="s">
        <v>411</v>
      </c>
      <c r="Q282" s="56">
        <v>4087</v>
      </c>
      <c r="R282" s="56">
        <v>5060</v>
      </c>
      <c r="S282" s="56">
        <v>262</v>
      </c>
      <c r="T282" s="33">
        <v>0</v>
      </c>
      <c r="U282" s="100"/>
    </row>
    <row r="283" spans="9:21" ht="19.5" thickBot="1" x14ac:dyDescent="0.35">
      <c r="I283"/>
      <c r="J283" s="57">
        <v>457634</v>
      </c>
      <c r="K283" s="58" t="s">
        <v>295</v>
      </c>
      <c r="L283" s="56">
        <v>44</v>
      </c>
      <c r="M283" s="33">
        <v>0</v>
      </c>
      <c r="O283" s="57">
        <v>95</v>
      </c>
      <c r="P283" s="58" t="s">
        <v>91</v>
      </c>
      <c r="Q283" s="56">
        <v>4095</v>
      </c>
      <c r="R283" s="56">
        <v>5060</v>
      </c>
      <c r="S283" s="56">
        <v>262</v>
      </c>
      <c r="T283" s="33">
        <v>4.1059291561904798</v>
      </c>
      <c r="U283" s="100"/>
    </row>
    <row r="284" spans="9:21" ht="19.5" thickBot="1" x14ac:dyDescent="0.35">
      <c r="I284"/>
      <c r="J284" s="57">
        <v>557660</v>
      </c>
      <c r="K284" s="58" t="s">
        <v>476</v>
      </c>
      <c r="L284" s="56">
        <v>44</v>
      </c>
      <c r="M284" s="33">
        <v>2.0804618499999998</v>
      </c>
      <c r="O284" s="57">
        <v>101</v>
      </c>
      <c r="P284" s="58" t="s">
        <v>460</v>
      </c>
      <c r="Q284" s="56">
        <v>4101</v>
      </c>
      <c r="R284" s="56">
        <v>5101</v>
      </c>
      <c r="S284" s="56">
        <v>262</v>
      </c>
      <c r="T284" s="33">
        <v>8.6625870967741889</v>
      </c>
      <c r="U284" s="100"/>
    </row>
    <row r="285" spans="9:21" ht="19.5" thickBot="1" x14ac:dyDescent="0.35">
      <c r="I285"/>
      <c r="J285" s="57">
        <v>457158</v>
      </c>
      <c r="K285" s="58" t="s">
        <v>238</v>
      </c>
      <c r="L285" s="56">
        <v>44</v>
      </c>
      <c r="M285" s="33">
        <v>4.89697991731183</v>
      </c>
      <c r="O285" s="57">
        <v>104</v>
      </c>
      <c r="P285" s="58" t="s">
        <v>412</v>
      </c>
      <c r="Q285" s="56">
        <v>4104</v>
      </c>
      <c r="R285" s="56">
        <v>5101</v>
      </c>
      <c r="S285" s="56">
        <v>262</v>
      </c>
      <c r="T285" s="33">
        <v>4.6776</v>
      </c>
      <c r="U285" s="100"/>
    </row>
    <row r="286" spans="9:21" ht="19.5" thickBot="1" x14ac:dyDescent="0.35">
      <c r="I286"/>
      <c r="J286" s="57">
        <v>588201</v>
      </c>
      <c r="K286" s="58" t="s">
        <v>297</v>
      </c>
      <c r="L286" s="56">
        <v>57</v>
      </c>
      <c r="M286" s="33">
        <v>4.6610434782608703</v>
      </c>
      <c r="O286" s="57">
        <v>107</v>
      </c>
      <c r="P286" s="58" t="s">
        <v>96</v>
      </c>
      <c r="Q286" s="56">
        <v>4107</v>
      </c>
      <c r="R286" s="56">
        <v>5101</v>
      </c>
      <c r="S286" s="56">
        <v>262</v>
      </c>
      <c r="T286" s="33">
        <v>2.9983870967741901</v>
      </c>
      <c r="U286" s="100"/>
    </row>
    <row r="287" spans="9:21" ht="19.5" thickBot="1" x14ac:dyDescent="0.35">
      <c r="I287"/>
      <c r="J287" s="57">
        <v>588206</v>
      </c>
      <c r="K287" s="58" t="s">
        <v>308</v>
      </c>
      <c r="L287" s="56">
        <v>57</v>
      </c>
      <c r="M287" s="33">
        <v>2.782</v>
      </c>
      <c r="O287" s="57">
        <v>108</v>
      </c>
      <c r="P287" s="58" t="s">
        <v>324</v>
      </c>
      <c r="Q287" s="56">
        <v>4101</v>
      </c>
      <c r="R287" s="56">
        <v>5101</v>
      </c>
      <c r="S287" s="56">
        <v>262</v>
      </c>
      <c r="T287" s="33">
        <v>0</v>
      </c>
      <c r="U287" s="100"/>
    </row>
    <row r="288" spans="9:21" ht="19.5" thickBot="1" x14ac:dyDescent="0.35">
      <c r="I288"/>
      <c r="J288" s="57">
        <v>588216</v>
      </c>
      <c r="K288" s="58" t="s">
        <v>472</v>
      </c>
      <c r="L288" s="56">
        <v>57</v>
      </c>
      <c r="M288" s="33">
        <v>1</v>
      </c>
      <c r="O288" s="57">
        <v>109</v>
      </c>
      <c r="P288" s="58" t="s">
        <v>413</v>
      </c>
      <c r="Q288" s="56">
        <v>4109</v>
      </c>
      <c r="R288" s="56">
        <v>5101</v>
      </c>
      <c r="S288" s="56">
        <v>262</v>
      </c>
      <c r="T288" s="33">
        <v>3</v>
      </c>
      <c r="U288" s="100"/>
    </row>
    <row r="289" spans="9:21" ht="19.5" thickBot="1" x14ac:dyDescent="0.35">
      <c r="I289"/>
      <c r="J289" s="57">
        <v>488256</v>
      </c>
      <c r="K289" s="58" t="s">
        <v>325</v>
      </c>
      <c r="L289" s="56">
        <v>57</v>
      </c>
      <c r="M289" s="33">
        <v>2</v>
      </c>
      <c r="O289" s="57">
        <v>110</v>
      </c>
      <c r="P289" s="58" t="s">
        <v>95</v>
      </c>
      <c r="Q289" s="56">
        <v>4110</v>
      </c>
      <c r="R289" s="56">
        <v>5101</v>
      </c>
      <c r="S289" s="56">
        <v>262</v>
      </c>
      <c r="T289" s="33">
        <v>0</v>
      </c>
      <c r="U289" s="100"/>
    </row>
    <row r="290" spans="9:21" ht="19.5" thickBot="1" x14ac:dyDescent="0.35">
      <c r="I290"/>
      <c r="J290" s="57">
        <v>488261</v>
      </c>
      <c r="K290" s="58" t="s">
        <v>316</v>
      </c>
      <c r="L290" s="56">
        <v>57</v>
      </c>
      <c r="M290" s="33">
        <v>0</v>
      </c>
      <c r="O290" s="57">
        <v>111</v>
      </c>
      <c r="P290" s="58" t="s">
        <v>414</v>
      </c>
      <c r="Q290" s="56">
        <v>4111</v>
      </c>
      <c r="R290" s="56">
        <v>5101</v>
      </c>
      <c r="S290" s="56">
        <v>262</v>
      </c>
      <c r="T290" s="33">
        <v>4.4518021505376302</v>
      </c>
      <c r="U290" s="100"/>
    </row>
    <row r="291" spans="9:21" ht="19.5" thickBot="1" x14ac:dyDescent="0.35">
      <c r="I291"/>
      <c r="J291" s="57">
        <v>488281</v>
      </c>
      <c r="K291" s="58" t="s">
        <v>317</v>
      </c>
      <c r="L291" s="56">
        <v>57</v>
      </c>
      <c r="M291" s="33">
        <v>4.782</v>
      </c>
      <c r="O291" s="57">
        <v>113</v>
      </c>
      <c r="P291" s="58" t="s">
        <v>415</v>
      </c>
      <c r="Q291" s="56">
        <v>4113</v>
      </c>
      <c r="R291" s="56">
        <v>5101</v>
      </c>
      <c r="S291" s="56">
        <v>262</v>
      </c>
      <c r="T291" s="33">
        <v>3</v>
      </c>
      <c r="U291" s="100"/>
    </row>
    <row r="292" spans="9:21" ht="19.5" thickBot="1" x14ac:dyDescent="0.35">
      <c r="I292"/>
      <c r="J292" s="57">
        <v>488286</v>
      </c>
      <c r="K292" s="58" t="s">
        <v>298</v>
      </c>
      <c r="L292" s="56">
        <v>57</v>
      </c>
      <c r="M292" s="33">
        <v>8.782</v>
      </c>
      <c r="O292" s="57">
        <v>116</v>
      </c>
      <c r="P292" s="58" t="s">
        <v>73</v>
      </c>
      <c r="Q292" s="56">
        <v>4116</v>
      </c>
      <c r="R292" s="56">
        <v>5101</v>
      </c>
      <c r="S292" s="56">
        <v>262</v>
      </c>
      <c r="T292" s="33">
        <v>6.1005619047619097</v>
      </c>
      <c r="U292" s="100"/>
    </row>
    <row r="293" spans="9:21" ht="19.5" thickBot="1" x14ac:dyDescent="0.35">
      <c r="I293"/>
      <c r="J293" s="57">
        <v>488291</v>
      </c>
      <c r="K293" s="58" t="s">
        <v>299</v>
      </c>
      <c r="L293" s="56">
        <v>57</v>
      </c>
      <c r="M293" s="33">
        <v>2</v>
      </c>
      <c r="O293" s="57">
        <v>119</v>
      </c>
      <c r="P293" s="58" t="s">
        <v>420</v>
      </c>
      <c r="Q293" s="56">
        <v>4119</v>
      </c>
      <c r="R293" s="56">
        <v>5101</v>
      </c>
      <c r="S293" s="56">
        <v>262</v>
      </c>
      <c r="T293" s="33">
        <v>3.85364285714286</v>
      </c>
      <c r="U293" s="100"/>
    </row>
    <row r="294" spans="9:21" ht="19.5" thickBot="1" x14ac:dyDescent="0.35">
      <c r="I294"/>
      <c r="J294" s="57">
        <v>488288</v>
      </c>
      <c r="K294" s="58" t="s">
        <v>300</v>
      </c>
      <c r="L294" s="56">
        <v>57</v>
      </c>
      <c r="M294" s="33">
        <v>2</v>
      </c>
      <c r="O294" s="57">
        <v>120</v>
      </c>
      <c r="P294" s="58" t="s">
        <v>421</v>
      </c>
      <c r="Q294" s="56">
        <v>4120</v>
      </c>
      <c r="R294" s="56">
        <v>5101</v>
      </c>
      <c r="S294" s="56">
        <v>262</v>
      </c>
      <c r="T294" s="33">
        <v>1.7213000000000001</v>
      </c>
      <c r="U294" s="100"/>
    </row>
    <row r="295" spans="9:21" ht="19.5" thickBot="1" x14ac:dyDescent="0.35">
      <c r="I295"/>
      <c r="J295" s="57">
        <v>588336</v>
      </c>
      <c r="K295" s="58" t="s">
        <v>301</v>
      </c>
      <c r="L295" s="56">
        <v>57</v>
      </c>
      <c r="M295" s="33">
        <v>3.782</v>
      </c>
      <c r="O295" s="57">
        <v>121</v>
      </c>
      <c r="P295" s="58" t="s">
        <v>416</v>
      </c>
      <c r="Q295" s="56">
        <v>4121</v>
      </c>
      <c r="R295" s="56">
        <v>5101</v>
      </c>
      <c r="S295" s="56">
        <v>262</v>
      </c>
      <c r="T295" s="33">
        <v>4</v>
      </c>
      <c r="U295" s="100"/>
    </row>
    <row r="296" spans="9:21" ht="19.5" thickBot="1" x14ac:dyDescent="0.35">
      <c r="I296"/>
      <c r="J296" s="57">
        <v>588396</v>
      </c>
      <c r="K296" s="58" t="s">
        <v>318</v>
      </c>
      <c r="L296" s="56">
        <v>57</v>
      </c>
      <c r="M296" s="33">
        <v>3</v>
      </c>
      <c r="O296" s="57">
        <v>126</v>
      </c>
      <c r="P296" s="58" t="s">
        <v>417</v>
      </c>
      <c r="Q296" s="56">
        <v>4126</v>
      </c>
      <c r="R296" s="56">
        <v>5101</v>
      </c>
      <c r="S296" s="56">
        <v>262</v>
      </c>
      <c r="T296" s="33">
        <v>2.7465437788018399</v>
      </c>
      <c r="U296" s="100"/>
    </row>
    <row r="297" spans="9:21" ht="19.5" thickBot="1" x14ac:dyDescent="0.35">
      <c r="I297"/>
      <c r="J297" s="57">
        <v>488451</v>
      </c>
      <c r="K297" s="58" t="s">
        <v>309</v>
      </c>
      <c r="L297" s="56">
        <v>57</v>
      </c>
      <c r="M297" s="33">
        <v>5</v>
      </c>
      <c r="O297" s="57">
        <v>127</v>
      </c>
      <c r="P297" s="58" t="s">
        <v>418</v>
      </c>
      <c r="Q297" s="56">
        <v>4127</v>
      </c>
      <c r="R297" s="56">
        <v>5101</v>
      </c>
      <c r="S297" s="56">
        <v>262</v>
      </c>
      <c r="T297" s="33">
        <v>1.9523809523809501</v>
      </c>
      <c r="U297" s="100"/>
    </row>
    <row r="298" spans="9:21" ht="19.5" thickBot="1" x14ac:dyDescent="0.35">
      <c r="I298"/>
      <c r="J298" s="57">
        <v>588501</v>
      </c>
      <c r="K298" s="58" t="s">
        <v>326</v>
      </c>
      <c r="L298" s="56">
        <v>57</v>
      </c>
      <c r="M298" s="33">
        <v>5</v>
      </c>
      <c r="O298" s="57">
        <v>129</v>
      </c>
      <c r="P298" s="58" t="s">
        <v>419</v>
      </c>
      <c r="Q298" s="56">
        <v>4129</v>
      </c>
      <c r="R298" s="56">
        <v>5101</v>
      </c>
      <c r="S298" s="56">
        <v>262</v>
      </c>
      <c r="T298" s="33">
        <v>1.8814</v>
      </c>
      <c r="U298" s="100"/>
    </row>
    <row r="299" spans="9:21" ht="19.5" thickBot="1" x14ac:dyDescent="0.35">
      <c r="I299"/>
      <c r="J299" s="57">
        <v>488511</v>
      </c>
      <c r="K299" s="58" t="s">
        <v>310</v>
      </c>
      <c r="L299" s="56">
        <v>57</v>
      </c>
      <c r="M299" s="33">
        <v>0</v>
      </c>
      <c r="O299" s="57">
        <v>130</v>
      </c>
      <c r="P299" s="58" t="s">
        <v>102</v>
      </c>
      <c r="Q299" s="56">
        <v>4130</v>
      </c>
      <c r="R299" s="56">
        <v>5130</v>
      </c>
      <c r="S299" s="56">
        <v>264</v>
      </c>
      <c r="T299" s="33">
        <v>7.18516666666667</v>
      </c>
      <c r="U299" s="100"/>
    </row>
    <row r="300" spans="9:21" ht="19.5" thickBot="1" x14ac:dyDescent="0.35">
      <c r="I300"/>
      <c r="J300" s="57">
        <v>488561</v>
      </c>
      <c r="K300" s="58" t="s">
        <v>319</v>
      </c>
      <c r="L300" s="56">
        <v>57</v>
      </c>
      <c r="M300" s="33">
        <v>6</v>
      </c>
      <c r="O300" s="57">
        <v>133</v>
      </c>
      <c r="P300" s="58" t="s">
        <v>463</v>
      </c>
      <c r="Q300" s="56">
        <v>4133</v>
      </c>
      <c r="R300" s="56">
        <v>5130</v>
      </c>
      <c r="S300" s="56">
        <v>264</v>
      </c>
      <c r="T300" s="33">
        <v>0</v>
      </c>
      <c r="U300" s="100"/>
    </row>
    <row r="301" spans="9:21" ht="19.5" thickBot="1" x14ac:dyDescent="0.35">
      <c r="I301"/>
      <c r="J301" s="57">
        <v>588631</v>
      </c>
      <c r="K301" s="58" t="s">
        <v>311</v>
      </c>
      <c r="L301" s="56">
        <v>57</v>
      </c>
      <c r="M301" s="33">
        <v>5.5640000000000001</v>
      </c>
      <c r="O301" s="57">
        <v>134</v>
      </c>
      <c r="P301" s="58" t="s">
        <v>461</v>
      </c>
      <c r="Q301" s="56">
        <v>4134</v>
      </c>
      <c r="R301" s="56">
        <v>5130</v>
      </c>
      <c r="S301" s="56">
        <v>264</v>
      </c>
      <c r="T301" s="33">
        <v>0</v>
      </c>
      <c r="U301" s="100"/>
    </row>
    <row r="302" spans="9:21" ht="19.5" thickBot="1" x14ac:dyDescent="0.35">
      <c r="I302"/>
      <c r="J302" s="57">
        <v>488706</v>
      </c>
      <c r="K302" s="58" t="s">
        <v>327</v>
      </c>
      <c r="L302" s="56">
        <v>57</v>
      </c>
      <c r="M302" s="33">
        <v>3.8816000000000002</v>
      </c>
      <c r="O302" s="57">
        <v>135</v>
      </c>
      <c r="P302" s="58" t="s">
        <v>462</v>
      </c>
      <c r="Q302" s="56">
        <v>4135</v>
      </c>
      <c r="R302" s="56">
        <v>5130</v>
      </c>
      <c r="S302" s="56">
        <v>264</v>
      </c>
      <c r="T302" s="33">
        <v>8.4330857142857205</v>
      </c>
      <c r="U302" s="100"/>
    </row>
    <row r="303" spans="9:21" ht="19.5" thickBot="1" x14ac:dyDescent="0.35">
      <c r="I303"/>
      <c r="J303" s="57">
        <v>588716</v>
      </c>
      <c r="K303" s="58" t="s">
        <v>320</v>
      </c>
      <c r="L303" s="56">
        <v>57</v>
      </c>
      <c r="M303" s="33">
        <v>3</v>
      </c>
      <c r="O303" s="57">
        <v>139</v>
      </c>
      <c r="P303" s="58" t="s">
        <v>423</v>
      </c>
      <c r="Q303" s="56">
        <v>4139</v>
      </c>
      <c r="R303" s="56">
        <v>5130</v>
      </c>
      <c r="S303" s="56">
        <v>264</v>
      </c>
      <c r="T303" s="33">
        <v>7.7681857142857096</v>
      </c>
      <c r="U303" s="100"/>
    </row>
    <row r="304" spans="9:21" ht="19.5" thickBot="1" x14ac:dyDescent="0.35">
      <c r="I304"/>
      <c r="J304" s="57">
        <v>588186</v>
      </c>
      <c r="K304" s="58" t="s">
        <v>302</v>
      </c>
      <c r="L304" s="56">
        <v>55</v>
      </c>
      <c r="M304" s="33">
        <v>3.782</v>
      </c>
      <c r="O304" s="57">
        <v>140</v>
      </c>
      <c r="P304" s="58" t="s">
        <v>123</v>
      </c>
      <c r="Q304" s="56">
        <v>4139</v>
      </c>
      <c r="R304" s="56">
        <v>5130</v>
      </c>
      <c r="S304" s="56">
        <v>264</v>
      </c>
      <c r="T304" s="33">
        <v>0</v>
      </c>
      <c r="U304" s="100"/>
    </row>
    <row r="305" spans="9:21" ht="19.5" thickBot="1" x14ac:dyDescent="0.35">
      <c r="I305"/>
      <c r="J305" s="57">
        <v>488246</v>
      </c>
      <c r="K305" s="58" t="s">
        <v>303</v>
      </c>
      <c r="L305" s="56">
        <v>55</v>
      </c>
      <c r="M305" s="33">
        <v>2.7826086956521698</v>
      </c>
      <c r="O305" s="57">
        <v>141</v>
      </c>
      <c r="P305" s="58" t="s">
        <v>464</v>
      </c>
      <c r="Q305" s="56">
        <v>4141</v>
      </c>
      <c r="R305" s="56">
        <v>5130</v>
      </c>
      <c r="S305" s="56">
        <v>264</v>
      </c>
      <c r="T305" s="33">
        <v>6</v>
      </c>
      <c r="U305" s="100"/>
    </row>
    <row r="306" spans="9:21" ht="19.5" thickBot="1" x14ac:dyDescent="0.35">
      <c r="I306"/>
      <c r="J306" s="57">
        <v>588316</v>
      </c>
      <c r="K306" s="58" t="s">
        <v>321</v>
      </c>
      <c r="L306" s="56">
        <v>55</v>
      </c>
      <c r="M306" s="33">
        <v>4</v>
      </c>
      <c r="O306" s="57">
        <v>143</v>
      </c>
      <c r="P306" s="58" t="s">
        <v>424</v>
      </c>
      <c r="Q306" s="56">
        <v>4143</v>
      </c>
      <c r="R306" s="56">
        <v>5130</v>
      </c>
      <c r="S306" s="56">
        <v>264</v>
      </c>
      <c r="T306" s="33">
        <v>6</v>
      </c>
      <c r="U306" s="100"/>
    </row>
    <row r="307" spans="9:21" ht="19.5" thickBot="1" x14ac:dyDescent="0.35">
      <c r="I307"/>
      <c r="J307" s="57">
        <v>488326</v>
      </c>
      <c r="K307" s="58" t="s">
        <v>304</v>
      </c>
      <c r="L307" s="56">
        <v>55</v>
      </c>
      <c r="M307" s="33">
        <v>6</v>
      </c>
      <c r="O307" s="57">
        <v>144</v>
      </c>
      <c r="P307" s="58" t="s">
        <v>107</v>
      </c>
      <c r="Q307" s="56">
        <v>4144</v>
      </c>
      <c r="R307" s="56">
        <v>5130</v>
      </c>
      <c r="S307" s="56">
        <v>264</v>
      </c>
      <c r="T307" s="33">
        <v>2.71428571428571</v>
      </c>
      <c r="U307" s="100"/>
    </row>
    <row r="308" spans="9:21" ht="19.5" thickBot="1" x14ac:dyDescent="0.35">
      <c r="I308"/>
      <c r="J308" s="57">
        <v>488346</v>
      </c>
      <c r="K308" s="58" t="s">
        <v>305</v>
      </c>
      <c r="L308" s="56">
        <v>55</v>
      </c>
      <c r="M308" s="33">
        <v>0</v>
      </c>
      <c r="O308" s="57">
        <v>147</v>
      </c>
      <c r="P308" s="58" t="s">
        <v>426</v>
      </c>
      <c r="Q308" s="56">
        <v>4147</v>
      </c>
      <c r="R308" s="56">
        <v>5130</v>
      </c>
      <c r="S308" s="56">
        <v>264</v>
      </c>
      <c r="T308" s="33">
        <v>5.70714285714286</v>
      </c>
      <c r="U308" s="100"/>
    </row>
    <row r="309" spans="9:21" ht="19.5" thickBot="1" x14ac:dyDescent="0.35">
      <c r="I309"/>
      <c r="J309" s="57">
        <v>588386</v>
      </c>
      <c r="K309" s="58" t="s">
        <v>306</v>
      </c>
      <c r="L309" s="56">
        <v>55</v>
      </c>
      <c r="M309" s="33">
        <v>3</v>
      </c>
      <c r="O309" s="57">
        <v>148</v>
      </c>
      <c r="P309" s="58" t="s">
        <v>121</v>
      </c>
      <c r="Q309" s="56">
        <v>4148</v>
      </c>
      <c r="R309" s="56">
        <v>5130</v>
      </c>
      <c r="S309" s="56">
        <v>264</v>
      </c>
      <c r="T309" s="33">
        <v>3.7286809523809499</v>
      </c>
      <c r="U309" s="100"/>
    </row>
    <row r="310" spans="9:21" ht="19.5" thickBot="1" x14ac:dyDescent="0.35">
      <c r="I310"/>
      <c r="J310" s="57">
        <v>588461</v>
      </c>
      <c r="K310" s="58" t="s">
        <v>312</v>
      </c>
      <c r="L310" s="56">
        <v>55</v>
      </c>
      <c r="M310" s="33">
        <v>2.782</v>
      </c>
      <c r="O310" s="57">
        <v>152</v>
      </c>
      <c r="P310" s="58" t="s">
        <v>353</v>
      </c>
      <c r="Q310" s="56">
        <v>4139</v>
      </c>
      <c r="R310" s="56">
        <v>5130</v>
      </c>
      <c r="S310" s="56">
        <v>264</v>
      </c>
      <c r="T310" s="33">
        <v>0</v>
      </c>
      <c r="U310" s="100"/>
    </row>
    <row r="311" spans="9:21" ht="19.5" thickBot="1" x14ac:dyDescent="0.35">
      <c r="I311"/>
      <c r="J311" s="57">
        <v>588551</v>
      </c>
      <c r="K311" s="58" t="s">
        <v>313</v>
      </c>
      <c r="L311" s="56">
        <v>55</v>
      </c>
      <c r="M311" s="33">
        <v>3.7391304347826102</v>
      </c>
      <c r="O311" s="57">
        <v>153</v>
      </c>
      <c r="P311" s="58" t="s">
        <v>110</v>
      </c>
      <c r="Q311" s="56">
        <v>4153</v>
      </c>
      <c r="R311" s="56">
        <v>5130</v>
      </c>
      <c r="S311" s="56">
        <v>264</v>
      </c>
      <c r="T311" s="33">
        <v>3.7827999999999999</v>
      </c>
      <c r="U311" s="100"/>
    </row>
    <row r="312" spans="9:21" ht="19.5" thickBot="1" x14ac:dyDescent="0.35">
      <c r="I312"/>
      <c r="J312" s="57">
        <v>488556</v>
      </c>
      <c r="K312" s="58" t="s">
        <v>314</v>
      </c>
      <c r="L312" s="56">
        <v>55</v>
      </c>
      <c r="M312" s="33">
        <v>2.7570000000000001</v>
      </c>
      <c r="O312" s="57">
        <v>154</v>
      </c>
      <c r="P312" s="58" t="s">
        <v>428</v>
      </c>
      <c r="Q312" s="56">
        <v>4148</v>
      </c>
      <c r="R312" s="56">
        <v>5130</v>
      </c>
      <c r="S312" s="56">
        <v>264</v>
      </c>
      <c r="T312" s="33">
        <v>0</v>
      </c>
      <c r="U312" s="100"/>
    </row>
    <row r="313" spans="9:21" ht="19.5" thickBot="1" x14ac:dyDescent="0.35">
      <c r="I313"/>
      <c r="J313" s="57">
        <v>488586</v>
      </c>
      <c r="K313" s="58" t="s">
        <v>322</v>
      </c>
      <c r="L313" s="56">
        <v>55</v>
      </c>
      <c r="M313" s="33">
        <v>11.446208695652199</v>
      </c>
      <c r="O313" s="57">
        <v>156</v>
      </c>
      <c r="P313" s="58" t="s">
        <v>429</v>
      </c>
      <c r="Q313" s="56">
        <v>4153</v>
      </c>
      <c r="R313" s="56">
        <v>5130</v>
      </c>
      <c r="S313" s="56">
        <v>264</v>
      </c>
      <c r="T313" s="33">
        <v>0</v>
      </c>
      <c r="U313" s="100"/>
    </row>
    <row r="314" spans="9:21" ht="19.5" thickBot="1" x14ac:dyDescent="0.35">
      <c r="I314"/>
      <c r="J314" s="57">
        <v>588587</v>
      </c>
      <c r="K314" s="58" t="s">
        <v>323</v>
      </c>
      <c r="L314" s="56">
        <v>55</v>
      </c>
      <c r="M314" s="33">
        <v>4</v>
      </c>
      <c r="O314" s="57">
        <v>157</v>
      </c>
      <c r="P314" s="58" t="s">
        <v>465</v>
      </c>
      <c r="Q314" s="56">
        <v>4157</v>
      </c>
      <c r="R314" s="56">
        <v>5130</v>
      </c>
      <c r="S314" s="56">
        <v>264</v>
      </c>
      <c r="T314" s="33">
        <v>4</v>
      </c>
      <c r="U314" s="100"/>
    </row>
    <row r="315" spans="9:21" ht="19.5" thickBot="1" x14ac:dyDescent="0.35">
      <c r="I315"/>
      <c r="J315" s="57">
        <v>488616</v>
      </c>
      <c r="K315" s="58" t="s">
        <v>315</v>
      </c>
      <c r="L315" s="56">
        <v>55</v>
      </c>
      <c r="M315" s="33">
        <v>2</v>
      </c>
      <c r="O315" s="57">
        <v>159</v>
      </c>
      <c r="P315" s="58" t="s">
        <v>105</v>
      </c>
      <c r="Q315" s="56">
        <v>4141</v>
      </c>
      <c r="R315" s="56">
        <v>5130</v>
      </c>
      <c r="S315" s="56">
        <v>264</v>
      </c>
      <c r="T315" s="33">
        <v>0</v>
      </c>
      <c r="U315" s="100"/>
    </row>
    <row r="316" spans="9:21" ht="19.5" thickBot="1" x14ac:dyDescent="0.35">
      <c r="I316"/>
      <c r="J316" s="57">
        <v>588666</v>
      </c>
      <c r="K316" s="58" t="s">
        <v>307</v>
      </c>
      <c r="L316" s="56">
        <v>55</v>
      </c>
      <c r="M316" s="33">
        <v>3.8695652173913002</v>
      </c>
      <c r="O316" s="57">
        <v>160</v>
      </c>
      <c r="P316" s="58" t="s">
        <v>425</v>
      </c>
      <c r="Q316" s="56">
        <v>4147</v>
      </c>
      <c r="R316" s="56">
        <v>5130</v>
      </c>
      <c r="S316" s="56">
        <v>264</v>
      </c>
      <c r="T316" s="33">
        <v>0</v>
      </c>
      <c r="U316" s="100"/>
    </row>
    <row r="317" spans="9:21" ht="19.5" thickBot="1" x14ac:dyDescent="0.35">
      <c r="I317"/>
      <c r="J317" s="103">
        <v>4022</v>
      </c>
      <c r="K317" s="104" t="s">
        <v>524</v>
      </c>
      <c r="L317" s="105">
        <v>5022</v>
      </c>
      <c r="M317" s="106">
        <v>4.7727272727272698</v>
      </c>
      <c r="O317" s="57">
        <v>162</v>
      </c>
      <c r="P317" s="58" t="s">
        <v>427</v>
      </c>
      <c r="Q317" s="56">
        <v>4162</v>
      </c>
      <c r="R317" s="56">
        <v>5130</v>
      </c>
      <c r="S317" s="56">
        <v>264</v>
      </c>
      <c r="T317" s="33">
        <v>3.1391748079877102</v>
      </c>
      <c r="U317" s="100"/>
    </row>
    <row r="318" spans="9:21" ht="19.5" thickBot="1" x14ac:dyDescent="0.35">
      <c r="I318"/>
      <c r="J318" s="103">
        <v>4017</v>
      </c>
      <c r="K318" s="104" t="s">
        <v>551</v>
      </c>
      <c r="L318" s="105">
        <v>5017</v>
      </c>
      <c r="M318" s="106">
        <v>10.700200000000001</v>
      </c>
      <c r="O318" s="57">
        <v>163</v>
      </c>
      <c r="P318" s="58" t="s">
        <v>355</v>
      </c>
      <c r="Q318" s="56">
        <v>4162</v>
      </c>
      <c r="R318" s="56">
        <v>5130</v>
      </c>
      <c r="S318" s="56">
        <v>264</v>
      </c>
      <c r="T318" s="33">
        <v>0</v>
      </c>
      <c r="U318" s="100"/>
    </row>
    <row r="319" spans="9:21" ht="19.5" thickBot="1" x14ac:dyDescent="0.35">
      <c r="I319"/>
      <c r="O319" s="57">
        <v>164</v>
      </c>
      <c r="P319" s="58" t="s">
        <v>385</v>
      </c>
      <c r="Q319" s="56">
        <v>4164</v>
      </c>
      <c r="R319" s="56">
        <v>5130</v>
      </c>
      <c r="S319" s="56">
        <v>264</v>
      </c>
      <c r="T319" s="33">
        <v>1.8571428571428601</v>
      </c>
      <c r="U319" s="100"/>
    </row>
    <row r="320" spans="9:21" ht="19.5" thickBot="1" x14ac:dyDescent="0.35">
      <c r="I320"/>
      <c r="O320" s="57">
        <v>167</v>
      </c>
      <c r="P320" s="58" t="s">
        <v>432</v>
      </c>
      <c r="Q320" s="56">
        <v>4164</v>
      </c>
      <c r="R320" s="56">
        <v>5130</v>
      </c>
      <c r="S320" s="56">
        <v>264</v>
      </c>
      <c r="T320" s="33">
        <v>0</v>
      </c>
      <c r="U320" s="100"/>
    </row>
    <row r="321" spans="9:21" ht="19.5" thickBot="1" x14ac:dyDescent="0.35">
      <c r="I321"/>
      <c r="O321" s="57">
        <v>169</v>
      </c>
      <c r="P321" s="58" t="s">
        <v>127</v>
      </c>
      <c r="Q321" s="56">
        <v>4169</v>
      </c>
      <c r="R321" s="56">
        <v>5169</v>
      </c>
      <c r="S321" s="56">
        <v>264</v>
      </c>
      <c r="T321" s="33">
        <v>0</v>
      </c>
      <c r="U321" s="100"/>
    </row>
    <row r="322" spans="9:21" ht="19.5" thickBot="1" x14ac:dyDescent="0.35">
      <c r="I322"/>
      <c r="O322" s="57">
        <v>170</v>
      </c>
      <c r="P322" s="58" t="s">
        <v>466</v>
      </c>
      <c r="Q322" s="56">
        <v>4170</v>
      </c>
      <c r="R322" s="56">
        <v>5169</v>
      </c>
      <c r="S322" s="56">
        <v>264</v>
      </c>
      <c r="T322" s="33">
        <v>10.30621231671555</v>
      </c>
      <c r="U322" s="100"/>
    </row>
    <row r="323" spans="9:21" ht="19.5" thickBot="1" x14ac:dyDescent="0.35">
      <c r="I323"/>
      <c r="O323" s="57">
        <v>174</v>
      </c>
      <c r="P323" s="58" t="s">
        <v>467</v>
      </c>
      <c r="Q323" s="56">
        <v>4174</v>
      </c>
      <c r="R323" s="56">
        <v>5169</v>
      </c>
      <c r="S323" s="56">
        <v>264</v>
      </c>
      <c r="T323" s="33">
        <v>5.3077354838709701</v>
      </c>
      <c r="U323" s="100"/>
    </row>
    <row r="324" spans="9:21" ht="19.5" thickBot="1" x14ac:dyDescent="0.35">
      <c r="I324"/>
      <c r="O324" s="57">
        <v>178</v>
      </c>
      <c r="P324" s="58" t="s">
        <v>129</v>
      </c>
      <c r="Q324" s="56">
        <v>4178</v>
      </c>
      <c r="R324" s="56">
        <v>5169</v>
      </c>
      <c r="S324" s="56">
        <v>264</v>
      </c>
      <c r="T324" s="33">
        <v>7.7915064516129</v>
      </c>
      <c r="U324" s="100"/>
    </row>
    <row r="325" spans="9:21" ht="19.5" thickBot="1" x14ac:dyDescent="0.35">
      <c r="I325"/>
      <c r="O325" s="57">
        <v>179</v>
      </c>
      <c r="P325" s="58" t="s">
        <v>130</v>
      </c>
      <c r="Q325" s="56">
        <v>4178</v>
      </c>
      <c r="R325" s="56">
        <v>5169</v>
      </c>
      <c r="S325" s="56">
        <v>264</v>
      </c>
      <c r="T325" s="33">
        <v>0</v>
      </c>
      <c r="U325" s="100"/>
    </row>
    <row r="326" spans="9:21" ht="19.5" thickBot="1" x14ac:dyDescent="0.35">
      <c r="I326"/>
      <c r="O326" s="57">
        <v>180</v>
      </c>
      <c r="P326" s="58" t="s">
        <v>434</v>
      </c>
      <c r="Q326" s="56">
        <v>4180</v>
      </c>
      <c r="R326" s="56">
        <v>5169</v>
      </c>
      <c r="S326" s="56">
        <v>264</v>
      </c>
      <c r="T326" s="33">
        <v>3.2359490015360999</v>
      </c>
      <c r="U326" s="100"/>
    </row>
    <row r="327" spans="9:21" ht="19.5" thickBot="1" x14ac:dyDescent="0.35">
      <c r="I327"/>
      <c r="O327" s="57">
        <v>181</v>
      </c>
      <c r="P327" s="58" t="s">
        <v>135</v>
      </c>
      <c r="Q327" s="56">
        <v>4181</v>
      </c>
      <c r="R327" s="56">
        <v>5169</v>
      </c>
      <c r="S327" s="56">
        <v>264</v>
      </c>
      <c r="T327" s="33">
        <v>4.1637523809523804</v>
      </c>
      <c r="U327" s="100"/>
    </row>
    <row r="328" spans="9:21" ht="19.5" thickBot="1" x14ac:dyDescent="0.35">
      <c r="I328"/>
      <c r="O328" s="57">
        <v>183</v>
      </c>
      <c r="P328" s="58" t="s">
        <v>435</v>
      </c>
      <c r="Q328" s="56">
        <v>4183</v>
      </c>
      <c r="R328" s="56">
        <v>5169</v>
      </c>
      <c r="S328" s="56">
        <v>264</v>
      </c>
      <c r="T328" s="33">
        <v>2.90476190476191</v>
      </c>
      <c r="U328" s="100"/>
    </row>
    <row r="329" spans="9:21" ht="19.5" thickBot="1" x14ac:dyDescent="0.35">
      <c r="I329"/>
      <c r="O329" s="57">
        <v>184</v>
      </c>
      <c r="P329" s="58" t="s">
        <v>436</v>
      </c>
      <c r="Q329" s="56">
        <v>4184</v>
      </c>
      <c r="R329" s="56">
        <v>5169</v>
      </c>
      <c r="S329" s="56">
        <v>264</v>
      </c>
      <c r="T329" s="33">
        <v>3.35759047619048</v>
      </c>
      <c r="U329" s="100"/>
    </row>
    <row r="330" spans="9:21" ht="19.5" thickBot="1" x14ac:dyDescent="0.35">
      <c r="I330"/>
      <c r="O330" s="57">
        <v>185</v>
      </c>
      <c r="P330" s="58" t="s">
        <v>437</v>
      </c>
      <c r="Q330" s="56">
        <v>4185</v>
      </c>
      <c r="R330" s="56">
        <v>5169</v>
      </c>
      <c r="S330" s="56">
        <v>264</v>
      </c>
      <c r="T330" s="33">
        <v>3.1917428571428599</v>
      </c>
      <c r="U330" s="100"/>
    </row>
    <row r="331" spans="9:21" ht="19.5" thickBot="1" x14ac:dyDescent="0.35">
      <c r="I331"/>
      <c r="O331" s="57">
        <v>186</v>
      </c>
      <c r="P331" s="58" t="s">
        <v>438</v>
      </c>
      <c r="Q331" s="56">
        <v>4174</v>
      </c>
      <c r="R331" s="56">
        <v>5169</v>
      </c>
      <c r="S331" s="56">
        <v>264</v>
      </c>
      <c r="T331" s="33">
        <v>0</v>
      </c>
      <c r="U331" s="100"/>
    </row>
    <row r="332" spans="9:21" ht="19.5" thickBot="1" x14ac:dyDescent="0.35">
      <c r="I332"/>
      <c r="O332" s="57">
        <v>187</v>
      </c>
      <c r="P332" s="58" t="s">
        <v>356</v>
      </c>
      <c r="Q332" s="56">
        <v>4178</v>
      </c>
      <c r="R332" s="56">
        <v>5169</v>
      </c>
      <c r="S332" s="56">
        <v>264</v>
      </c>
      <c r="T332" s="33">
        <v>0</v>
      </c>
      <c r="U332" s="100"/>
    </row>
    <row r="333" spans="9:21" ht="19.5" thickBot="1" x14ac:dyDescent="0.35">
      <c r="I333"/>
      <c r="O333" s="57">
        <v>188</v>
      </c>
      <c r="P333" s="58" t="s">
        <v>113</v>
      </c>
      <c r="Q333" s="56">
        <v>4188</v>
      </c>
      <c r="R333" s="56">
        <v>5169</v>
      </c>
      <c r="S333" s="56">
        <v>264</v>
      </c>
      <c r="T333" s="33">
        <v>3.5545</v>
      </c>
      <c r="U333" s="100"/>
    </row>
    <row r="334" spans="9:21" ht="19.5" thickBot="1" x14ac:dyDescent="0.35">
      <c r="I334"/>
      <c r="O334" s="57">
        <v>189</v>
      </c>
      <c r="P334" s="58" t="s">
        <v>128</v>
      </c>
      <c r="Q334" s="56">
        <v>4189</v>
      </c>
      <c r="R334" s="56">
        <v>5169</v>
      </c>
      <c r="S334" s="56">
        <v>264</v>
      </c>
      <c r="T334" s="33">
        <v>6.7756445468509998</v>
      </c>
      <c r="U334" s="100"/>
    </row>
    <row r="335" spans="9:21" ht="19.5" thickBot="1" x14ac:dyDescent="0.35">
      <c r="I335"/>
      <c r="O335" s="57">
        <v>191</v>
      </c>
      <c r="P335" s="58" t="s">
        <v>357</v>
      </c>
      <c r="Q335" s="56">
        <v>4189</v>
      </c>
      <c r="R335" s="56">
        <v>5169</v>
      </c>
      <c r="S335" s="56">
        <v>264</v>
      </c>
      <c r="T335" s="33">
        <v>0</v>
      </c>
      <c r="U335" s="100"/>
    </row>
    <row r="336" spans="9:21" ht="19.5" thickBot="1" x14ac:dyDescent="0.35">
      <c r="I336"/>
      <c r="O336" s="57">
        <v>192</v>
      </c>
      <c r="P336" s="58" t="s">
        <v>358</v>
      </c>
      <c r="Q336" s="56">
        <v>4189</v>
      </c>
      <c r="R336" s="56">
        <v>5169</v>
      </c>
      <c r="S336" s="56">
        <v>264</v>
      </c>
      <c r="T336" s="33">
        <v>0</v>
      </c>
      <c r="U336" s="100"/>
    </row>
    <row r="337" spans="9:21" ht="19.5" thickBot="1" x14ac:dyDescent="0.35">
      <c r="I337"/>
      <c r="O337" s="57">
        <v>193</v>
      </c>
      <c r="P337" s="58" t="s">
        <v>440</v>
      </c>
      <c r="Q337" s="56">
        <v>4189</v>
      </c>
      <c r="R337" s="56">
        <v>5169</v>
      </c>
      <c r="S337" s="56">
        <v>264</v>
      </c>
      <c r="T337" s="33">
        <v>0</v>
      </c>
      <c r="U337" s="100"/>
    </row>
    <row r="338" spans="9:21" ht="19.5" thickBot="1" x14ac:dyDescent="0.35">
      <c r="I338"/>
      <c r="O338" s="57">
        <v>194</v>
      </c>
      <c r="P338" s="58" t="s">
        <v>134</v>
      </c>
      <c r="Q338" s="56">
        <v>4194</v>
      </c>
      <c r="R338" s="56">
        <v>5169</v>
      </c>
      <c r="S338" s="56">
        <v>264</v>
      </c>
      <c r="T338" s="33">
        <v>8.9925585253456202</v>
      </c>
      <c r="U338" s="100"/>
    </row>
    <row r="339" spans="9:21" ht="19.5" thickBot="1" x14ac:dyDescent="0.35">
      <c r="I339"/>
      <c r="O339" s="57">
        <v>195</v>
      </c>
      <c r="P339" s="58" t="s">
        <v>441</v>
      </c>
      <c r="Q339" s="56">
        <v>4195</v>
      </c>
      <c r="R339" s="56">
        <v>5169</v>
      </c>
      <c r="S339" s="56">
        <v>264</v>
      </c>
      <c r="T339" s="33">
        <v>2.5</v>
      </c>
      <c r="U339" s="100"/>
    </row>
    <row r="340" spans="9:21" ht="19.5" thickBot="1" x14ac:dyDescent="0.35">
      <c r="I340"/>
      <c r="O340" s="57">
        <v>196</v>
      </c>
      <c r="P340" s="58" t="s">
        <v>133</v>
      </c>
      <c r="Q340" s="56">
        <v>4194</v>
      </c>
      <c r="R340" s="56">
        <v>5169</v>
      </c>
      <c r="S340" s="56">
        <v>264</v>
      </c>
      <c r="T340" s="33">
        <v>0</v>
      </c>
      <c r="U340" s="100"/>
    </row>
    <row r="341" spans="9:21" ht="19.5" thickBot="1" x14ac:dyDescent="0.35">
      <c r="I341"/>
      <c r="O341" s="57">
        <v>198</v>
      </c>
      <c r="P341" s="58" t="s">
        <v>468</v>
      </c>
      <c r="Q341" s="56">
        <v>4194</v>
      </c>
      <c r="R341" s="56">
        <v>5169</v>
      </c>
      <c r="S341" s="56">
        <v>264</v>
      </c>
      <c r="T341" s="33">
        <v>0</v>
      </c>
      <c r="U341" s="100"/>
    </row>
    <row r="342" spans="9:21" ht="19.5" thickBot="1" x14ac:dyDescent="0.35">
      <c r="I342"/>
      <c r="O342" s="59">
        <v>132</v>
      </c>
      <c r="P342" s="60" t="s">
        <v>101</v>
      </c>
      <c r="Q342" s="56">
        <v>4132</v>
      </c>
      <c r="R342" s="56">
        <v>5130</v>
      </c>
      <c r="S342" s="56">
        <v>264</v>
      </c>
      <c r="T342" s="33">
        <v>5.2619047619047601</v>
      </c>
      <c r="U342" s="100"/>
    </row>
    <row r="343" spans="9:21" ht="19.5" thickBot="1" x14ac:dyDescent="0.35">
      <c r="I343"/>
      <c r="O343" s="59">
        <v>26</v>
      </c>
      <c r="P343" s="60" t="s">
        <v>78</v>
      </c>
      <c r="Q343" s="56">
        <v>4026</v>
      </c>
      <c r="R343" s="56">
        <v>5006</v>
      </c>
      <c r="S343" s="56">
        <v>262</v>
      </c>
      <c r="T343" s="33">
        <v>4.4285714285714297</v>
      </c>
      <c r="U343" s="100"/>
    </row>
    <row r="344" spans="9:21" ht="19.5" thickBot="1" x14ac:dyDescent="0.35">
      <c r="I344"/>
      <c r="O344" s="107">
        <v>57880</v>
      </c>
      <c r="P344" s="108" t="s">
        <v>524</v>
      </c>
      <c r="Q344" s="105">
        <v>4022</v>
      </c>
      <c r="R344" s="105">
        <v>5022</v>
      </c>
      <c r="S344" s="105">
        <v>269</v>
      </c>
      <c r="T344" s="106">
        <v>4.7727272727272698</v>
      </c>
      <c r="U344" s="100"/>
    </row>
    <row r="345" spans="9:21" ht="19.5" thickBot="1" x14ac:dyDescent="0.35">
      <c r="I345"/>
      <c r="O345" s="107">
        <v>17</v>
      </c>
      <c r="P345" s="108" t="s">
        <v>503</v>
      </c>
      <c r="Q345" s="105">
        <v>4017</v>
      </c>
      <c r="R345" s="105">
        <v>5017</v>
      </c>
      <c r="S345" s="105">
        <v>269</v>
      </c>
      <c r="T345" s="106">
        <v>10.700200000000001</v>
      </c>
      <c r="U345" s="100"/>
    </row>
    <row r="346" spans="9:21" ht="18.75" x14ac:dyDescent="0.3">
      <c r="I346"/>
      <c r="O346" s="59"/>
      <c r="P346" s="60"/>
      <c r="Q346" s="56"/>
      <c r="R346" s="56"/>
      <c r="S346" s="56"/>
      <c r="T346" s="33"/>
      <c r="U346" s="100"/>
    </row>
    <row r="347" spans="9:21" ht="18.75" x14ac:dyDescent="0.3">
      <c r="I347"/>
      <c r="S347"/>
      <c r="U347" s="100"/>
    </row>
    <row r="348" spans="9:21" ht="18.75" x14ac:dyDescent="0.3">
      <c r="I348"/>
      <c r="S348"/>
      <c r="U348" s="100"/>
    </row>
    <row r="349" spans="9:21" ht="18.75" x14ac:dyDescent="0.3">
      <c r="I349"/>
      <c r="S349"/>
      <c r="U349" s="100"/>
    </row>
    <row r="350" spans="9:21" x14ac:dyDescent="0.25">
      <c r="I350"/>
      <c r="S350"/>
    </row>
    <row r="351" spans="9:21" x14ac:dyDescent="0.25">
      <c r="I351"/>
      <c r="S351"/>
    </row>
    <row r="352" spans="9:21" x14ac:dyDescent="0.25">
      <c r="I352"/>
      <c r="S352"/>
    </row>
    <row r="353" spans="9:19" x14ac:dyDescent="0.25">
      <c r="I353"/>
      <c r="S353"/>
    </row>
    <row r="354" spans="9:19" x14ac:dyDescent="0.25">
      <c r="I354"/>
      <c r="S354"/>
    </row>
    <row r="355" spans="9:19" x14ac:dyDescent="0.25">
      <c r="I355"/>
      <c r="S355"/>
    </row>
    <row r="356" spans="9:19" x14ac:dyDescent="0.25">
      <c r="I356"/>
      <c r="S356"/>
    </row>
    <row r="357" spans="9:19" x14ac:dyDescent="0.25">
      <c r="I357"/>
      <c r="S357"/>
    </row>
    <row r="358" spans="9:19" x14ac:dyDescent="0.25">
      <c r="I358"/>
      <c r="S358"/>
    </row>
    <row r="359" spans="9:19" x14ac:dyDescent="0.25">
      <c r="I359"/>
      <c r="S359"/>
    </row>
    <row r="360" spans="9:19" x14ac:dyDescent="0.25">
      <c r="I360"/>
      <c r="S360"/>
    </row>
    <row r="361" spans="9:19" x14ac:dyDescent="0.25">
      <c r="I361"/>
      <c r="S361"/>
    </row>
    <row r="362" spans="9:19" x14ac:dyDescent="0.25">
      <c r="I362"/>
      <c r="S362"/>
    </row>
    <row r="363" spans="9:19" x14ac:dyDescent="0.25">
      <c r="I363"/>
      <c r="S363"/>
    </row>
    <row r="364" spans="9:19" x14ac:dyDescent="0.25">
      <c r="I364"/>
      <c r="S364"/>
    </row>
    <row r="365" spans="9:19" x14ac:dyDescent="0.25">
      <c r="I365"/>
      <c r="S365"/>
    </row>
    <row r="366" spans="9:19" x14ac:dyDescent="0.25">
      <c r="I366"/>
      <c r="S366"/>
    </row>
    <row r="367" spans="9:19" x14ac:dyDescent="0.25">
      <c r="I367"/>
      <c r="S367"/>
    </row>
    <row r="368" spans="9:19" x14ac:dyDescent="0.25">
      <c r="I368"/>
      <c r="S368"/>
    </row>
    <row r="369" spans="9:19" x14ac:dyDescent="0.25">
      <c r="I369"/>
      <c r="S369"/>
    </row>
    <row r="370" spans="9:19" x14ac:dyDescent="0.25">
      <c r="I370"/>
      <c r="S370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T398"/>
  <sheetViews>
    <sheetView topLeftCell="E1" workbookViewId="0">
      <selection activeCell="N4" sqref="N4"/>
    </sheetView>
  </sheetViews>
  <sheetFormatPr baseColWidth="10" defaultRowHeight="15" x14ac:dyDescent="0.25"/>
  <cols>
    <col min="1" max="1" width="7.140625" style="51" bestFit="1" customWidth="1"/>
    <col min="2" max="2" width="11" style="51" bestFit="1" customWidth="1"/>
    <col min="3" max="3" width="8.7109375" style="51" bestFit="1" customWidth="1"/>
    <col min="4" max="4" width="34.28515625" style="51" bestFit="1" customWidth="1"/>
    <col min="5" max="5" width="8.7109375" style="51" customWidth="1"/>
    <col min="6" max="6" width="32" style="51" customWidth="1"/>
    <col min="7" max="7" width="11.85546875" style="51" customWidth="1"/>
    <col min="8" max="8" width="12.42578125" style="143" bestFit="1" customWidth="1"/>
    <col min="9" max="9" width="12.140625" style="175" bestFit="1" customWidth="1"/>
    <col min="10" max="10" width="11.42578125" style="175"/>
    <col min="11" max="11" width="12.5703125" style="143" customWidth="1"/>
    <col min="12" max="12" width="11.42578125" style="143"/>
    <col min="13" max="13" width="11.7109375" style="175" bestFit="1" customWidth="1"/>
    <col min="14" max="14" width="11.42578125" style="177"/>
  </cols>
  <sheetData>
    <row r="1" spans="1:20" x14ac:dyDescent="0.25">
      <c r="A1" s="117"/>
      <c r="B1" s="117"/>
      <c r="C1" s="118">
        <v>1</v>
      </c>
      <c r="D1" s="118">
        <v>2</v>
      </c>
      <c r="E1" s="118">
        <v>3</v>
      </c>
      <c r="F1" s="118">
        <v>4</v>
      </c>
      <c r="G1" s="215">
        <v>10</v>
      </c>
      <c r="H1" s="215">
        <v>11</v>
      </c>
      <c r="I1" s="215">
        <v>12</v>
      </c>
      <c r="J1" s="215">
        <v>13</v>
      </c>
      <c r="K1" s="215">
        <v>14</v>
      </c>
      <c r="L1" s="215">
        <v>15</v>
      </c>
      <c r="M1" s="215">
        <v>16</v>
      </c>
      <c r="N1" s="215">
        <v>17</v>
      </c>
      <c r="S1" s="118">
        <v>7</v>
      </c>
      <c r="T1" s="118">
        <v>8</v>
      </c>
    </row>
    <row r="2" spans="1:20" ht="63.75" x14ac:dyDescent="0.25">
      <c r="A2" s="119" t="s">
        <v>525</v>
      </c>
      <c r="B2" s="119" t="s">
        <v>526</v>
      </c>
      <c r="C2" s="119" t="s">
        <v>555</v>
      </c>
      <c r="D2" s="119" t="s">
        <v>556</v>
      </c>
      <c r="E2" s="119" t="s">
        <v>481</v>
      </c>
      <c r="F2" s="119" t="s">
        <v>482</v>
      </c>
      <c r="G2" s="178" t="s">
        <v>609</v>
      </c>
      <c r="H2" s="140" t="s">
        <v>564</v>
      </c>
      <c r="I2" s="140" t="s">
        <v>565</v>
      </c>
      <c r="J2" s="140" t="s">
        <v>566</v>
      </c>
      <c r="K2" s="140" t="s">
        <v>567</v>
      </c>
      <c r="L2" s="140" t="s">
        <v>568</v>
      </c>
      <c r="M2" s="140" t="s">
        <v>569</v>
      </c>
      <c r="N2" s="140" t="s">
        <v>570</v>
      </c>
      <c r="Q2" s="206" t="s">
        <v>611</v>
      </c>
      <c r="S2" s="180" t="s">
        <v>571</v>
      </c>
      <c r="T2" s="180" t="s">
        <v>572</v>
      </c>
    </row>
    <row r="3" spans="1:20" x14ac:dyDescent="0.25">
      <c r="A3"/>
      <c r="B3"/>
      <c r="C3"/>
      <c r="D3"/>
      <c r="E3"/>
      <c r="F3" s="116"/>
      <c r="G3" s="146"/>
      <c r="H3" s="141"/>
      <c r="I3" s="142"/>
      <c r="J3" s="142"/>
      <c r="L3" s="144"/>
      <c r="M3" s="145"/>
      <c r="N3" s="127"/>
      <c r="S3" s="141"/>
      <c r="T3" s="142"/>
    </row>
    <row r="4" spans="1:20" x14ac:dyDescent="0.25">
      <c r="A4">
        <v>105006</v>
      </c>
      <c r="B4">
        <v>200262</v>
      </c>
      <c r="C4" s="67">
        <v>6</v>
      </c>
      <c r="D4" s="67" t="s">
        <v>81</v>
      </c>
      <c r="E4" s="67">
        <v>6</v>
      </c>
      <c r="F4" s="67" t="s">
        <v>81</v>
      </c>
      <c r="G4" s="146">
        <v>2154.1260000000002</v>
      </c>
      <c r="H4" s="141">
        <v>2.4188905446519336E-2</v>
      </c>
      <c r="I4" s="142">
        <v>2.6133499247490621</v>
      </c>
      <c r="J4" s="146">
        <v>136.17108086137699</v>
      </c>
      <c r="K4" s="147">
        <v>0.94643166190961514</v>
      </c>
      <c r="L4" s="147">
        <v>1.3296847894129338</v>
      </c>
      <c r="M4" s="148"/>
      <c r="N4" s="127"/>
      <c r="Q4">
        <v>4006</v>
      </c>
      <c r="S4" s="141">
        <v>4.3200000000000023E-2</v>
      </c>
      <c r="T4" s="142">
        <v>1.5699999999999996</v>
      </c>
    </row>
    <row r="5" spans="1:20" x14ac:dyDescent="0.25">
      <c r="A5" s="226">
        <v>105101</v>
      </c>
      <c r="B5" s="135">
        <v>200262</v>
      </c>
      <c r="C5" s="69">
        <v>7</v>
      </c>
      <c r="D5" s="69" t="s">
        <v>444</v>
      </c>
      <c r="E5" s="69">
        <v>7</v>
      </c>
      <c r="F5" s="69" t="s">
        <v>444</v>
      </c>
      <c r="G5" s="151">
        <v>3356.7600300000004</v>
      </c>
      <c r="H5" s="149">
        <v>2.5642937796570769E-2</v>
      </c>
      <c r="I5" s="150">
        <v>2.7364507678852457</v>
      </c>
      <c r="J5" s="151">
        <v>235.54598897132101</v>
      </c>
      <c r="K5" s="152">
        <v>0.90873320447882566</v>
      </c>
      <c r="L5" s="152">
        <v>1.4429446366507328</v>
      </c>
      <c r="M5" s="153"/>
      <c r="N5" s="127"/>
      <c r="P5" s="179"/>
      <c r="Q5">
        <v>4007</v>
      </c>
    </row>
    <row r="6" spans="1:20" x14ac:dyDescent="0.25">
      <c r="A6" s="225">
        <v>105101</v>
      </c>
      <c r="B6">
        <v>200262</v>
      </c>
      <c r="C6" s="67">
        <v>8</v>
      </c>
      <c r="D6" s="67" t="s">
        <v>391</v>
      </c>
      <c r="E6" s="67">
        <v>8</v>
      </c>
      <c r="F6" s="67" t="s">
        <v>391</v>
      </c>
      <c r="G6" s="146">
        <v>857.19051999999988</v>
      </c>
      <c r="H6" s="141">
        <v>3.0901669661690244E-2</v>
      </c>
      <c r="I6" s="142">
        <v>2.5573767498035331</v>
      </c>
      <c r="J6" s="146">
        <v>67.74137653947821</v>
      </c>
      <c r="K6" s="147">
        <v>0.87853234714623196</v>
      </c>
      <c r="L6" s="147">
        <v>1.4033529153507356</v>
      </c>
      <c r="M6" s="148"/>
      <c r="N6" s="127"/>
      <c r="Q6">
        <v>4008</v>
      </c>
    </row>
    <row r="7" spans="1:20" x14ac:dyDescent="0.25">
      <c r="A7">
        <v>105006</v>
      </c>
      <c r="B7">
        <v>200262</v>
      </c>
      <c r="C7" s="67">
        <v>10</v>
      </c>
      <c r="D7" s="67" t="s">
        <v>80</v>
      </c>
      <c r="E7" s="67">
        <v>10</v>
      </c>
      <c r="F7" s="67" t="s">
        <v>80</v>
      </c>
      <c r="G7" s="146">
        <v>1669.1</v>
      </c>
      <c r="H7" s="141">
        <v>3.7671374749988037E-2</v>
      </c>
      <c r="I7" s="142">
        <v>2.9159828650170745</v>
      </c>
      <c r="J7" s="146">
        <v>183.34910489029997</v>
      </c>
      <c r="K7" s="147">
        <v>0.91042758154470171</v>
      </c>
      <c r="L7" s="147">
        <v>1.1215890105810284</v>
      </c>
      <c r="M7" s="148"/>
      <c r="N7" s="127"/>
      <c r="Q7">
        <v>4010</v>
      </c>
    </row>
    <row r="8" spans="1:20" x14ac:dyDescent="0.25">
      <c r="A8">
        <v>105006</v>
      </c>
      <c r="B8">
        <v>200262</v>
      </c>
      <c r="C8" s="67">
        <v>12</v>
      </c>
      <c r="D8" s="67" t="s">
        <v>338</v>
      </c>
      <c r="E8" s="67">
        <v>12</v>
      </c>
      <c r="F8" s="67" t="s">
        <v>338</v>
      </c>
      <c r="G8" s="146">
        <v>472.17</v>
      </c>
      <c r="H8" s="141">
        <v>4.0789267567688074E-2</v>
      </c>
      <c r="I8" s="142">
        <v>2.6793265137556386</v>
      </c>
      <c r="J8" s="146">
        <v>51.602404505640017</v>
      </c>
      <c r="K8" s="147">
        <v>0.97694741915879035</v>
      </c>
      <c r="L8" s="147">
        <v>1.3518029903254176</v>
      </c>
      <c r="M8" s="148"/>
      <c r="N8" s="127"/>
      <c r="Q8" s="52">
        <v>4006</v>
      </c>
    </row>
    <row r="9" spans="1:20" x14ac:dyDescent="0.25">
      <c r="A9" s="226">
        <v>105101</v>
      </c>
      <c r="B9" s="135">
        <v>200262</v>
      </c>
      <c r="C9" s="69">
        <v>13</v>
      </c>
      <c r="D9" s="136" t="s">
        <v>445</v>
      </c>
      <c r="E9" s="69">
        <v>7</v>
      </c>
      <c r="F9" s="69" t="s">
        <v>444</v>
      </c>
      <c r="G9" s="151">
        <v>949.75099999999998</v>
      </c>
      <c r="H9" s="149">
        <v>3.8656611617565922E-2</v>
      </c>
      <c r="I9" s="150">
        <v>2.4524921268837834</v>
      </c>
      <c r="J9" s="151">
        <v>90.041177408004998</v>
      </c>
      <c r="K9" s="152">
        <v>0.95818527912751683</v>
      </c>
      <c r="L9" s="152">
        <v>1.3776799856386392</v>
      </c>
      <c r="M9" s="153"/>
      <c r="N9" s="127"/>
      <c r="Q9">
        <v>4007</v>
      </c>
    </row>
    <row r="10" spans="1:20" x14ac:dyDescent="0.25">
      <c r="A10" s="225">
        <v>105101</v>
      </c>
      <c r="B10">
        <v>200262</v>
      </c>
      <c r="C10" s="67">
        <v>14</v>
      </c>
      <c r="D10" s="120" t="s">
        <v>392</v>
      </c>
      <c r="E10" s="102">
        <v>15</v>
      </c>
      <c r="F10" s="67" t="s">
        <v>66</v>
      </c>
      <c r="G10" s="146">
        <v>251.35</v>
      </c>
      <c r="H10" s="141">
        <v>3.5225920323869377E-2</v>
      </c>
      <c r="I10" s="142">
        <v>2.249136662025065</v>
      </c>
      <c r="J10" s="146">
        <v>19.913934890450001</v>
      </c>
      <c r="K10" s="147">
        <v>1</v>
      </c>
      <c r="L10" s="147">
        <v>1.1681520094165125</v>
      </c>
      <c r="M10" s="148"/>
      <c r="N10" s="127"/>
      <c r="Q10">
        <v>4015</v>
      </c>
    </row>
    <row r="11" spans="1:20" x14ac:dyDescent="0.25">
      <c r="A11" s="225">
        <v>105101</v>
      </c>
      <c r="B11">
        <v>200262</v>
      </c>
      <c r="C11" s="67">
        <v>15</v>
      </c>
      <c r="D11" s="67" t="s">
        <v>66</v>
      </c>
      <c r="E11" s="67">
        <v>15</v>
      </c>
      <c r="F11" s="67" t="s">
        <v>66</v>
      </c>
      <c r="G11" s="146">
        <v>1555.7740000000001</v>
      </c>
      <c r="H11" s="141">
        <v>3.4216014929301347E-2</v>
      </c>
      <c r="I11" s="142">
        <v>2.6782533581355645</v>
      </c>
      <c r="J11" s="146">
        <v>142.56981766581001</v>
      </c>
      <c r="K11" s="147">
        <v>0.9873639572042503</v>
      </c>
      <c r="L11" s="147">
        <v>1.2895357870043909</v>
      </c>
      <c r="M11" s="148"/>
      <c r="N11" s="127"/>
      <c r="Q11">
        <v>4015</v>
      </c>
    </row>
    <row r="12" spans="1:20" x14ac:dyDescent="0.25">
      <c r="A12">
        <v>105006</v>
      </c>
      <c r="B12">
        <v>200262</v>
      </c>
      <c r="C12" s="67">
        <v>18</v>
      </c>
      <c r="D12" s="67" t="s">
        <v>339</v>
      </c>
      <c r="E12" s="102">
        <v>43</v>
      </c>
      <c r="F12" s="67" t="s">
        <v>62</v>
      </c>
      <c r="G12" s="146">
        <v>357.036</v>
      </c>
      <c r="H12" s="141">
        <v>2.359290316204667E-2</v>
      </c>
      <c r="I12" s="142">
        <v>2.6760567001646893</v>
      </c>
      <c r="J12" s="146">
        <v>22.541805824255</v>
      </c>
      <c r="K12" s="147">
        <v>0</v>
      </c>
      <c r="L12" s="147">
        <v>0</v>
      </c>
      <c r="M12" s="148"/>
      <c r="N12" s="127"/>
      <c r="Q12">
        <v>4043</v>
      </c>
    </row>
    <row r="13" spans="1:20" x14ac:dyDescent="0.25">
      <c r="A13">
        <v>105006</v>
      </c>
      <c r="B13">
        <v>200262</v>
      </c>
      <c r="C13" s="67">
        <v>19</v>
      </c>
      <c r="D13" s="67" t="s">
        <v>60</v>
      </c>
      <c r="E13" s="67">
        <v>19</v>
      </c>
      <c r="F13" s="67" t="s">
        <v>60</v>
      </c>
      <c r="G13" s="146">
        <v>2452.8319799999999</v>
      </c>
      <c r="H13" s="141">
        <v>1.9373791514620375E-2</v>
      </c>
      <c r="I13" s="142">
        <v>3.0793125061097744</v>
      </c>
      <c r="J13" s="146">
        <v>146.3309484745659</v>
      </c>
      <c r="K13" s="147">
        <v>0.96715397264701863</v>
      </c>
      <c r="L13" s="147">
        <v>1.4123129352055028</v>
      </c>
      <c r="M13" s="148"/>
      <c r="N13" s="127"/>
      <c r="Q13">
        <v>4019</v>
      </c>
    </row>
    <row r="14" spans="1:20" x14ac:dyDescent="0.25">
      <c r="A14">
        <v>105006</v>
      </c>
      <c r="B14">
        <v>200262</v>
      </c>
      <c r="C14" s="67">
        <v>20</v>
      </c>
      <c r="D14" s="67" t="s">
        <v>90</v>
      </c>
      <c r="E14" s="67">
        <v>20</v>
      </c>
      <c r="F14" s="67" t="s">
        <v>90</v>
      </c>
      <c r="G14" s="146">
        <v>1906.2130300000001</v>
      </c>
      <c r="H14" s="141">
        <v>2.5202574460632652E-2</v>
      </c>
      <c r="I14" s="142">
        <v>2.7818751473963013</v>
      </c>
      <c r="J14" s="146">
        <v>133.6453876457112</v>
      </c>
      <c r="K14" s="147">
        <v>0.96616327819351855</v>
      </c>
      <c r="L14" s="147">
        <v>1.4070232374910221</v>
      </c>
      <c r="M14" s="148"/>
      <c r="N14" s="127"/>
      <c r="Q14">
        <v>4020</v>
      </c>
    </row>
    <row r="15" spans="1:20" x14ac:dyDescent="0.25">
      <c r="A15">
        <v>105006</v>
      </c>
      <c r="B15">
        <v>200262</v>
      </c>
      <c r="C15" s="67">
        <v>23</v>
      </c>
      <c r="D15" s="67" t="s">
        <v>63</v>
      </c>
      <c r="E15" s="67">
        <v>23</v>
      </c>
      <c r="F15" s="67" t="s">
        <v>63</v>
      </c>
      <c r="G15" s="146">
        <v>1097.2</v>
      </c>
      <c r="H15" s="141">
        <v>3.0464352163093386E-2</v>
      </c>
      <c r="I15" s="142">
        <v>2.563722201968647</v>
      </c>
      <c r="J15" s="146">
        <v>85.693663629199989</v>
      </c>
      <c r="K15" s="147">
        <v>0.89154210718191762</v>
      </c>
      <c r="L15" s="147">
        <v>1.3986914741361685</v>
      </c>
      <c r="M15" s="148"/>
      <c r="N15" s="127"/>
      <c r="Q15">
        <v>4023</v>
      </c>
    </row>
    <row r="16" spans="1:20" x14ac:dyDescent="0.25">
      <c r="A16">
        <v>105006</v>
      </c>
      <c r="B16">
        <v>200262</v>
      </c>
      <c r="C16" s="67">
        <v>24</v>
      </c>
      <c r="D16" s="67" t="s">
        <v>447</v>
      </c>
      <c r="E16" s="67">
        <v>24</v>
      </c>
      <c r="F16" s="67" t="s">
        <v>447</v>
      </c>
      <c r="G16" s="146">
        <v>1499.4226699999999</v>
      </c>
      <c r="H16" s="141">
        <v>2.0300623140585072E-2</v>
      </c>
      <c r="I16" s="142">
        <v>2.9497255836474716</v>
      </c>
      <c r="J16" s="146">
        <v>89.787329910522345</v>
      </c>
      <c r="K16" s="147">
        <v>0.97218929603085158</v>
      </c>
      <c r="L16" s="147">
        <v>1.2339471197220251</v>
      </c>
      <c r="M16" s="148"/>
      <c r="N16" s="127"/>
      <c r="Q16">
        <v>4024</v>
      </c>
    </row>
    <row r="17" spans="1:17" x14ac:dyDescent="0.25">
      <c r="A17">
        <v>105006</v>
      </c>
      <c r="B17">
        <v>200262</v>
      </c>
      <c r="C17" s="67">
        <v>25</v>
      </c>
      <c r="D17" s="67" t="s">
        <v>79</v>
      </c>
      <c r="E17" s="67">
        <v>25</v>
      </c>
      <c r="F17" s="67" t="s">
        <v>79</v>
      </c>
      <c r="G17" s="146">
        <v>1386.77</v>
      </c>
      <c r="H17" s="141">
        <v>3.7137686707723674E-2</v>
      </c>
      <c r="I17" s="142">
        <v>2.4282904879684448</v>
      </c>
      <c r="J17" s="146">
        <v>125.0604320896</v>
      </c>
      <c r="K17" s="147">
        <v>1</v>
      </c>
      <c r="L17" s="147">
        <v>1.2517156879856464</v>
      </c>
      <c r="M17" s="148"/>
      <c r="N17" s="127"/>
      <c r="Q17" s="52">
        <v>4026</v>
      </c>
    </row>
    <row r="18" spans="1:17" x14ac:dyDescent="0.25">
      <c r="A18">
        <v>105006</v>
      </c>
      <c r="B18">
        <v>200262</v>
      </c>
      <c r="C18" s="67">
        <v>26</v>
      </c>
      <c r="D18" s="67" t="s">
        <v>78</v>
      </c>
      <c r="E18" s="67">
        <v>26</v>
      </c>
      <c r="F18" s="67" t="s">
        <v>78</v>
      </c>
      <c r="G18" s="146">
        <v>725.33</v>
      </c>
      <c r="H18" s="141">
        <v>2.9729341098658629E-2</v>
      </c>
      <c r="I18" s="142">
        <v>2.6257649621551566</v>
      </c>
      <c r="J18" s="146">
        <v>56.620900645020001</v>
      </c>
      <c r="K18" s="147">
        <v>0.69105380077383671</v>
      </c>
      <c r="L18" s="147">
        <v>1.3744704404657995</v>
      </c>
      <c r="M18" s="148"/>
      <c r="N18" s="127"/>
      <c r="Q18">
        <v>4026</v>
      </c>
    </row>
    <row r="19" spans="1:17" x14ac:dyDescent="0.25">
      <c r="A19">
        <v>105006</v>
      </c>
      <c r="B19">
        <v>200262</v>
      </c>
      <c r="C19" s="67">
        <v>27</v>
      </c>
      <c r="D19" s="67" t="s">
        <v>448</v>
      </c>
      <c r="E19" s="67">
        <v>27</v>
      </c>
      <c r="F19" s="67" t="s">
        <v>448</v>
      </c>
      <c r="G19" s="146">
        <v>1208.05</v>
      </c>
      <c r="H19" s="141">
        <v>3.1416836725963536E-2</v>
      </c>
      <c r="I19" s="142">
        <v>2.4762592607921858</v>
      </c>
      <c r="J19" s="146">
        <v>93.981739139699982</v>
      </c>
      <c r="K19" s="147">
        <v>0.90977194652539217</v>
      </c>
      <c r="L19" s="147">
        <v>1.2643191847504662</v>
      </c>
      <c r="M19" s="148"/>
      <c r="N19" s="127"/>
      <c r="Q19">
        <v>4027</v>
      </c>
    </row>
    <row r="20" spans="1:17" x14ac:dyDescent="0.25">
      <c r="A20">
        <v>105006</v>
      </c>
      <c r="B20">
        <v>200262</v>
      </c>
      <c r="C20" s="67">
        <v>28</v>
      </c>
      <c r="D20" s="67" t="s">
        <v>393</v>
      </c>
      <c r="E20" s="67">
        <v>28</v>
      </c>
      <c r="F20" s="67" t="s">
        <v>393</v>
      </c>
      <c r="G20" s="146">
        <v>1180.5900000000001</v>
      </c>
      <c r="H20" s="141">
        <v>3.822933423532722E-2</v>
      </c>
      <c r="I20" s="142">
        <v>2.4085951092250477</v>
      </c>
      <c r="J20" s="146">
        <v>108.70753181501003</v>
      </c>
      <c r="K20" s="147">
        <v>0.99746104824854642</v>
      </c>
      <c r="L20" s="147">
        <v>1.3544065366242715</v>
      </c>
      <c r="M20" s="148"/>
      <c r="N20" s="127"/>
      <c r="Q20">
        <v>4028</v>
      </c>
    </row>
    <row r="21" spans="1:17" x14ac:dyDescent="0.25">
      <c r="A21">
        <v>105006</v>
      </c>
      <c r="B21">
        <v>200262</v>
      </c>
      <c r="C21" s="67">
        <v>29</v>
      </c>
      <c r="D21" s="67" t="s">
        <v>449</v>
      </c>
      <c r="E21" s="67">
        <v>29</v>
      </c>
      <c r="F21" s="67" t="s">
        <v>449</v>
      </c>
      <c r="G21" s="146">
        <v>1170.201</v>
      </c>
      <c r="H21" s="141">
        <v>3.8522051477199969E-2</v>
      </c>
      <c r="I21" s="142">
        <v>2.3124590561792373</v>
      </c>
      <c r="J21" s="146">
        <v>104.24228537126</v>
      </c>
      <c r="K21" s="147">
        <v>0.98034525692594687</v>
      </c>
      <c r="L21" s="147">
        <v>1.270703215914212</v>
      </c>
      <c r="M21" s="148"/>
      <c r="N21" s="127"/>
      <c r="Q21">
        <v>4029</v>
      </c>
    </row>
    <row r="22" spans="1:17" x14ac:dyDescent="0.25">
      <c r="A22">
        <v>105060</v>
      </c>
      <c r="B22">
        <v>200262</v>
      </c>
      <c r="C22" s="67">
        <v>30</v>
      </c>
      <c r="D22" s="67" t="s">
        <v>394</v>
      </c>
      <c r="E22" s="67">
        <v>30</v>
      </c>
      <c r="F22" s="67" t="s">
        <v>394</v>
      </c>
      <c r="G22" s="146">
        <v>3021.3961600000002</v>
      </c>
      <c r="H22" s="141">
        <v>2.5422690691116783E-2</v>
      </c>
      <c r="I22" s="142">
        <v>2.7405254337782705</v>
      </c>
      <c r="J22" s="146">
        <v>210.50529451486341</v>
      </c>
      <c r="K22" s="147">
        <v>0.95958649833156151</v>
      </c>
      <c r="L22" s="147">
        <v>1.2667651807632423</v>
      </c>
      <c r="M22" s="148"/>
      <c r="N22" s="127"/>
      <c r="Q22">
        <v>4030</v>
      </c>
    </row>
    <row r="23" spans="1:17" x14ac:dyDescent="0.25">
      <c r="A23" s="225">
        <v>105060</v>
      </c>
      <c r="B23">
        <v>200262</v>
      </c>
      <c r="C23" s="67">
        <v>31</v>
      </c>
      <c r="D23" s="67" t="s">
        <v>395</v>
      </c>
      <c r="E23" s="67">
        <v>31</v>
      </c>
      <c r="F23" s="67" t="s">
        <v>395</v>
      </c>
      <c r="G23" s="146">
        <v>1806.5973399999998</v>
      </c>
      <c r="H23" s="141">
        <v>2.5467660660155298E-2</v>
      </c>
      <c r="I23" s="142">
        <v>2.5011624646807022</v>
      </c>
      <c r="J23" s="146">
        <v>115.07800478841931</v>
      </c>
      <c r="K23" s="147">
        <v>0.86830134518709023</v>
      </c>
      <c r="L23" s="147">
        <v>1.4327282629819429</v>
      </c>
      <c r="M23" s="148"/>
      <c r="N23" s="127"/>
      <c r="Q23">
        <v>4031</v>
      </c>
    </row>
    <row r="24" spans="1:17" x14ac:dyDescent="0.25">
      <c r="A24">
        <v>105006</v>
      </c>
      <c r="B24">
        <v>200262</v>
      </c>
      <c r="C24" s="67">
        <v>33</v>
      </c>
      <c r="D24" s="67" t="s">
        <v>450</v>
      </c>
      <c r="E24" s="67">
        <v>33</v>
      </c>
      <c r="F24" s="67" t="s">
        <v>450</v>
      </c>
      <c r="G24" s="146">
        <v>862.5</v>
      </c>
      <c r="H24" s="141">
        <v>2.8283129108248886E-2</v>
      </c>
      <c r="I24" s="142">
        <v>2.5237171014492756</v>
      </c>
      <c r="J24" s="146">
        <v>61.564056828700011</v>
      </c>
      <c r="K24" s="147">
        <v>0.97681159420289854</v>
      </c>
      <c r="L24" s="147">
        <v>1.4113946587537092</v>
      </c>
      <c r="M24" s="148"/>
      <c r="N24" s="127"/>
      <c r="Q24">
        <v>4033</v>
      </c>
    </row>
    <row r="25" spans="1:17" x14ac:dyDescent="0.25">
      <c r="A25">
        <v>105006</v>
      </c>
      <c r="B25">
        <v>200262</v>
      </c>
      <c r="C25" s="67">
        <v>34</v>
      </c>
      <c r="D25" s="120" t="s">
        <v>396</v>
      </c>
      <c r="E25" s="102">
        <v>37</v>
      </c>
      <c r="F25" s="67" t="s">
        <v>48</v>
      </c>
      <c r="G25" s="146">
        <v>802.3</v>
      </c>
      <c r="H25" s="141">
        <v>3.0537161706147453E-2</v>
      </c>
      <c r="I25" s="142">
        <v>2.5471893306743114</v>
      </c>
      <c r="J25" s="146">
        <v>62.406049034299997</v>
      </c>
      <c r="K25" s="147">
        <v>0.92392824715957889</v>
      </c>
      <c r="L25" s="147">
        <v>1.1163581312581339</v>
      </c>
      <c r="M25" s="148"/>
      <c r="N25" s="127"/>
      <c r="Q25">
        <v>4037</v>
      </c>
    </row>
    <row r="26" spans="1:17" x14ac:dyDescent="0.25">
      <c r="A26">
        <v>105006</v>
      </c>
      <c r="B26">
        <v>200262</v>
      </c>
      <c r="C26" s="67">
        <v>37</v>
      </c>
      <c r="D26" s="67" t="s">
        <v>48</v>
      </c>
      <c r="E26" s="67">
        <v>37</v>
      </c>
      <c r="F26" s="67" t="s">
        <v>48</v>
      </c>
      <c r="G26" s="146">
        <v>915.60799999999995</v>
      </c>
      <c r="H26" s="141">
        <v>3.1584956290317823E-2</v>
      </c>
      <c r="I26" s="142">
        <v>2.6160513451171252</v>
      </c>
      <c r="J26" s="146">
        <v>75.654736404080026</v>
      </c>
      <c r="K26" s="147">
        <v>0.97649063837835059</v>
      </c>
      <c r="L26" s="147">
        <v>1.4362461897373258</v>
      </c>
      <c r="M26" s="148"/>
      <c r="N26" s="127"/>
      <c r="Q26">
        <v>4037</v>
      </c>
    </row>
    <row r="27" spans="1:17" x14ac:dyDescent="0.25">
      <c r="A27">
        <v>105006</v>
      </c>
      <c r="B27">
        <v>200262</v>
      </c>
      <c r="C27" s="67">
        <v>38</v>
      </c>
      <c r="D27" s="67" t="s">
        <v>50</v>
      </c>
      <c r="E27" s="67">
        <v>38</v>
      </c>
      <c r="F27" s="67" t="s">
        <v>50</v>
      </c>
      <c r="G27" s="146">
        <v>1710.5</v>
      </c>
      <c r="H27" s="141">
        <v>3.2160406368575443E-2</v>
      </c>
      <c r="I27" s="142">
        <v>2.6887629348143816</v>
      </c>
      <c r="J27" s="146">
        <v>147.90985758150001</v>
      </c>
      <c r="K27" s="147">
        <v>0.96449359720605354</v>
      </c>
      <c r="L27" s="147">
        <v>1.3145745322872662</v>
      </c>
      <c r="M27" s="148"/>
      <c r="N27" s="127"/>
      <c r="Q27">
        <v>4038</v>
      </c>
    </row>
    <row r="28" spans="1:17" x14ac:dyDescent="0.25">
      <c r="A28">
        <v>105006</v>
      </c>
      <c r="B28">
        <v>200262</v>
      </c>
      <c r="C28" s="67">
        <v>39</v>
      </c>
      <c r="D28" s="67" t="s">
        <v>397</v>
      </c>
      <c r="E28" s="67">
        <v>39</v>
      </c>
      <c r="F28" s="67" t="s">
        <v>397</v>
      </c>
      <c r="G28" s="146">
        <v>611.4</v>
      </c>
      <c r="H28" s="141">
        <v>3.020627745150133E-2</v>
      </c>
      <c r="I28" s="142">
        <v>2.5856526005888125</v>
      </c>
      <c r="J28" s="146">
        <v>47.752137422200001</v>
      </c>
      <c r="K28" s="147">
        <v>0.97824664703958131</v>
      </c>
      <c r="L28" s="147">
        <v>1.4500919578665774</v>
      </c>
      <c r="M28" s="148"/>
      <c r="N28" s="127"/>
      <c r="Q28">
        <v>4039</v>
      </c>
    </row>
    <row r="29" spans="1:17" x14ac:dyDescent="0.25">
      <c r="A29">
        <v>105006</v>
      </c>
      <c r="B29">
        <v>200262</v>
      </c>
      <c r="C29" s="67">
        <v>40</v>
      </c>
      <c r="D29" s="120" t="s">
        <v>341</v>
      </c>
      <c r="E29" s="102">
        <v>38</v>
      </c>
      <c r="F29" s="67" t="s">
        <v>50</v>
      </c>
      <c r="G29" s="146">
        <v>547.5</v>
      </c>
      <c r="H29" s="141">
        <v>3.8290900383756939E-2</v>
      </c>
      <c r="I29" s="142">
        <v>2.3445205479452054</v>
      </c>
      <c r="J29" s="146">
        <v>49.151157005099996</v>
      </c>
      <c r="K29" s="147">
        <v>1</v>
      </c>
      <c r="L29" s="147">
        <v>1.4575342465753425</v>
      </c>
      <c r="M29" s="148"/>
      <c r="N29" s="127"/>
      <c r="Q29" s="52">
        <v>4038</v>
      </c>
    </row>
    <row r="30" spans="1:17" x14ac:dyDescent="0.25">
      <c r="A30" s="225">
        <v>105060</v>
      </c>
      <c r="B30">
        <v>200262</v>
      </c>
      <c r="C30" s="67">
        <v>41</v>
      </c>
      <c r="D30" s="67" t="s">
        <v>398</v>
      </c>
      <c r="E30" s="67">
        <v>41</v>
      </c>
      <c r="F30" s="67" t="s">
        <v>398</v>
      </c>
      <c r="G30" s="146">
        <v>1088.4009999999998</v>
      </c>
      <c r="H30" s="141">
        <v>3.683448053855809E-2</v>
      </c>
      <c r="I30" s="142">
        <v>2.5431448519433557</v>
      </c>
      <c r="J30" s="146">
        <v>101.95642031977999</v>
      </c>
      <c r="K30" s="147">
        <v>0.94416111843007222</v>
      </c>
      <c r="L30" s="147">
        <v>1.3880180786614098</v>
      </c>
      <c r="M30" s="148"/>
      <c r="N30" s="127"/>
      <c r="Q30">
        <v>4041</v>
      </c>
    </row>
    <row r="31" spans="1:17" x14ac:dyDescent="0.25">
      <c r="A31">
        <v>105006</v>
      </c>
      <c r="B31">
        <v>200262</v>
      </c>
      <c r="C31" s="67">
        <v>43</v>
      </c>
      <c r="D31" s="67" t="s">
        <v>62</v>
      </c>
      <c r="E31" s="67">
        <v>43</v>
      </c>
      <c r="F31" s="67" t="s">
        <v>62</v>
      </c>
      <c r="G31" s="146">
        <v>2000.4050000000002</v>
      </c>
      <c r="H31" s="141">
        <v>3.01311007457029E-2</v>
      </c>
      <c r="I31" s="142">
        <v>2.678870443735144</v>
      </c>
      <c r="J31" s="146">
        <v>161.46732096240498</v>
      </c>
      <c r="K31" s="147">
        <v>0.96301073918711011</v>
      </c>
      <c r="L31" s="147">
        <v>1.2784937810567247</v>
      </c>
      <c r="M31" s="148"/>
      <c r="N31" s="127"/>
      <c r="Q31">
        <v>4043</v>
      </c>
    </row>
    <row r="32" spans="1:17" x14ac:dyDescent="0.25">
      <c r="A32">
        <v>105006</v>
      </c>
      <c r="B32">
        <v>200262</v>
      </c>
      <c r="C32" s="67">
        <v>45</v>
      </c>
      <c r="D32" s="67" t="s">
        <v>451</v>
      </c>
      <c r="E32" s="67">
        <v>45</v>
      </c>
      <c r="F32" s="67" t="s">
        <v>451</v>
      </c>
      <c r="G32" s="146">
        <v>3305.2565100000002</v>
      </c>
      <c r="H32" s="141">
        <v>3.2372492337769884E-2</v>
      </c>
      <c r="I32" s="142">
        <v>2.8353438762911618</v>
      </c>
      <c r="J32" s="146">
        <v>303.38006816445005</v>
      </c>
      <c r="K32" s="147">
        <v>0.94284737007418307</v>
      </c>
      <c r="L32" s="147">
        <v>1.2869560102527446</v>
      </c>
      <c r="M32" s="148"/>
      <c r="N32" s="127"/>
      <c r="Q32">
        <v>4045</v>
      </c>
    </row>
    <row r="33" spans="1:17" x14ac:dyDescent="0.25">
      <c r="A33">
        <v>105006</v>
      </c>
      <c r="B33">
        <v>200262</v>
      </c>
      <c r="C33" s="67">
        <v>47</v>
      </c>
      <c r="D33" s="67" t="s">
        <v>51</v>
      </c>
      <c r="E33" s="67">
        <v>47</v>
      </c>
      <c r="F33" s="67" t="s">
        <v>51</v>
      </c>
      <c r="G33" s="146">
        <v>1980.4181700000001</v>
      </c>
      <c r="H33" s="141">
        <v>2.3840238958799709E-2</v>
      </c>
      <c r="I33" s="142">
        <v>2.931411250584516</v>
      </c>
      <c r="J33" s="146">
        <v>138.40260254511594</v>
      </c>
      <c r="K33" s="147">
        <v>0.95442393099745104</v>
      </c>
      <c r="L33" s="147">
        <v>1.246842331114665</v>
      </c>
      <c r="M33" s="148"/>
      <c r="N33" s="127"/>
      <c r="Q33">
        <v>4047</v>
      </c>
    </row>
    <row r="34" spans="1:17" x14ac:dyDescent="0.25">
      <c r="A34">
        <v>105006</v>
      </c>
      <c r="B34">
        <v>200262</v>
      </c>
      <c r="C34" s="67">
        <v>48</v>
      </c>
      <c r="D34" s="67" t="s">
        <v>452</v>
      </c>
      <c r="E34" s="51">
        <v>48</v>
      </c>
      <c r="F34" s="67" t="s">
        <v>452</v>
      </c>
      <c r="G34" s="146">
        <v>635.96999999999991</v>
      </c>
      <c r="H34" s="141">
        <v>4.3428542749158722E-2</v>
      </c>
      <c r="I34" s="142">
        <v>2.5550279101215465</v>
      </c>
      <c r="J34" s="146">
        <v>70.567955455359993</v>
      </c>
      <c r="K34" s="147">
        <v>1</v>
      </c>
      <c r="L34" s="147">
        <v>1.4854002547289966</v>
      </c>
      <c r="M34" s="148"/>
      <c r="N34" s="127"/>
      <c r="Q34">
        <v>4048</v>
      </c>
    </row>
    <row r="35" spans="1:17" x14ac:dyDescent="0.25">
      <c r="A35">
        <v>105006</v>
      </c>
      <c r="B35">
        <v>200262</v>
      </c>
      <c r="C35" s="67">
        <v>50</v>
      </c>
      <c r="D35" s="120" t="s">
        <v>453</v>
      </c>
      <c r="E35" s="102">
        <v>43</v>
      </c>
      <c r="F35" s="67" t="s">
        <v>62</v>
      </c>
      <c r="G35" s="146">
        <v>532.79999999999995</v>
      </c>
      <c r="H35" s="141">
        <v>3.3383885197212457E-2</v>
      </c>
      <c r="I35" s="142">
        <v>2.8621039789789795</v>
      </c>
      <c r="J35" s="146">
        <v>50.908054669900004</v>
      </c>
      <c r="K35" s="147">
        <v>1</v>
      </c>
      <c r="L35" s="147">
        <v>1.4964339339339339</v>
      </c>
      <c r="M35" s="148"/>
      <c r="N35" s="127"/>
      <c r="Q35">
        <v>4043</v>
      </c>
    </row>
    <row r="36" spans="1:17" x14ac:dyDescent="0.25">
      <c r="A36">
        <v>105006</v>
      </c>
      <c r="B36">
        <v>200262</v>
      </c>
      <c r="C36" s="67">
        <v>54</v>
      </c>
      <c r="D36" s="67" t="s">
        <v>454</v>
      </c>
      <c r="E36" s="67">
        <v>54</v>
      </c>
      <c r="F36" s="67" t="s">
        <v>454</v>
      </c>
      <c r="G36" s="146">
        <v>1244.3</v>
      </c>
      <c r="H36" s="141">
        <v>3.6997923066500606E-2</v>
      </c>
      <c r="I36" s="142">
        <v>2.5825556537812422</v>
      </c>
      <c r="J36" s="146">
        <v>118.89186382819996</v>
      </c>
      <c r="K36" s="147">
        <v>0.98331081618056104</v>
      </c>
      <c r="L36" s="147">
        <v>1.2784288369837549</v>
      </c>
      <c r="M36" s="148"/>
      <c r="N36" s="127"/>
      <c r="Q36">
        <v>4054</v>
      </c>
    </row>
    <row r="37" spans="1:17" x14ac:dyDescent="0.25">
      <c r="A37" s="225">
        <v>105060</v>
      </c>
      <c r="B37">
        <v>200262</v>
      </c>
      <c r="C37" s="67">
        <v>57</v>
      </c>
      <c r="D37" s="67" t="s">
        <v>55</v>
      </c>
      <c r="E37" s="67">
        <v>57</v>
      </c>
      <c r="F37" s="67" t="s">
        <v>55</v>
      </c>
      <c r="G37" s="146">
        <v>1144.7</v>
      </c>
      <c r="H37" s="141">
        <v>3.8987051875254627E-2</v>
      </c>
      <c r="I37" s="142">
        <v>2.4979689001485106</v>
      </c>
      <c r="J37" s="146">
        <v>111.48055080839997</v>
      </c>
      <c r="K37" s="147">
        <v>0.97226753670473087</v>
      </c>
      <c r="L37" s="147">
        <v>1.363387495584599</v>
      </c>
      <c r="M37" s="148"/>
      <c r="N37" s="127"/>
      <c r="Q37">
        <v>4057</v>
      </c>
    </row>
    <row r="38" spans="1:17" x14ac:dyDescent="0.25">
      <c r="A38" s="225">
        <v>105060</v>
      </c>
      <c r="B38">
        <v>200262</v>
      </c>
      <c r="C38" s="67">
        <v>58</v>
      </c>
      <c r="D38" s="120" t="s">
        <v>399</v>
      </c>
      <c r="E38" s="102">
        <v>57</v>
      </c>
      <c r="F38" s="67" t="s">
        <v>55</v>
      </c>
      <c r="G38" s="146">
        <v>563.70000000000005</v>
      </c>
      <c r="H38" s="141">
        <v>3.9198160532846221E-2</v>
      </c>
      <c r="I38" s="142">
        <v>2.7222174915735322</v>
      </c>
      <c r="J38" s="146">
        <v>60.150126111900001</v>
      </c>
      <c r="K38" s="147">
        <v>0.98403406067056942</v>
      </c>
      <c r="L38" s="147">
        <v>1.2893455922120065</v>
      </c>
      <c r="M38" s="148"/>
      <c r="N38" s="127"/>
      <c r="Q38">
        <v>4057</v>
      </c>
    </row>
    <row r="39" spans="1:17" x14ac:dyDescent="0.25">
      <c r="A39" s="225">
        <v>105060</v>
      </c>
      <c r="B39">
        <v>200262</v>
      </c>
      <c r="C39" s="67">
        <v>59</v>
      </c>
      <c r="D39" s="120" t="s">
        <v>345</v>
      </c>
      <c r="E39" s="102">
        <v>57</v>
      </c>
      <c r="F39" s="67" t="s">
        <v>55</v>
      </c>
      <c r="G39" s="146">
        <v>215</v>
      </c>
      <c r="H39" s="141">
        <v>4.1527452207871761E-2</v>
      </c>
      <c r="I39" s="142">
        <v>2.7333488372093027</v>
      </c>
      <c r="J39" s="146">
        <v>24.404437839</v>
      </c>
      <c r="K39" s="147">
        <v>1</v>
      </c>
      <c r="L39" s="147">
        <v>1.2976744186046512</v>
      </c>
      <c r="M39" s="148"/>
      <c r="N39" s="127"/>
      <c r="Q39">
        <v>4057</v>
      </c>
    </row>
    <row r="40" spans="1:17" x14ac:dyDescent="0.25">
      <c r="A40" s="225">
        <v>105060</v>
      </c>
      <c r="B40">
        <v>200262</v>
      </c>
      <c r="C40" s="67">
        <v>60</v>
      </c>
      <c r="D40" s="67" t="s">
        <v>455</v>
      </c>
      <c r="E40" s="67">
        <v>60</v>
      </c>
      <c r="F40" s="67" t="s">
        <v>455</v>
      </c>
      <c r="G40" s="146">
        <v>3645.9090800000004</v>
      </c>
      <c r="H40" s="141">
        <v>2.840393950500894E-2</v>
      </c>
      <c r="I40" s="142">
        <v>2.8839322337681552</v>
      </c>
      <c r="J40" s="146">
        <v>298.65477610945521</v>
      </c>
      <c r="K40" s="147">
        <v>0.95965924070506226</v>
      </c>
      <c r="L40" s="147">
        <v>1.2744666034671235</v>
      </c>
      <c r="M40" s="148"/>
      <c r="N40" s="127"/>
      <c r="Q40">
        <v>4060</v>
      </c>
    </row>
    <row r="41" spans="1:17" x14ac:dyDescent="0.25">
      <c r="A41" s="225">
        <v>105060</v>
      </c>
      <c r="B41">
        <v>200262</v>
      </c>
      <c r="C41" s="67">
        <v>64</v>
      </c>
      <c r="D41" s="67" t="s">
        <v>57</v>
      </c>
      <c r="E41" s="67">
        <v>64</v>
      </c>
      <c r="F41" s="67" t="s">
        <v>57</v>
      </c>
      <c r="G41" s="146">
        <v>383.19</v>
      </c>
      <c r="H41" s="141">
        <v>3.953544783966937E-2</v>
      </c>
      <c r="I41" s="142">
        <v>2.0433257652861503</v>
      </c>
      <c r="J41" s="146">
        <v>30.955544020399998</v>
      </c>
      <c r="K41" s="147">
        <v>0.96948040387598866</v>
      </c>
      <c r="L41" s="147">
        <v>1.2485899420236628</v>
      </c>
      <c r="M41" s="148"/>
      <c r="N41" s="127"/>
      <c r="Q41" s="52">
        <v>4060</v>
      </c>
    </row>
    <row r="42" spans="1:17" x14ac:dyDescent="0.25">
      <c r="A42" s="225">
        <v>105060</v>
      </c>
      <c r="B42">
        <v>200262</v>
      </c>
      <c r="C42" s="67">
        <v>65</v>
      </c>
      <c r="D42" s="120" t="s">
        <v>400</v>
      </c>
      <c r="E42" s="102">
        <v>30</v>
      </c>
      <c r="F42" s="67" t="s">
        <v>394</v>
      </c>
      <c r="G42" s="146">
        <v>418.9</v>
      </c>
      <c r="H42" s="141">
        <v>3.0066576328956245E-2</v>
      </c>
      <c r="I42" s="142">
        <v>2.314982095965624</v>
      </c>
      <c r="J42" s="146">
        <v>29.156942128699999</v>
      </c>
      <c r="K42" s="147">
        <v>0.94031988541417999</v>
      </c>
      <c r="L42" s="147">
        <v>1.6014216806296013</v>
      </c>
      <c r="M42" s="148"/>
      <c r="N42" s="127"/>
      <c r="Q42">
        <v>4030</v>
      </c>
    </row>
    <row r="43" spans="1:17" x14ac:dyDescent="0.25">
      <c r="A43" s="225">
        <v>105060</v>
      </c>
      <c r="B43">
        <v>200262</v>
      </c>
      <c r="C43" s="67">
        <v>66</v>
      </c>
      <c r="D43" s="67" t="s">
        <v>456</v>
      </c>
      <c r="E43" s="67">
        <v>66</v>
      </c>
      <c r="F43" s="67" t="s">
        <v>456</v>
      </c>
      <c r="G43" s="146">
        <v>849.31999999999994</v>
      </c>
      <c r="H43" s="141">
        <v>2.7278026606475377E-2</v>
      </c>
      <c r="I43" s="142">
        <v>2.6079482409456975</v>
      </c>
      <c r="J43" s="146">
        <v>60.420354295679992</v>
      </c>
      <c r="K43" s="147">
        <v>1</v>
      </c>
      <c r="L43" s="147">
        <v>1.466550909178604</v>
      </c>
      <c r="M43" s="148"/>
      <c r="N43" s="127"/>
      <c r="Q43">
        <v>4066</v>
      </c>
    </row>
    <row r="44" spans="1:17" x14ac:dyDescent="0.25">
      <c r="A44" s="225">
        <v>105060</v>
      </c>
      <c r="B44">
        <v>200262</v>
      </c>
      <c r="C44" s="67">
        <v>67</v>
      </c>
      <c r="D44" s="67" t="s">
        <v>402</v>
      </c>
      <c r="E44" s="67">
        <v>67</v>
      </c>
      <c r="F44" s="67" t="s">
        <v>402</v>
      </c>
      <c r="G44" s="146">
        <v>1150.48</v>
      </c>
      <c r="H44" s="141">
        <v>2.844300653474989E-2</v>
      </c>
      <c r="I44" s="142">
        <v>2.3850324212502612</v>
      </c>
      <c r="J44" s="146">
        <v>78.045678651209997</v>
      </c>
      <c r="K44" s="147">
        <v>0.95481016619150272</v>
      </c>
      <c r="L44" s="147">
        <v>1.3440085936148713</v>
      </c>
      <c r="M44" s="148"/>
      <c r="N44" s="127"/>
      <c r="Q44">
        <v>4067</v>
      </c>
    </row>
    <row r="45" spans="1:17" x14ac:dyDescent="0.25">
      <c r="A45" s="225">
        <v>105060</v>
      </c>
      <c r="B45">
        <v>200262</v>
      </c>
      <c r="C45" s="67">
        <v>68</v>
      </c>
      <c r="D45" s="120" t="s">
        <v>403</v>
      </c>
      <c r="E45" s="102">
        <v>66</v>
      </c>
      <c r="F45" s="67" t="s">
        <v>456</v>
      </c>
      <c r="G45" s="146">
        <v>841.35</v>
      </c>
      <c r="H45" s="141">
        <v>2.9459715602862965E-2</v>
      </c>
      <c r="I45" s="142">
        <v>2.2942960717893861</v>
      </c>
      <c r="J45" s="146">
        <v>56.866265786500001</v>
      </c>
      <c r="K45" s="147">
        <v>0.97741724609258929</v>
      </c>
      <c r="L45" s="147">
        <v>1.230193956344622</v>
      </c>
      <c r="M45" s="148"/>
      <c r="N45" s="127"/>
      <c r="Q45">
        <v>4066</v>
      </c>
    </row>
    <row r="46" spans="1:17" x14ac:dyDescent="0.25">
      <c r="A46" s="225">
        <v>105060</v>
      </c>
      <c r="B46">
        <v>200262</v>
      </c>
      <c r="C46" s="67">
        <v>70</v>
      </c>
      <c r="D46" s="120" t="s">
        <v>404</v>
      </c>
      <c r="E46" s="102">
        <v>66</v>
      </c>
      <c r="F46" s="67" t="s">
        <v>456</v>
      </c>
      <c r="G46" s="146">
        <v>1378.5</v>
      </c>
      <c r="H46" s="141">
        <v>3.2856768993527977E-2</v>
      </c>
      <c r="I46" s="142">
        <v>2.6300007254261879</v>
      </c>
      <c r="J46" s="146">
        <v>119.12077028819998</v>
      </c>
      <c r="K46" s="147">
        <v>0.98478187352045987</v>
      </c>
      <c r="L46" s="147">
        <v>1.4546016483516484</v>
      </c>
      <c r="M46" s="148"/>
      <c r="N46" s="127"/>
      <c r="Q46">
        <v>4066</v>
      </c>
    </row>
    <row r="47" spans="1:17" x14ac:dyDescent="0.25">
      <c r="A47" s="225">
        <v>105060</v>
      </c>
      <c r="B47">
        <v>200262</v>
      </c>
      <c r="C47" s="67">
        <v>71</v>
      </c>
      <c r="D47" s="67" t="s">
        <v>98</v>
      </c>
      <c r="E47" s="67">
        <v>71</v>
      </c>
      <c r="F47" s="67" t="s">
        <v>98</v>
      </c>
      <c r="G47" s="146">
        <v>1480.9383899999998</v>
      </c>
      <c r="H47" s="141">
        <v>3.0600626942821466E-2</v>
      </c>
      <c r="I47" s="142">
        <v>2.4548138249694511</v>
      </c>
      <c r="J47" s="146">
        <v>111.2463770367287</v>
      </c>
      <c r="K47" s="147">
        <v>0.97938055839802363</v>
      </c>
      <c r="L47" s="147">
        <v>1.3331855743693011</v>
      </c>
      <c r="M47" s="148"/>
      <c r="N47" s="127"/>
      <c r="Q47">
        <v>4071</v>
      </c>
    </row>
    <row r="48" spans="1:17" x14ac:dyDescent="0.25">
      <c r="A48" s="225">
        <v>105060</v>
      </c>
      <c r="B48">
        <v>200262</v>
      </c>
      <c r="C48" s="67">
        <v>73</v>
      </c>
      <c r="D48" s="67" t="s">
        <v>384</v>
      </c>
      <c r="E48" s="67">
        <v>73</v>
      </c>
      <c r="F48" s="67" t="s">
        <v>384</v>
      </c>
      <c r="G48" s="146">
        <v>974.85000000000014</v>
      </c>
      <c r="H48" s="141">
        <v>3.7324257903871186E-2</v>
      </c>
      <c r="I48" s="142">
        <v>2.4650105144381187</v>
      </c>
      <c r="J48" s="146">
        <v>89.690770268999984</v>
      </c>
      <c r="K48" s="147">
        <v>0.92047958190295642</v>
      </c>
      <c r="L48" s="147">
        <v>1.3523517951572501</v>
      </c>
      <c r="M48" s="148"/>
      <c r="N48" s="127"/>
      <c r="Q48">
        <v>4073</v>
      </c>
    </row>
    <row r="49" spans="1:17" x14ac:dyDescent="0.25">
      <c r="A49" s="225">
        <v>105060</v>
      </c>
      <c r="B49">
        <v>200262</v>
      </c>
      <c r="C49" s="67">
        <v>74</v>
      </c>
      <c r="D49" s="67" t="s">
        <v>405</v>
      </c>
      <c r="E49" s="67">
        <v>74</v>
      </c>
      <c r="F49" s="67" t="s">
        <v>405</v>
      </c>
      <c r="G49" s="146">
        <v>682.3</v>
      </c>
      <c r="H49" s="141">
        <v>4.0267611856089125E-2</v>
      </c>
      <c r="I49" s="142">
        <v>2.7404719331672291</v>
      </c>
      <c r="J49" s="146">
        <v>75.293347071200003</v>
      </c>
      <c r="K49" s="147">
        <v>0.97918804045141439</v>
      </c>
      <c r="L49" s="147">
        <v>1.4475377937434515</v>
      </c>
      <c r="M49" s="148"/>
      <c r="N49" s="127"/>
      <c r="Q49" s="52">
        <v>4057</v>
      </c>
    </row>
    <row r="50" spans="1:17" x14ac:dyDescent="0.25">
      <c r="A50" s="225">
        <v>105060</v>
      </c>
      <c r="B50">
        <v>200262</v>
      </c>
      <c r="C50" s="67">
        <v>76</v>
      </c>
      <c r="D50" s="120" t="s">
        <v>406</v>
      </c>
      <c r="E50" s="102">
        <v>71</v>
      </c>
      <c r="F50" s="67" t="s">
        <v>98</v>
      </c>
      <c r="G50" s="146">
        <v>537.70000000000005</v>
      </c>
      <c r="H50" s="141">
        <v>3.2278044066193209E-2</v>
      </c>
      <c r="I50" s="142">
        <v>2.3689529477403761</v>
      </c>
      <c r="J50" s="146">
        <v>41.115320638899995</v>
      </c>
      <c r="K50" s="147">
        <v>0.99422854944209316</v>
      </c>
      <c r="L50" s="147">
        <v>1.4783281733746132</v>
      </c>
      <c r="M50" s="148"/>
      <c r="N50" s="127"/>
      <c r="Q50">
        <v>4071</v>
      </c>
    </row>
    <row r="51" spans="1:17" x14ac:dyDescent="0.25">
      <c r="A51" s="225">
        <v>105060</v>
      </c>
      <c r="B51">
        <v>200262</v>
      </c>
      <c r="C51" s="67">
        <v>77</v>
      </c>
      <c r="D51" s="120" t="s">
        <v>349</v>
      </c>
      <c r="E51" s="102">
        <v>71</v>
      </c>
      <c r="F51" s="67" t="s">
        <v>98</v>
      </c>
      <c r="G51" s="146">
        <v>947.19999999999993</v>
      </c>
      <c r="H51" s="141">
        <v>2.9766602539149256E-2</v>
      </c>
      <c r="I51" s="142">
        <v>2.6025306165540538</v>
      </c>
      <c r="J51" s="146">
        <v>73.378157951499986</v>
      </c>
      <c r="K51" s="147">
        <v>0.97705048892436641</v>
      </c>
      <c r="L51" s="147">
        <v>1.3834763071895424</v>
      </c>
      <c r="M51" s="148"/>
      <c r="N51" s="127"/>
      <c r="Q51">
        <v>4071</v>
      </c>
    </row>
    <row r="52" spans="1:17" x14ac:dyDescent="0.25">
      <c r="A52" s="225">
        <v>105060</v>
      </c>
      <c r="B52">
        <v>200262</v>
      </c>
      <c r="C52" s="67">
        <v>78</v>
      </c>
      <c r="D52" s="120" t="s">
        <v>350</v>
      </c>
      <c r="E52" s="102">
        <v>71</v>
      </c>
      <c r="F52" s="67" t="s">
        <v>98</v>
      </c>
      <c r="G52" s="146">
        <v>757.9</v>
      </c>
      <c r="H52" s="141">
        <v>3.7989556597366289E-2</v>
      </c>
      <c r="I52" s="142">
        <v>2.4804486079957777</v>
      </c>
      <c r="J52" s="146">
        <v>71.417783113199988</v>
      </c>
      <c r="K52" s="147">
        <v>0.98968939296301073</v>
      </c>
      <c r="L52" s="147">
        <v>1.3519989581976821</v>
      </c>
      <c r="M52" s="148"/>
      <c r="N52" s="127"/>
      <c r="Q52">
        <v>4071</v>
      </c>
    </row>
    <row r="53" spans="1:17" x14ac:dyDescent="0.25">
      <c r="A53" s="225">
        <v>105060</v>
      </c>
      <c r="B53">
        <v>200262</v>
      </c>
      <c r="C53" s="67">
        <v>79</v>
      </c>
      <c r="D53" s="67" t="s">
        <v>457</v>
      </c>
      <c r="E53" s="67">
        <v>79</v>
      </c>
      <c r="F53" s="67" t="s">
        <v>457</v>
      </c>
      <c r="G53" s="146">
        <v>1188.885</v>
      </c>
      <c r="H53" s="141">
        <v>3.9015166267553886E-2</v>
      </c>
      <c r="I53" s="142">
        <v>2.303818367630174</v>
      </c>
      <c r="J53" s="146">
        <v>106.86156892919</v>
      </c>
      <c r="K53" s="147">
        <v>0.95428382583790039</v>
      </c>
      <c r="L53" s="147">
        <v>1.5436660248931178</v>
      </c>
      <c r="M53" s="148"/>
      <c r="N53" s="127"/>
      <c r="Q53">
        <v>4079</v>
      </c>
    </row>
    <row r="54" spans="1:17" x14ac:dyDescent="0.25">
      <c r="A54" s="225">
        <v>105060</v>
      </c>
      <c r="B54">
        <v>200262</v>
      </c>
      <c r="C54" s="67">
        <v>80</v>
      </c>
      <c r="D54" s="67" t="s">
        <v>407</v>
      </c>
      <c r="E54" s="67">
        <v>80</v>
      </c>
      <c r="F54" s="67" t="s">
        <v>407</v>
      </c>
      <c r="G54" s="146">
        <v>911.2</v>
      </c>
      <c r="H54" s="141">
        <v>3.5491386269728746E-2</v>
      </c>
      <c r="I54" s="142">
        <v>2.5699736611062338</v>
      </c>
      <c r="J54" s="146">
        <v>83.112308710999997</v>
      </c>
      <c r="K54" s="147">
        <v>1</v>
      </c>
      <c r="L54" s="147">
        <v>1.1491283343835328</v>
      </c>
      <c r="M54" s="148"/>
      <c r="N54" s="127"/>
      <c r="Q54">
        <v>4080</v>
      </c>
    </row>
    <row r="55" spans="1:17" x14ac:dyDescent="0.25">
      <c r="A55" s="225">
        <v>105060</v>
      </c>
      <c r="B55">
        <v>200262</v>
      </c>
      <c r="C55" s="67">
        <v>82</v>
      </c>
      <c r="D55" s="67" t="s">
        <v>408</v>
      </c>
      <c r="E55" s="67">
        <v>82</v>
      </c>
      <c r="F55" s="67" t="s">
        <v>408</v>
      </c>
      <c r="G55" s="146">
        <v>1588.9</v>
      </c>
      <c r="H55" s="141">
        <v>3.1040332953253133E-2</v>
      </c>
      <c r="I55" s="142">
        <v>2.4770822581660266</v>
      </c>
      <c r="J55" s="146">
        <v>122.16965988939999</v>
      </c>
      <c r="K55" s="147">
        <v>0.97988559934628194</v>
      </c>
      <c r="L55" s="147">
        <v>1.373211880171916</v>
      </c>
      <c r="M55" s="148"/>
      <c r="N55" s="127"/>
      <c r="Q55">
        <v>4082</v>
      </c>
    </row>
    <row r="56" spans="1:17" x14ac:dyDescent="0.25">
      <c r="A56" s="225">
        <v>105060</v>
      </c>
      <c r="B56">
        <v>200262</v>
      </c>
      <c r="C56" s="67">
        <v>85</v>
      </c>
      <c r="D56" s="67" t="s">
        <v>409</v>
      </c>
      <c r="E56" s="67">
        <v>85</v>
      </c>
      <c r="F56" s="67" t="s">
        <v>409</v>
      </c>
      <c r="G56" s="146">
        <v>1537.8215800000003</v>
      </c>
      <c r="H56" s="141">
        <v>2.9696391981170946E-2</v>
      </c>
      <c r="I56" s="142">
        <v>2.6871719743977058</v>
      </c>
      <c r="J56" s="146">
        <v>122.71710448185755</v>
      </c>
      <c r="K56" s="147">
        <v>0.98956853899525909</v>
      </c>
      <c r="L56" s="147">
        <v>1.456838938869218</v>
      </c>
      <c r="M56" s="148"/>
      <c r="N56" s="127"/>
      <c r="Q56">
        <v>4085</v>
      </c>
    </row>
    <row r="57" spans="1:17" x14ac:dyDescent="0.25">
      <c r="A57" s="225">
        <v>105060</v>
      </c>
      <c r="B57">
        <v>200262</v>
      </c>
      <c r="C57" s="67">
        <v>86</v>
      </c>
      <c r="D57" s="120" t="s">
        <v>458</v>
      </c>
      <c r="E57" s="102">
        <v>85</v>
      </c>
      <c r="F57" s="67" t="s">
        <v>409</v>
      </c>
      <c r="G57" s="146">
        <v>346.00000000000006</v>
      </c>
      <c r="H57" s="141">
        <v>3.6316697413509853E-2</v>
      </c>
      <c r="I57" s="142">
        <v>2.4717138728323693</v>
      </c>
      <c r="J57" s="146">
        <v>31.058511745099999</v>
      </c>
      <c r="K57" s="147">
        <v>0.9890052356020943</v>
      </c>
      <c r="L57" s="147">
        <v>1.4915299100052937</v>
      </c>
      <c r="M57" s="148"/>
      <c r="N57" s="127"/>
      <c r="Q57">
        <v>4085</v>
      </c>
    </row>
    <row r="58" spans="1:17" x14ac:dyDescent="0.25">
      <c r="A58" s="225">
        <v>105060</v>
      </c>
      <c r="B58">
        <v>200262</v>
      </c>
      <c r="C58" s="67">
        <v>87</v>
      </c>
      <c r="D58" s="67" t="s">
        <v>92</v>
      </c>
      <c r="E58" s="67">
        <v>87</v>
      </c>
      <c r="F58" s="67" t="s">
        <v>92</v>
      </c>
      <c r="G58" s="146">
        <v>4077.1416099999992</v>
      </c>
      <c r="H58" s="141">
        <v>3.0828980377116542E-2</v>
      </c>
      <c r="I58" s="142">
        <v>2.7326549615479272</v>
      </c>
      <c r="J58" s="146">
        <v>343.4786570740248</v>
      </c>
      <c r="K58" s="147">
        <v>0.92334081894872122</v>
      </c>
      <c r="L58" s="147">
        <v>1.4115090215994357</v>
      </c>
      <c r="M58" s="148"/>
      <c r="N58" s="127"/>
      <c r="Q58">
        <v>4087</v>
      </c>
    </row>
    <row r="59" spans="1:17" x14ac:dyDescent="0.25">
      <c r="A59" s="225">
        <v>105060</v>
      </c>
      <c r="B59">
        <v>200262</v>
      </c>
      <c r="C59" s="67">
        <v>89</v>
      </c>
      <c r="D59" s="120" t="s">
        <v>351</v>
      </c>
      <c r="E59" s="102">
        <v>95</v>
      </c>
      <c r="F59" s="67" t="s">
        <v>91</v>
      </c>
      <c r="G59" s="146">
        <v>675.11</v>
      </c>
      <c r="H59" s="141">
        <v>4.0669244157941278E-2</v>
      </c>
      <c r="I59" s="142">
        <v>2.7540938513723687</v>
      </c>
      <c r="J59" s="146">
        <v>75.616988571539991</v>
      </c>
      <c r="K59" s="147">
        <v>1</v>
      </c>
      <c r="L59" s="147">
        <v>1.3288353009139251</v>
      </c>
      <c r="M59" s="148"/>
      <c r="N59" s="127"/>
      <c r="Q59">
        <v>4095</v>
      </c>
    </row>
    <row r="60" spans="1:17" x14ac:dyDescent="0.25">
      <c r="A60" s="225">
        <v>105060</v>
      </c>
      <c r="B60">
        <v>200262</v>
      </c>
      <c r="C60" s="67">
        <v>92</v>
      </c>
      <c r="D60" s="67" t="s">
        <v>410</v>
      </c>
      <c r="E60" s="67">
        <v>92</v>
      </c>
      <c r="F60" s="67" t="s">
        <v>410</v>
      </c>
      <c r="G60" s="146">
        <v>1389.701</v>
      </c>
      <c r="H60" s="141">
        <v>3.6744651813038952E-2</v>
      </c>
      <c r="I60" s="142">
        <v>2.3904431025091006</v>
      </c>
      <c r="J60" s="146">
        <v>122.06577631415801</v>
      </c>
      <c r="K60" s="147">
        <v>0.98344967730468635</v>
      </c>
      <c r="L60" s="147">
        <v>1.3565520183273445</v>
      </c>
      <c r="M60" s="148"/>
      <c r="N60" s="127"/>
      <c r="Q60">
        <v>4092</v>
      </c>
    </row>
    <row r="61" spans="1:17" x14ac:dyDescent="0.25">
      <c r="A61" s="225">
        <v>105060</v>
      </c>
      <c r="B61">
        <v>200262</v>
      </c>
      <c r="C61" s="67">
        <v>93</v>
      </c>
      <c r="D61" s="120" t="s">
        <v>411</v>
      </c>
      <c r="E61" s="102">
        <v>87</v>
      </c>
      <c r="F61" s="67" t="s">
        <v>92</v>
      </c>
      <c r="G61" s="146">
        <v>510.565</v>
      </c>
      <c r="H61" s="141">
        <v>4.3209209747864775E-2</v>
      </c>
      <c r="I61" s="142">
        <v>2.5686114402671549</v>
      </c>
      <c r="J61" s="146">
        <v>56.666419980289994</v>
      </c>
      <c r="K61" s="147">
        <v>0.95143994652872643</v>
      </c>
      <c r="L61" s="147">
        <v>1.3809814701690084</v>
      </c>
      <c r="M61" s="148"/>
      <c r="N61" s="127"/>
      <c r="Q61">
        <v>4087</v>
      </c>
    </row>
    <row r="62" spans="1:17" x14ac:dyDescent="0.25">
      <c r="A62" s="225">
        <v>105060</v>
      </c>
      <c r="B62">
        <v>200262</v>
      </c>
      <c r="C62" s="67">
        <v>95</v>
      </c>
      <c r="D62" s="67" t="s">
        <v>91</v>
      </c>
      <c r="E62" s="67">
        <v>95</v>
      </c>
      <c r="F62" s="67" t="s">
        <v>91</v>
      </c>
      <c r="G62" s="146">
        <v>1864.86</v>
      </c>
      <c r="H62" s="141">
        <v>3.3968597196804971E-2</v>
      </c>
      <c r="I62" s="142">
        <v>2.4822296579904126</v>
      </c>
      <c r="J62" s="146">
        <v>157.24100328485994</v>
      </c>
      <c r="K62" s="147">
        <v>0.92693501129815237</v>
      </c>
      <c r="L62" s="147">
        <v>1.5192745086604069</v>
      </c>
      <c r="M62" s="148"/>
      <c r="N62" s="127"/>
      <c r="Q62">
        <v>4095</v>
      </c>
    </row>
    <row r="63" spans="1:17" x14ac:dyDescent="0.25">
      <c r="A63" s="225">
        <v>105101</v>
      </c>
      <c r="B63">
        <v>200262</v>
      </c>
      <c r="C63" s="67">
        <v>101</v>
      </c>
      <c r="D63" s="67" t="s">
        <v>460</v>
      </c>
      <c r="E63" s="67">
        <v>101</v>
      </c>
      <c r="F63" s="67" t="s">
        <v>460</v>
      </c>
      <c r="G63" s="146">
        <v>3544.5010000000002</v>
      </c>
      <c r="H63" s="141">
        <v>2.8191555036501507E-2</v>
      </c>
      <c r="I63" s="142">
        <v>2.460737672242157</v>
      </c>
      <c r="J63" s="146">
        <v>245.88919964047196</v>
      </c>
      <c r="K63" s="147">
        <v>0.97474961919886605</v>
      </c>
      <c r="L63" s="147">
        <v>1.4316901789608742</v>
      </c>
      <c r="M63" s="148"/>
      <c r="N63" s="127"/>
      <c r="Q63">
        <v>4101</v>
      </c>
    </row>
    <row r="64" spans="1:17" x14ac:dyDescent="0.25">
      <c r="A64" s="225">
        <v>105101</v>
      </c>
      <c r="B64">
        <v>200262</v>
      </c>
      <c r="C64" s="67">
        <v>104</v>
      </c>
      <c r="D64" s="67" t="s">
        <v>412</v>
      </c>
      <c r="E64" s="67">
        <v>104</v>
      </c>
      <c r="F64" s="67" t="s">
        <v>412</v>
      </c>
      <c r="G64" s="146">
        <v>1210.0140000000001</v>
      </c>
      <c r="H64" s="141">
        <v>3.4380024593669643E-2</v>
      </c>
      <c r="I64" s="142">
        <v>2.4835415623290307</v>
      </c>
      <c r="J64" s="146">
        <v>103.31610156972999</v>
      </c>
      <c r="K64" s="147">
        <v>0.98099195546497808</v>
      </c>
      <c r="L64" s="147">
        <v>1.5288227434554269</v>
      </c>
      <c r="M64" s="148"/>
      <c r="N64" s="127"/>
      <c r="Q64">
        <v>4104</v>
      </c>
    </row>
    <row r="65" spans="1:17" x14ac:dyDescent="0.25">
      <c r="A65" s="225">
        <v>105101</v>
      </c>
      <c r="B65">
        <v>200262</v>
      </c>
      <c r="C65" s="67">
        <v>107</v>
      </c>
      <c r="D65" s="67" t="s">
        <v>96</v>
      </c>
      <c r="E65" s="67">
        <v>107</v>
      </c>
      <c r="F65" s="67" t="s">
        <v>96</v>
      </c>
      <c r="G65" s="146">
        <v>1141.46</v>
      </c>
      <c r="H65" s="141">
        <v>4.0273279863635866E-2</v>
      </c>
      <c r="I65" s="142">
        <v>2.499411981146952</v>
      </c>
      <c r="J65" s="146">
        <v>114.89881365742002</v>
      </c>
      <c r="K65" s="147">
        <v>0.99894871480384761</v>
      </c>
      <c r="L65" s="147">
        <v>1.3421412660270466</v>
      </c>
      <c r="M65" s="148"/>
      <c r="N65" s="127"/>
      <c r="Q65">
        <v>4107</v>
      </c>
    </row>
    <row r="66" spans="1:17" x14ac:dyDescent="0.25">
      <c r="A66" s="225">
        <v>105101</v>
      </c>
      <c r="B66">
        <v>200262</v>
      </c>
      <c r="C66" s="67">
        <v>108</v>
      </c>
      <c r="D66" s="120" t="s">
        <v>324</v>
      </c>
      <c r="E66" s="102">
        <v>101</v>
      </c>
      <c r="F66" s="67" t="s">
        <v>460</v>
      </c>
      <c r="G66" s="146">
        <v>897.07807999999989</v>
      </c>
      <c r="H66" s="141">
        <v>2.97565984523461E-2</v>
      </c>
      <c r="I66" s="142">
        <v>2.7832092903217522</v>
      </c>
      <c r="J66" s="146">
        <v>74.294967106192004</v>
      </c>
      <c r="K66" s="147">
        <v>0.985508507799009</v>
      </c>
      <c r="L66" s="147">
        <v>1.3981548779039967</v>
      </c>
      <c r="M66" s="148"/>
      <c r="N66" s="127"/>
      <c r="Q66">
        <v>4101</v>
      </c>
    </row>
    <row r="67" spans="1:17" x14ac:dyDescent="0.25">
      <c r="A67" s="225">
        <v>105101</v>
      </c>
      <c r="B67">
        <v>200262</v>
      </c>
      <c r="C67" s="67">
        <v>109</v>
      </c>
      <c r="D67" s="67" t="s">
        <v>413</v>
      </c>
      <c r="E67" s="67">
        <v>109</v>
      </c>
      <c r="F67" s="67" t="s">
        <v>413</v>
      </c>
      <c r="G67" s="146">
        <v>1522.4000000000003</v>
      </c>
      <c r="H67" s="141">
        <v>3.0940681128873632E-2</v>
      </c>
      <c r="I67" s="142">
        <v>2.6708177877036254</v>
      </c>
      <c r="J67" s="146">
        <v>125.80644932610002</v>
      </c>
      <c r="K67" s="147">
        <v>0.98077441985968694</v>
      </c>
      <c r="L67" s="147">
        <v>1.4604855904807759</v>
      </c>
      <c r="M67" s="148"/>
      <c r="N67" s="127"/>
      <c r="Q67">
        <v>4109</v>
      </c>
    </row>
    <row r="68" spans="1:17" x14ac:dyDescent="0.25">
      <c r="A68" s="225">
        <v>105101</v>
      </c>
      <c r="B68">
        <v>200262</v>
      </c>
      <c r="C68" s="67">
        <v>110</v>
      </c>
      <c r="D68" s="67" t="s">
        <v>95</v>
      </c>
      <c r="E68" s="67">
        <v>110</v>
      </c>
      <c r="F68" s="67" t="s">
        <v>95</v>
      </c>
      <c r="G68" s="146">
        <v>888</v>
      </c>
      <c r="H68" s="141">
        <v>3.3757805324345601E-2</v>
      </c>
      <c r="I68" s="142">
        <v>2.5988051801801801</v>
      </c>
      <c r="J68" s="146">
        <v>77.904203901399995</v>
      </c>
      <c r="K68" s="147">
        <v>0.99753970029076267</v>
      </c>
      <c r="L68" s="147">
        <v>1.4422645739910314</v>
      </c>
      <c r="M68" s="148"/>
      <c r="N68" s="127"/>
      <c r="Q68">
        <v>4110</v>
      </c>
    </row>
    <row r="69" spans="1:17" x14ac:dyDescent="0.25">
      <c r="A69" s="225">
        <v>105101</v>
      </c>
      <c r="B69">
        <v>200262</v>
      </c>
      <c r="C69" s="67">
        <v>111</v>
      </c>
      <c r="D69" s="67" t="s">
        <v>414</v>
      </c>
      <c r="E69" s="67">
        <v>111</v>
      </c>
      <c r="F69" s="67" t="s">
        <v>414</v>
      </c>
      <c r="G69" s="146">
        <v>1219.0999999999997</v>
      </c>
      <c r="H69" s="141">
        <v>2.6622695406507961E-2</v>
      </c>
      <c r="I69" s="142">
        <v>2.5079652202444431</v>
      </c>
      <c r="J69" s="146">
        <v>81.397836946659979</v>
      </c>
      <c r="K69" s="147">
        <v>0.94752257749572855</v>
      </c>
      <c r="L69" s="147">
        <v>1.5510905031770568</v>
      </c>
      <c r="M69" s="148"/>
      <c r="N69" s="127"/>
      <c r="Q69">
        <v>4111</v>
      </c>
    </row>
    <row r="70" spans="1:17" x14ac:dyDescent="0.25">
      <c r="A70" s="225">
        <v>105101</v>
      </c>
      <c r="B70">
        <v>200262</v>
      </c>
      <c r="C70" s="67">
        <v>113</v>
      </c>
      <c r="D70" s="67" t="s">
        <v>415</v>
      </c>
      <c r="E70" s="67">
        <v>113</v>
      </c>
      <c r="F70" s="67" t="s">
        <v>415</v>
      </c>
      <c r="G70" s="146">
        <v>1509.4520000000002</v>
      </c>
      <c r="H70" s="141">
        <v>2.3027973481070722E-2</v>
      </c>
      <c r="I70" s="142">
        <v>3.1021842231485328</v>
      </c>
      <c r="J70" s="146">
        <v>107.83074671155003</v>
      </c>
      <c r="K70" s="147">
        <v>0.86958843341822067</v>
      </c>
      <c r="L70" s="147">
        <v>1.1432269644568573</v>
      </c>
      <c r="M70" s="148"/>
      <c r="N70" s="127"/>
      <c r="Q70">
        <v>4113</v>
      </c>
    </row>
    <row r="71" spans="1:17" x14ac:dyDescent="0.25">
      <c r="A71" s="225">
        <v>105101</v>
      </c>
      <c r="B71">
        <v>200262</v>
      </c>
      <c r="C71" s="67">
        <v>116</v>
      </c>
      <c r="D71" s="67" t="s">
        <v>73</v>
      </c>
      <c r="E71" s="67">
        <v>116</v>
      </c>
      <c r="F71" s="67" t="s">
        <v>73</v>
      </c>
      <c r="G71" s="146">
        <v>2138.7690000000002</v>
      </c>
      <c r="H71" s="141">
        <v>3.4055045397121016E-2</v>
      </c>
      <c r="I71" s="142">
        <v>2.5007370407930907</v>
      </c>
      <c r="J71" s="146">
        <v>182.14337148374995</v>
      </c>
      <c r="K71" s="147">
        <v>0.98024595168343542</v>
      </c>
      <c r="L71" s="147">
        <v>1.2956739928267775</v>
      </c>
      <c r="M71" s="148"/>
      <c r="N71" s="127"/>
      <c r="Q71">
        <v>4116</v>
      </c>
    </row>
    <row r="72" spans="1:17" x14ac:dyDescent="0.25">
      <c r="A72" s="225">
        <v>105101</v>
      </c>
      <c r="B72">
        <v>200262</v>
      </c>
      <c r="C72" s="67">
        <v>119</v>
      </c>
      <c r="D72" s="67" t="s">
        <v>420</v>
      </c>
      <c r="E72" s="67">
        <v>119</v>
      </c>
      <c r="F72" s="67" t="s">
        <v>420</v>
      </c>
      <c r="G72" s="146">
        <v>1619.0630000000001</v>
      </c>
      <c r="H72" s="141">
        <v>3.1567237384596665E-2</v>
      </c>
      <c r="I72" s="142">
        <v>2.7375801744589308</v>
      </c>
      <c r="J72" s="146">
        <v>139.91593250784396</v>
      </c>
      <c r="K72" s="147">
        <v>0.98097665131004774</v>
      </c>
      <c r="L72" s="147">
        <v>1.5272332101169643</v>
      </c>
      <c r="M72" s="148"/>
      <c r="N72" s="127"/>
      <c r="Q72">
        <v>4119</v>
      </c>
    </row>
    <row r="73" spans="1:17" x14ac:dyDescent="0.25">
      <c r="A73" s="225">
        <v>105101</v>
      </c>
      <c r="B73">
        <v>200262</v>
      </c>
      <c r="C73" s="67">
        <v>120</v>
      </c>
      <c r="D73" s="67" t="s">
        <v>421</v>
      </c>
      <c r="E73" s="67">
        <v>120</v>
      </c>
      <c r="F73" s="67" t="s">
        <v>421</v>
      </c>
      <c r="G73" s="146">
        <v>1510.2</v>
      </c>
      <c r="H73" s="141">
        <v>3.1628860773586648E-2</v>
      </c>
      <c r="I73" s="142">
        <v>2.6440279433187657</v>
      </c>
      <c r="J73" s="146">
        <v>126.29438898639999</v>
      </c>
      <c r="K73" s="147">
        <v>0.97007018937889022</v>
      </c>
      <c r="L73" s="147">
        <v>1.2058703071672354</v>
      </c>
      <c r="M73" s="148"/>
      <c r="N73" s="127"/>
      <c r="Q73">
        <v>4120</v>
      </c>
    </row>
    <row r="74" spans="1:17" x14ac:dyDescent="0.25">
      <c r="A74" s="225">
        <v>105101</v>
      </c>
      <c r="B74">
        <v>200262</v>
      </c>
      <c r="C74" s="67">
        <v>121</v>
      </c>
      <c r="D74" s="67" t="s">
        <v>416</v>
      </c>
      <c r="E74" s="67">
        <v>121</v>
      </c>
      <c r="F74" s="67" t="s">
        <v>416</v>
      </c>
      <c r="G74" s="146">
        <v>1823.4509999999998</v>
      </c>
      <c r="H74" s="141">
        <v>3.2163539294762421E-2</v>
      </c>
      <c r="I74" s="142">
        <v>2.5479038537366785</v>
      </c>
      <c r="J74" s="146">
        <v>149.43109049780003</v>
      </c>
      <c r="K74" s="147">
        <v>0.99169991608882913</v>
      </c>
      <c r="L74" s="147">
        <v>1.3722566093811337</v>
      </c>
      <c r="M74" s="148"/>
      <c r="N74" s="127"/>
      <c r="Q74">
        <v>4121</v>
      </c>
    </row>
    <row r="75" spans="1:17" x14ac:dyDescent="0.25">
      <c r="A75" s="225">
        <v>105101</v>
      </c>
      <c r="B75">
        <v>200262</v>
      </c>
      <c r="C75" s="67">
        <v>126</v>
      </c>
      <c r="D75" s="67" t="s">
        <v>417</v>
      </c>
      <c r="E75" s="67">
        <v>126</v>
      </c>
      <c r="F75" s="67" t="s">
        <v>417</v>
      </c>
      <c r="G75" s="146">
        <v>1527.2900000000002</v>
      </c>
      <c r="H75" s="141">
        <v>3.1136616478846506E-2</v>
      </c>
      <c r="I75" s="142">
        <v>2.6459341055071399</v>
      </c>
      <c r="J75" s="146">
        <v>125.82645174122999</v>
      </c>
      <c r="K75" s="147">
        <v>0.99214294600239639</v>
      </c>
      <c r="L75" s="147">
        <v>1.3675798032059872</v>
      </c>
      <c r="M75" s="148"/>
      <c r="N75" s="127"/>
      <c r="Q75">
        <v>4126</v>
      </c>
    </row>
    <row r="76" spans="1:17" x14ac:dyDescent="0.25">
      <c r="A76" s="225">
        <v>105101</v>
      </c>
      <c r="B76">
        <v>200262</v>
      </c>
      <c r="C76" s="67">
        <v>127</v>
      </c>
      <c r="D76" s="67" t="s">
        <v>418</v>
      </c>
      <c r="E76" s="67">
        <v>127</v>
      </c>
      <c r="F76" s="67" t="s">
        <v>418</v>
      </c>
      <c r="G76" s="146">
        <v>659.13</v>
      </c>
      <c r="H76" s="141">
        <v>2.8655837480522563E-2</v>
      </c>
      <c r="I76" s="142">
        <v>2.6402717218151195</v>
      </c>
      <c r="J76" s="146">
        <v>49.869246759029998</v>
      </c>
      <c r="K76" s="147">
        <v>1</v>
      </c>
      <c r="L76" s="147">
        <v>1.349551681762323</v>
      </c>
      <c r="M76" s="148"/>
      <c r="N76" s="127"/>
      <c r="Q76">
        <v>4127</v>
      </c>
    </row>
    <row r="77" spans="1:17" x14ac:dyDescent="0.25">
      <c r="A77" s="225">
        <v>105101</v>
      </c>
      <c r="B77">
        <v>200262</v>
      </c>
      <c r="C77" s="67">
        <v>129</v>
      </c>
      <c r="D77" s="67" t="s">
        <v>419</v>
      </c>
      <c r="E77" s="67">
        <v>129</v>
      </c>
      <c r="F77" s="67" t="s">
        <v>419</v>
      </c>
      <c r="G77" s="146">
        <v>897.101</v>
      </c>
      <c r="H77" s="141">
        <v>3.1916194131488856E-2</v>
      </c>
      <c r="I77" s="142">
        <v>2.6394285147380279</v>
      </c>
      <c r="J77" s="146">
        <v>75.572248338492003</v>
      </c>
      <c r="K77" s="147">
        <v>0.96432954594856102</v>
      </c>
      <c r="L77" s="147">
        <v>1.2444801242860661</v>
      </c>
      <c r="M77" s="148"/>
      <c r="N77" s="127"/>
      <c r="Q77">
        <v>4129</v>
      </c>
    </row>
    <row r="78" spans="1:17" x14ac:dyDescent="0.25">
      <c r="A78">
        <v>105130</v>
      </c>
      <c r="B78">
        <v>200264</v>
      </c>
      <c r="C78" s="67">
        <v>130</v>
      </c>
      <c r="D78" s="67" t="s">
        <v>102</v>
      </c>
      <c r="E78" s="67">
        <v>130</v>
      </c>
      <c r="F78" s="67" t="s">
        <v>102</v>
      </c>
      <c r="G78" s="146">
        <v>2217.9329999999995</v>
      </c>
      <c r="H78" s="141">
        <v>2.5974141727457906E-2</v>
      </c>
      <c r="I78" s="142">
        <v>2.7443654835380511</v>
      </c>
      <c r="J78" s="146">
        <v>158.09989340133097</v>
      </c>
      <c r="K78" s="147">
        <v>0.88302538529641861</v>
      </c>
      <c r="L78" s="147">
        <v>1.3660671684616048</v>
      </c>
      <c r="M78" s="148"/>
      <c r="N78" s="127"/>
      <c r="Q78">
        <v>4130</v>
      </c>
    </row>
    <row r="79" spans="1:17" x14ac:dyDescent="0.25">
      <c r="A79">
        <v>105130</v>
      </c>
      <c r="B79">
        <v>200264</v>
      </c>
      <c r="C79" s="67">
        <v>132</v>
      </c>
      <c r="D79" s="67" t="s">
        <v>101</v>
      </c>
      <c r="E79" s="67">
        <v>132</v>
      </c>
      <c r="F79" s="67" t="s">
        <v>101</v>
      </c>
      <c r="G79" s="146">
        <v>2225.25</v>
      </c>
      <c r="H79" s="141">
        <v>2.9780139805056224E-2</v>
      </c>
      <c r="I79" s="142">
        <v>2.8829967419391087</v>
      </c>
      <c r="J79" s="146">
        <v>191.05116643374998</v>
      </c>
      <c r="K79" s="147">
        <v>0.85419005481080379</v>
      </c>
      <c r="L79" s="147">
        <v>1.2957608555598505</v>
      </c>
      <c r="M79" s="148"/>
      <c r="N79" s="127"/>
      <c r="Q79">
        <v>4132</v>
      </c>
    </row>
    <row r="80" spans="1:17" x14ac:dyDescent="0.25">
      <c r="A80">
        <v>105130</v>
      </c>
      <c r="B80">
        <v>200264</v>
      </c>
      <c r="C80" s="67">
        <v>133</v>
      </c>
      <c r="D80" s="67" t="s">
        <v>463</v>
      </c>
      <c r="E80" s="67">
        <v>133</v>
      </c>
      <c r="F80" s="67" t="s">
        <v>463</v>
      </c>
      <c r="G80" s="146">
        <v>267.5</v>
      </c>
      <c r="H80" s="141">
        <v>2.9804518521579438E-2</v>
      </c>
      <c r="I80" s="142">
        <v>2.4426168224299061</v>
      </c>
      <c r="J80" s="146">
        <v>19.474272402</v>
      </c>
      <c r="K80" s="147">
        <v>1</v>
      </c>
      <c r="L80" s="147">
        <v>1.5486725663716814</v>
      </c>
      <c r="M80" s="148"/>
      <c r="N80" s="127"/>
      <c r="Q80">
        <v>4133</v>
      </c>
    </row>
    <row r="81" spans="1:17" x14ac:dyDescent="0.25">
      <c r="A81">
        <v>105130</v>
      </c>
      <c r="B81">
        <v>200264</v>
      </c>
      <c r="C81" s="67">
        <v>134</v>
      </c>
      <c r="D81" s="67" t="s">
        <v>461</v>
      </c>
      <c r="E81" s="67">
        <v>134</v>
      </c>
      <c r="F81" s="67" t="s">
        <v>461</v>
      </c>
      <c r="G81" s="146">
        <v>421.2</v>
      </c>
      <c r="H81" s="141">
        <v>1.4313854708443719E-2</v>
      </c>
      <c r="I81" s="142">
        <v>3.1607811016144347</v>
      </c>
      <c r="J81" s="146">
        <v>19.056335364300001</v>
      </c>
      <c r="K81" s="147">
        <v>0.73643682184109205</v>
      </c>
      <c r="L81" s="147">
        <v>1.4629277566539924</v>
      </c>
      <c r="M81" s="148"/>
      <c r="N81" s="127"/>
      <c r="Q81">
        <v>4134</v>
      </c>
    </row>
    <row r="82" spans="1:17" x14ac:dyDescent="0.25">
      <c r="A82">
        <v>105130</v>
      </c>
      <c r="B82">
        <v>200264</v>
      </c>
      <c r="C82" s="67">
        <v>135</v>
      </c>
      <c r="D82" s="67" t="s">
        <v>462</v>
      </c>
      <c r="E82" s="67">
        <v>135</v>
      </c>
      <c r="F82" s="67" t="s">
        <v>462</v>
      </c>
      <c r="G82" s="146">
        <v>2207.7039999999997</v>
      </c>
      <c r="H82" s="141">
        <v>3.7029564649729459E-2</v>
      </c>
      <c r="I82" s="142">
        <v>2.6129035957718978</v>
      </c>
      <c r="J82" s="146">
        <v>213.60569984585004</v>
      </c>
      <c r="K82" s="147">
        <v>0.96367737788479246</v>
      </c>
      <c r="L82" s="147">
        <v>1.3041322272654039</v>
      </c>
      <c r="M82" s="148"/>
      <c r="N82" s="127"/>
      <c r="Q82">
        <v>4135</v>
      </c>
    </row>
    <row r="83" spans="1:17" x14ac:dyDescent="0.25">
      <c r="A83">
        <v>105130</v>
      </c>
      <c r="B83">
        <v>200264</v>
      </c>
      <c r="C83" s="67">
        <v>139</v>
      </c>
      <c r="D83" s="67" t="s">
        <v>423</v>
      </c>
      <c r="E83" s="67">
        <v>139</v>
      </c>
      <c r="F83" s="67" t="s">
        <v>423</v>
      </c>
      <c r="G83" s="146">
        <v>1241.8999999999999</v>
      </c>
      <c r="H83" s="141">
        <v>3.4000392486515763E-2</v>
      </c>
      <c r="I83" s="142">
        <v>2.4253466462678159</v>
      </c>
      <c r="J83" s="146">
        <v>102.41047418429997</v>
      </c>
      <c r="K83" s="147">
        <v>0.94452930299863336</v>
      </c>
      <c r="L83" s="147">
        <v>1.3996084773172184</v>
      </c>
      <c r="M83" s="148"/>
      <c r="N83" s="127"/>
      <c r="Q83">
        <v>4139</v>
      </c>
    </row>
    <row r="84" spans="1:17" x14ac:dyDescent="0.25">
      <c r="A84">
        <v>105130</v>
      </c>
      <c r="B84">
        <v>200264</v>
      </c>
      <c r="C84" s="67">
        <v>140</v>
      </c>
      <c r="D84" s="67" t="s">
        <v>123</v>
      </c>
      <c r="E84" s="67">
        <v>140</v>
      </c>
      <c r="F84" s="67" t="s">
        <v>123</v>
      </c>
      <c r="G84" s="146">
        <v>427.8</v>
      </c>
      <c r="H84" s="141">
        <v>3.5704760073714835E-2</v>
      </c>
      <c r="I84" s="142">
        <v>2.4721575502571294</v>
      </c>
      <c r="J84" s="146">
        <v>37.760961501599994</v>
      </c>
      <c r="K84" s="147">
        <v>0.97054698457222999</v>
      </c>
      <c r="L84" s="147">
        <v>1.4453275529865126</v>
      </c>
      <c r="M84" s="148"/>
      <c r="N84" s="127"/>
      <c r="Q84" s="52">
        <v>4139</v>
      </c>
    </row>
    <row r="85" spans="1:17" x14ac:dyDescent="0.25">
      <c r="A85">
        <v>105130</v>
      </c>
      <c r="B85">
        <v>200264</v>
      </c>
      <c r="C85" s="67">
        <v>141</v>
      </c>
      <c r="D85" s="67" t="s">
        <v>464</v>
      </c>
      <c r="E85" s="67">
        <v>141</v>
      </c>
      <c r="F85" s="67" t="s">
        <v>464</v>
      </c>
      <c r="G85" s="146">
        <v>1771.183</v>
      </c>
      <c r="H85" s="141">
        <v>3.0865534821584575E-2</v>
      </c>
      <c r="I85" s="142">
        <v>2.675420405457821</v>
      </c>
      <c r="J85" s="146">
        <v>146.26124869328999</v>
      </c>
      <c r="K85" s="147">
        <v>0.96210383773031749</v>
      </c>
      <c r="L85" s="147">
        <v>1.2736212006537966</v>
      </c>
      <c r="M85" s="148"/>
      <c r="N85" s="127"/>
      <c r="Q85">
        <v>4141</v>
      </c>
    </row>
    <row r="86" spans="1:17" x14ac:dyDescent="0.25">
      <c r="A86">
        <v>105130</v>
      </c>
      <c r="B86">
        <v>200264</v>
      </c>
      <c r="C86" s="67">
        <v>143</v>
      </c>
      <c r="D86" s="67" t="s">
        <v>424</v>
      </c>
      <c r="E86" s="67">
        <v>143</v>
      </c>
      <c r="F86" s="67" t="s">
        <v>424</v>
      </c>
      <c r="G86" s="146">
        <v>2032.6000000000001</v>
      </c>
      <c r="H86" s="141">
        <v>3.7866506876769436E-2</v>
      </c>
      <c r="I86" s="142">
        <v>2.5572980419167566</v>
      </c>
      <c r="J86" s="146">
        <v>196.82873955119996</v>
      </c>
      <c r="K86" s="147">
        <v>0.96413460592344791</v>
      </c>
      <c r="L86" s="147">
        <v>1.3590345461039957</v>
      </c>
      <c r="M86" s="148"/>
      <c r="N86" s="127"/>
      <c r="Q86">
        <v>4143</v>
      </c>
    </row>
    <row r="87" spans="1:17" x14ac:dyDescent="0.25">
      <c r="A87">
        <v>105130</v>
      </c>
      <c r="B87">
        <v>200264</v>
      </c>
      <c r="C87" s="67">
        <v>144</v>
      </c>
      <c r="D87" s="67" t="s">
        <v>107</v>
      </c>
      <c r="E87" s="67">
        <v>144</v>
      </c>
      <c r="F87" s="67" t="s">
        <v>107</v>
      </c>
      <c r="G87" s="146">
        <v>628.15</v>
      </c>
      <c r="H87" s="141">
        <v>2.9549537374551169E-2</v>
      </c>
      <c r="I87" s="142">
        <v>2.3079590862055248</v>
      </c>
      <c r="J87" s="146">
        <v>42.839279286300012</v>
      </c>
      <c r="K87" s="147">
        <v>0.86868915357569398</v>
      </c>
      <c r="L87" s="147">
        <v>1.3284766594201323</v>
      </c>
      <c r="M87" s="148"/>
      <c r="N87" s="127"/>
      <c r="Q87">
        <v>4144</v>
      </c>
    </row>
    <row r="88" spans="1:17" x14ac:dyDescent="0.25">
      <c r="A88">
        <v>105130</v>
      </c>
      <c r="B88">
        <v>200264</v>
      </c>
      <c r="C88" s="67">
        <v>147</v>
      </c>
      <c r="D88" s="67" t="s">
        <v>426</v>
      </c>
      <c r="E88" s="67">
        <v>147</v>
      </c>
      <c r="F88" s="67" t="s">
        <v>426</v>
      </c>
      <c r="G88" s="146">
        <v>1480.3249999999998</v>
      </c>
      <c r="H88" s="141">
        <v>3.5436357027963876E-2</v>
      </c>
      <c r="I88" s="142">
        <v>2.5345309307077843</v>
      </c>
      <c r="J88" s="146">
        <v>132.95471330575</v>
      </c>
      <c r="K88" s="147">
        <v>0.95688275815606416</v>
      </c>
      <c r="L88" s="147">
        <v>1.2051291077746289</v>
      </c>
      <c r="M88" s="148"/>
      <c r="N88" s="127"/>
      <c r="Q88">
        <v>4147</v>
      </c>
    </row>
    <row r="89" spans="1:17" x14ac:dyDescent="0.25">
      <c r="A89">
        <v>105130</v>
      </c>
      <c r="B89">
        <v>200264</v>
      </c>
      <c r="C89" s="67">
        <v>148</v>
      </c>
      <c r="D89" s="67" t="s">
        <v>121</v>
      </c>
      <c r="E89" s="67">
        <v>148</v>
      </c>
      <c r="F89" s="67" t="s">
        <v>121</v>
      </c>
      <c r="G89" s="146">
        <v>464.93899999999996</v>
      </c>
      <c r="H89" s="141">
        <v>2.7103908813086955E-2</v>
      </c>
      <c r="I89" s="142">
        <v>2.2552600663742988</v>
      </c>
      <c r="J89" s="146">
        <v>28.420030174640004</v>
      </c>
      <c r="K89" s="147">
        <v>0.92827533361993486</v>
      </c>
      <c r="L89" s="147">
        <v>1.7191551546651502</v>
      </c>
      <c r="M89" s="148"/>
      <c r="N89" s="127"/>
      <c r="Q89">
        <v>4148</v>
      </c>
    </row>
    <row r="90" spans="1:17" x14ac:dyDescent="0.25">
      <c r="A90">
        <v>105130</v>
      </c>
      <c r="B90">
        <v>200264</v>
      </c>
      <c r="C90" s="67">
        <v>152</v>
      </c>
      <c r="D90" s="120" t="s">
        <v>353</v>
      </c>
      <c r="E90" s="102">
        <v>139</v>
      </c>
      <c r="F90" s="67" t="s">
        <v>423</v>
      </c>
      <c r="G90" s="146">
        <v>409.9</v>
      </c>
      <c r="H90" s="141">
        <v>3.5316347253475738E-2</v>
      </c>
      <c r="I90" s="142">
        <v>2.657043181263723</v>
      </c>
      <c r="J90" s="146">
        <v>38.463810753400004</v>
      </c>
      <c r="K90" s="147">
        <v>0.95120761161258849</v>
      </c>
      <c r="L90" s="147">
        <v>1.5655296229802513</v>
      </c>
      <c r="M90" s="148"/>
      <c r="N90" s="127"/>
      <c r="Q90">
        <v>4139</v>
      </c>
    </row>
    <row r="91" spans="1:17" x14ac:dyDescent="0.25">
      <c r="A91">
        <v>105130</v>
      </c>
      <c r="B91">
        <v>200264</v>
      </c>
      <c r="C91" s="67">
        <v>153</v>
      </c>
      <c r="D91" s="67" t="s">
        <v>110</v>
      </c>
      <c r="E91" s="67">
        <v>153</v>
      </c>
      <c r="F91" s="67" t="s">
        <v>110</v>
      </c>
      <c r="G91" s="146">
        <v>1150.8599999999999</v>
      </c>
      <c r="H91" s="141">
        <v>3.6380316043544782E-2</v>
      </c>
      <c r="I91" s="142">
        <v>2.478655353387901</v>
      </c>
      <c r="J91" s="146">
        <v>103.77795475516999</v>
      </c>
      <c r="K91" s="147">
        <v>0.85332766787844461</v>
      </c>
      <c r="L91" s="147">
        <v>1.3026852073843203</v>
      </c>
      <c r="M91" s="148"/>
      <c r="N91" s="127"/>
      <c r="Q91">
        <v>4153</v>
      </c>
    </row>
    <row r="92" spans="1:17" x14ac:dyDescent="0.25">
      <c r="A92">
        <v>105130</v>
      </c>
      <c r="B92">
        <v>200264</v>
      </c>
      <c r="C92" s="67">
        <v>154</v>
      </c>
      <c r="D92" s="120" t="s">
        <v>428</v>
      </c>
      <c r="E92" s="102">
        <v>148</v>
      </c>
      <c r="F92" s="67" t="s">
        <v>121</v>
      </c>
      <c r="G92" s="146">
        <v>247.7</v>
      </c>
      <c r="H92" s="141">
        <v>3.0068374572902519E-2</v>
      </c>
      <c r="I92" s="142">
        <v>2.2201574485264435</v>
      </c>
      <c r="J92" s="146">
        <v>16.535591434000001</v>
      </c>
      <c r="K92" s="147">
        <v>1</v>
      </c>
      <c r="L92" s="147">
        <v>1.683731513083049</v>
      </c>
      <c r="M92" s="148"/>
      <c r="N92" s="127"/>
      <c r="Q92">
        <v>4148</v>
      </c>
    </row>
    <row r="93" spans="1:17" x14ac:dyDescent="0.25">
      <c r="A93">
        <v>105130</v>
      </c>
      <c r="B93">
        <v>200264</v>
      </c>
      <c r="C93" s="67">
        <v>156</v>
      </c>
      <c r="D93" s="120" t="s">
        <v>429</v>
      </c>
      <c r="E93" s="102">
        <v>153</v>
      </c>
      <c r="F93" s="67" t="s">
        <v>110</v>
      </c>
      <c r="G93" s="146">
        <v>901.84999999999991</v>
      </c>
      <c r="H93" s="141">
        <v>3.3221612836538426E-2</v>
      </c>
      <c r="I93" s="142">
        <v>2.6381377169152302</v>
      </c>
      <c r="J93" s="146">
        <v>79.041010757949991</v>
      </c>
      <c r="K93" s="147">
        <v>0.99112934523479512</v>
      </c>
      <c r="L93" s="147">
        <v>1.4681993623091121</v>
      </c>
      <c r="M93" s="148"/>
      <c r="N93" s="127"/>
      <c r="Q93">
        <v>4153</v>
      </c>
    </row>
    <row r="94" spans="1:17" x14ac:dyDescent="0.25">
      <c r="A94">
        <v>105130</v>
      </c>
      <c r="B94">
        <v>200264</v>
      </c>
      <c r="C94" s="67">
        <v>157</v>
      </c>
      <c r="D94" s="67" t="s">
        <v>465</v>
      </c>
      <c r="E94" s="67">
        <v>157</v>
      </c>
      <c r="F94" s="67" t="s">
        <v>465</v>
      </c>
      <c r="G94" s="146">
        <v>1739.2703099999999</v>
      </c>
      <c r="H94" s="141">
        <v>3.4887182900431066E-2</v>
      </c>
      <c r="I94" s="142">
        <v>2.6935992987197031</v>
      </c>
      <c r="J94" s="146">
        <v>163.44286853176845</v>
      </c>
      <c r="K94" s="147">
        <v>0.99494458793732288</v>
      </c>
      <c r="L94" s="147">
        <v>1.3803881915685698</v>
      </c>
      <c r="M94" s="148"/>
      <c r="N94" s="127"/>
      <c r="Q94">
        <v>4157</v>
      </c>
    </row>
    <row r="95" spans="1:17" x14ac:dyDescent="0.25">
      <c r="A95">
        <v>105130</v>
      </c>
      <c r="B95">
        <v>200264</v>
      </c>
      <c r="C95" s="67">
        <v>159</v>
      </c>
      <c r="D95" s="67" t="s">
        <v>105</v>
      </c>
      <c r="E95" s="67">
        <v>159</v>
      </c>
      <c r="F95" s="67" t="s">
        <v>105</v>
      </c>
      <c r="G95" s="146">
        <v>1031.3600000000001</v>
      </c>
      <c r="H95" s="141">
        <v>3.1679842071808767E-2</v>
      </c>
      <c r="I95" s="142">
        <v>2.7203016405522797</v>
      </c>
      <c r="J95" s="146">
        <v>88.881291219040008</v>
      </c>
      <c r="K95" s="147">
        <v>0.96806534024928403</v>
      </c>
      <c r="L95" s="147">
        <v>1.4337538486144987</v>
      </c>
      <c r="M95" s="148"/>
      <c r="N95" s="127"/>
      <c r="Q95" s="52">
        <v>4141</v>
      </c>
    </row>
    <row r="96" spans="1:17" x14ac:dyDescent="0.25">
      <c r="A96">
        <v>105130</v>
      </c>
      <c r="B96">
        <v>200264</v>
      </c>
      <c r="C96" s="67">
        <v>160</v>
      </c>
      <c r="D96" s="67" t="s">
        <v>425</v>
      </c>
      <c r="E96" s="67">
        <v>160</v>
      </c>
      <c r="F96" s="67" t="s">
        <v>425</v>
      </c>
      <c r="G96" s="146">
        <v>582.69999999999993</v>
      </c>
      <c r="H96" s="141">
        <v>2.9622272817344142E-2</v>
      </c>
      <c r="I96" s="142">
        <v>2.3360957611120652</v>
      </c>
      <c r="J96" s="146">
        <v>40.323111516699996</v>
      </c>
      <c r="K96" s="147">
        <v>0.98541273382529604</v>
      </c>
      <c r="L96" s="147">
        <v>1.0977011494252873</v>
      </c>
      <c r="M96" s="148"/>
      <c r="N96" s="127"/>
      <c r="Q96" s="52">
        <v>4147</v>
      </c>
    </row>
    <row r="97" spans="1:17" x14ac:dyDescent="0.25">
      <c r="A97">
        <v>105130</v>
      </c>
      <c r="B97">
        <v>200264</v>
      </c>
      <c r="C97" s="67">
        <v>162</v>
      </c>
      <c r="D97" s="67" t="s">
        <v>427</v>
      </c>
      <c r="E97" s="67">
        <v>162</v>
      </c>
      <c r="F97" s="67" t="s">
        <v>427</v>
      </c>
      <c r="G97" s="146">
        <v>1078.3</v>
      </c>
      <c r="H97" s="141">
        <v>3.1296083986705775E-2</v>
      </c>
      <c r="I97" s="142">
        <v>2.6240369099508483</v>
      </c>
      <c r="J97" s="146">
        <v>88.552238344299994</v>
      </c>
      <c r="K97" s="147">
        <v>0.96656896867558162</v>
      </c>
      <c r="L97" s="147">
        <v>1.5116080735335924</v>
      </c>
      <c r="M97" s="148"/>
      <c r="N97" s="127"/>
      <c r="Q97">
        <v>4162</v>
      </c>
    </row>
    <row r="98" spans="1:17" x14ac:dyDescent="0.25">
      <c r="A98">
        <v>105130</v>
      </c>
      <c r="B98">
        <v>200264</v>
      </c>
      <c r="C98" s="67">
        <v>163</v>
      </c>
      <c r="D98" s="120" t="s">
        <v>355</v>
      </c>
      <c r="E98" s="102">
        <v>162</v>
      </c>
      <c r="F98" s="67" t="s">
        <v>427</v>
      </c>
      <c r="G98" s="146">
        <v>753.6400000000001</v>
      </c>
      <c r="H98" s="141">
        <v>3.2614634870007785E-2</v>
      </c>
      <c r="I98" s="142">
        <v>2.4697823894697728</v>
      </c>
      <c r="J98" s="146">
        <v>60.706493955759996</v>
      </c>
      <c r="K98" s="147">
        <v>0.92635741202696242</v>
      </c>
      <c r="L98" s="147">
        <v>1.2955854126679462</v>
      </c>
      <c r="M98" s="148"/>
      <c r="N98" s="127"/>
      <c r="Q98">
        <v>4162</v>
      </c>
    </row>
    <row r="99" spans="1:17" x14ac:dyDescent="0.25">
      <c r="A99">
        <v>105130</v>
      </c>
      <c r="B99">
        <v>200264</v>
      </c>
      <c r="C99" s="67">
        <v>164</v>
      </c>
      <c r="D99" s="67" t="s">
        <v>385</v>
      </c>
      <c r="E99" s="67">
        <v>164</v>
      </c>
      <c r="F99" s="67" t="s">
        <v>385</v>
      </c>
      <c r="G99" s="146">
        <v>493.40000000000003</v>
      </c>
      <c r="H99" s="141">
        <v>3.5621789157205153E-2</v>
      </c>
      <c r="I99" s="142">
        <v>2.2999027158492096</v>
      </c>
      <c r="J99" s="146">
        <v>40.422608925500008</v>
      </c>
      <c r="K99" s="147">
        <v>1</v>
      </c>
      <c r="L99" s="147">
        <v>1.3530265339966834</v>
      </c>
      <c r="M99" s="148"/>
      <c r="N99" s="127"/>
      <c r="Q99">
        <v>4164</v>
      </c>
    </row>
    <row r="100" spans="1:17" x14ac:dyDescent="0.25">
      <c r="A100">
        <v>105130</v>
      </c>
      <c r="B100">
        <v>200264</v>
      </c>
      <c r="C100" s="67">
        <v>167</v>
      </c>
      <c r="D100" s="120" t="s">
        <v>432</v>
      </c>
      <c r="E100" s="102">
        <v>164</v>
      </c>
      <c r="F100" s="67" t="s">
        <v>385</v>
      </c>
      <c r="G100" s="146">
        <v>185.77199999999999</v>
      </c>
      <c r="H100" s="141">
        <v>3.3824722661998569E-2</v>
      </c>
      <c r="I100" s="142">
        <v>2.434370949335745</v>
      </c>
      <c r="J100" s="146">
        <v>15.296823574228002</v>
      </c>
      <c r="K100" s="147">
        <v>1</v>
      </c>
      <c r="L100" s="147">
        <v>1.1660289832087702</v>
      </c>
      <c r="M100" s="148"/>
      <c r="N100" s="127"/>
      <c r="Q100">
        <v>4164</v>
      </c>
    </row>
    <row r="101" spans="1:17" x14ac:dyDescent="0.25">
      <c r="A101" s="225">
        <v>105169</v>
      </c>
      <c r="B101">
        <v>200264</v>
      </c>
      <c r="C101" s="67">
        <v>169</v>
      </c>
      <c r="D101" s="67" t="s">
        <v>127</v>
      </c>
      <c r="E101" s="67">
        <v>169</v>
      </c>
      <c r="F101" s="67" t="s">
        <v>127</v>
      </c>
      <c r="G101" s="146">
        <v>2090.6999999999998</v>
      </c>
      <c r="H101" s="141">
        <v>3.3493373619999628E-2</v>
      </c>
      <c r="I101" s="142">
        <v>2.537530970488354</v>
      </c>
      <c r="J101" s="146">
        <v>177.68958162280001</v>
      </c>
      <c r="K101" s="147">
        <v>0.987837395331431</v>
      </c>
      <c r="L101" s="147">
        <v>1.2864990292181655</v>
      </c>
      <c r="M101" s="148"/>
      <c r="N101" s="127"/>
      <c r="Q101">
        <v>4169</v>
      </c>
    </row>
    <row r="102" spans="1:17" x14ac:dyDescent="0.25">
      <c r="A102" s="225">
        <v>105169</v>
      </c>
      <c r="B102">
        <v>200264</v>
      </c>
      <c r="C102" s="67">
        <v>170</v>
      </c>
      <c r="D102" s="67" t="s">
        <v>466</v>
      </c>
      <c r="E102" s="67">
        <v>170</v>
      </c>
      <c r="F102" s="67" t="s">
        <v>466</v>
      </c>
      <c r="G102" s="146">
        <v>1672.6010000000001</v>
      </c>
      <c r="H102" s="141">
        <v>3.5355640628161579E-2</v>
      </c>
      <c r="I102" s="142">
        <v>2.472529359960923</v>
      </c>
      <c r="J102" s="146">
        <v>146.21519920644801</v>
      </c>
      <c r="K102" s="147">
        <v>0.92758646036907821</v>
      </c>
      <c r="L102" s="147">
        <v>1.4641427309301651</v>
      </c>
      <c r="M102" s="148"/>
      <c r="N102" s="127"/>
      <c r="Q102">
        <v>4170</v>
      </c>
    </row>
    <row r="103" spans="1:17" x14ac:dyDescent="0.25">
      <c r="A103" s="225">
        <v>105169</v>
      </c>
      <c r="B103">
        <v>200264</v>
      </c>
      <c r="C103" s="67">
        <v>174</v>
      </c>
      <c r="D103" s="67" t="s">
        <v>467</v>
      </c>
      <c r="E103" s="67">
        <v>174</v>
      </c>
      <c r="F103" s="67" t="s">
        <v>467</v>
      </c>
      <c r="G103" s="146">
        <v>734.69999999999993</v>
      </c>
      <c r="H103" s="141">
        <v>3.8553592550003811E-2</v>
      </c>
      <c r="I103" s="142">
        <v>2.164460323941745</v>
      </c>
      <c r="J103" s="146">
        <v>61.309040927200009</v>
      </c>
      <c r="K103" s="147">
        <v>0.98788205197253265</v>
      </c>
      <c r="L103" s="147">
        <v>1.2680932261142155</v>
      </c>
      <c r="M103" s="148"/>
      <c r="N103" s="127"/>
      <c r="Q103">
        <v>4174</v>
      </c>
    </row>
    <row r="104" spans="1:17" x14ac:dyDescent="0.25">
      <c r="A104" s="225">
        <v>105169</v>
      </c>
      <c r="B104">
        <v>200264</v>
      </c>
      <c r="C104" s="67">
        <v>178</v>
      </c>
      <c r="D104" s="67" t="s">
        <v>129</v>
      </c>
      <c r="E104" s="67">
        <v>178</v>
      </c>
      <c r="F104" s="67" t="s">
        <v>129</v>
      </c>
      <c r="G104" s="146">
        <v>1509.8549999999998</v>
      </c>
      <c r="H104" s="141">
        <v>3.3632240568331404E-2</v>
      </c>
      <c r="I104" s="142">
        <v>2.2371593298694248</v>
      </c>
      <c r="J104" s="146">
        <v>113.60251806678997</v>
      </c>
      <c r="K104" s="147">
        <v>0.92213262629607451</v>
      </c>
      <c r="L104" s="147">
        <v>1.3961504633402713</v>
      </c>
      <c r="M104" s="148"/>
      <c r="N104" s="127"/>
      <c r="Q104">
        <v>4178</v>
      </c>
    </row>
    <row r="105" spans="1:17" x14ac:dyDescent="0.25">
      <c r="A105">
        <v>105169</v>
      </c>
      <c r="B105">
        <v>200264</v>
      </c>
      <c r="C105" s="67">
        <v>179</v>
      </c>
      <c r="D105" s="67" t="s">
        <v>130</v>
      </c>
      <c r="E105" s="67">
        <v>179</v>
      </c>
      <c r="F105" s="67" t="s">
        <v>130</v>
      </c>
      <c r="G105" s="146">
        <v>841.86899999999991</v>
      </c>
      <c r="H105" s="141">
        <v>3.0483023056263152E-2</v>
      </c>
      <c r="I105" s="142">
        <v>2.6703074112480683</v>
      </c>
      <c r="J105" s="146">
        <v>68.527330413100003</v>
      </c>
      <c r="K105" s="147">
        <v>0.91463896511094767</v>
      </c>
      <c r="L105" s="147">
        <v>1.3883630785562144</v>
      </c>
      <c r="M105" s="148"/>
      <c r="N105" s="127"/>
      <c r="Q105" s="52">
        <v>4178</v>
      </c>
    </row>
    <row r="106" spans="1:17" x14ac:dyDescent="0.25">
      <c r="A106">
        <v>105169</v>
      </c>
      <c r="B106">
        <v>200264</v>
      </c>
      <c r="C106" s="67">
        <v>180</v>
      </c>
      <c r="D106" s="67" t="s">
        <v>434</v>
      </c>
      <c r="E106" s="67">
        <v>180</v>
      </c>
      <c r="F106" s="67" t="s">
        <v>434</v>
      </c>
      <c r="G106" s="146">
        <v>1311.95</v>
      </c>
      <c r="H106" s="141">
        <v>3.0429496589209019E-2</v>
      </c>
      <c r="I106" s="142">
        <v>2.5676988452303817</v>
      </c>
      <c r="J106" s="146">
        <v>102.50761693884398</v>
      </c>
      <c r="K106" s="147">
        <v>0.98023415829100469</v>
      </c>
      <c r="L106" s="147">
        <v>1.2699343484383867</v>
      </c>
      <c r="M106" s="148"/>
      <c r="N106" s="127"/>
      <c r="Q106">
        <v>4180</v>
      </c>
    </row>
    <row r="107" spans="1:17" x14ac:dyDescent="0.25">
      <c r="A107">
        <v>105169</v>
      </c>
      <c r="B107">
        <v>200264</v>
      </c>
      <c r="C107" s="67">
        <v>181</v>
      </c>
      <c r="D107" s="67" t="s">
        <v>135</v>
      </c>
      <c r="E107" s="67">
        <v>181</v>
      </c>
      <c r="F107" s="67" t="s">
        <v>135</v>
      </c>
      <c r="G107" s="146">
        <v>2898.9939999999997</v>
      </c>
      <c r="H107" s="141">
        <v>3.3171469591628727E-2</v>
      </c>
      <c r="I107" s="142">
        <v>2.6653289382454743</v>
      </c>
      <c r="J107" s="146">
        <v>256.30840234233006</v>
      </c>
      <c r="K107" s="147">
        <v>0.99456615859665265</v>
      </c>
      <c r="L107" s="147">
        <v>1.2274590640656975</v>
      </c>
      <c r="M107" s="148"/>
      <c r="N107" s="127"/>
      <c r="Q107">
        <v>4181</v>
      </c>
    </row>
    <row r="108" spans="1:17" x14ac:dyDescent="0.25">
      <c r="A108">
        <v>105169</v>
      </c>
      <c r="B108">
        <v>200264</v>
      </c>
      <c r="C108" s="67">
        <v>183</v>
      </c>
      <c r="D108" s="67" t="s">
        <v>435</v>
      </c>
      <c r="E108" s="67">
        <v>183</v>
      </c>
      <c r="F108" s="67" t="s">
        <v>435</v>
      </c>
      <c r="G108" s="146">
        <v>1099.0000000000002</v>
      </c>
      <c r="H108" s="141">
        <v>3.6213958626015931E-2</v>
      </c>
      <c r="I108" s="142">
        <v>2.3204240218380336</v>
      </c>
      <c r="J108" s="146">
        <v>92.350881734300003</v>
      </c>
      <c r="K108" s="147">
        <v>0.96117402014938647</v>
      </c>
      <c r="L108" s="147">
        <v>1.3156934286318718</v>
      </c>
      <c r="M108" s="148"/>
      <c r="N108" s="127"/>
      <c r="Q108">
        <v>4183</v>
      </c>
    </row>
    <row r="109" spans="1:17" x14ac:dyDescent="0.25">
      <c r="A109">
        <v>105169</v>
      </c>
      <c r="B109">
        <v>200264</v>
      </c>
      <c r="C109" s="67">
        <v>184</v>
      </c>
      <c r="D109" s="67" t="s">
        <v>436</v>
      </c>
      <c r="E109" s="67">
        <v>184</v>
      </c>
      <c r="F109" s="67" t="s">
        <v>436</v>
      </c>
      <c r="G109" s="146">
        <v>1632.5300000000002</v>
      </c>
      <c r="H109" s="141">
        <v>3.636328174162326E-2</v>
      </c>
      <c r="I109" s="142">
        <v>2.6997604944472684</v>
      </c>
      <c r="J109" s="146">
        <v>160.26898247930001</v>
      </c>
      <c r="K109" s="147">
        <v>0.98042452676293446</v>
      </c>
      <c r="L109" s="147">
        <v>1.3249851916434281</v>
      </c>
      <c r="M109" s="148"/>
      <c r="N109" s="127"/>
      <c r="Q109">
        <v>4184</v>
      </c>
    </row>
    <row r="110" spans="1:17" x14ac:dyDescent="0.25">
      <c r="A110">
        <v>105169</v>
      </c>
      <c r="B110">
        <v>200264</v>
      </c>
      <c r="C110" s="67">
        <v>185</v>
      </c>
      <c r="D110" s="67" t="s">
        <v>437</v>
      </c>
      <c r="E110" s="67">
        <v>185</v>
      </c>
      <c r="F110" s="67" t="s">
        <v>437</v>
      </c>
      <c r="G110" s="146">
        <v>1647.5000000000002</v>
      </c>
      <c r="H110" s="141">
        <v>3.2945750774633083E-2</v>
      </c>
      <c r="I110" s="142">
        <v>2.5678415781487098</v>
      </c>
      <c r="J110" s="146">
        <v>139.37762462134998</v>
      </c>
      <c r="K110" s="147">
        <v>0.97977932299966197</v>
      </c>
      <c r="L110" s="147">
        <v>1.4532164463227411</v>
      </c>
      <c r="M110" s="148"/>
      <c r="N110" s="127"/>
      <c r="Q110">
        <v>4185</v>
      </c>
    </row>
    <row r="111" spans="1:17" x14ac:dyDescent="0.25">
      <c r="A111">
        <v>105169</v>
      </c>
      <c r="B111">
        <v>200264</v>
      </c>
      <c r="C111" s="67">
        <v>186</v>
      </c>
      <c r="D111" s="67" t="s">
        <v>438</v>
      </c>
      <c r="E111" s="67">
        <v>186</v>
      </c>
      <c r="F111" s="67" t="s">
        <v>438</v>
      </c>
      <c r="G111" s="146">
        <v>921.7</v>
      </c>
      <c r="H111" s="141">
        <v>3.3268024683597866E-2</v>
      </c>
      <c r="I111" s="142">
        <v>2.5383378539654982</v>
      </c>
      <c r="J111" s="146">
        <v>77.833404797399993</v>
      </c>
      <c r="K111" s="147">
        <v>0.98372572420527282</v>
      </c>
      <c r="L111" s="147">
        <v>1.5911547369582</v>
      </c>
      <c r="M111" s="148"/>
      <c r="N111" s="127"/>
      <c r="Q111" s="52">
        <v>4174</v>
      </c>
    </row>
    <row r="112" spans="1:17" x14ac:dyDescent="0.25">
      <c r="A112">
        <v>105169</v>
      </c>
      <c r="B112">
        <v>200264</v>
      </c>
      <c r="C112" s="67">
        <v>187</v>
      </c>
      <c r="D112" s="120" t="s">
        <v>356</v>
      </c>
      <c r="E112" s="102">
        <v>178</v>
      </c>
      <c r="F112" s="67" t="s">
        <v>129</v>
      </c>
      <c r="G112" s="146">
        <v>485.87700000000001</v>
      </c>
      <c r="H112" s="141">
        <v>3.7236453898385244E-2</v>
      </c>
      <c r="I112" s="142">
        <v>2.497144174348652</v>
      </c>
      <c r="J112" s="146">
        <v>45.179172718263999</v>
      </c>
      <c r="K112" s="147">
        <v>0.9664997519948465</v>
      </c>
      <c r="L112" s="147">
        <v>1.3021720613287904</v>
      </c>
      <c r="M112" s="148"/>
      <c r="N112" s="127"/>
      <c r="Q112">
        <v>4178</v>
      </c>
    </row>
    <row r="113" spans="1:17" x14ac:dyDescent="0.25">
      <c r="A113">
        <v>105169</v>
      </c>
      <c r="B113">
        <v>200264</v>
      </c>
      <c r="C113" s="67">
        <v>188</v>
      </c>
      <c r="D113" s="67" t="s">
        <v>113</v>
      </c>
      <c r="E113" s="67">
        <v>188</v>
      </c>
      <c r="F113" s="67" t="s">
        <v>113</v>
      </c>
      <c r="G113" s="146">
        <v>1558.9</v>
      </c>
      <c r="H113" s="141">
        <v>3.5182887015316612E-2</v>
      </c>
      <c r="I113" s="142">
        <v>2.6389130155879146</v>
      </c>
      <c r="J113" s="146">
        <v>144.73541337794001</v>
      </c>
      <c r="K113" s="147">
        <v>0.9587216211145162</v>
      </c>
      <c r="L113" s="147">
        <v>1.3955248222323697</v>
      </c>
      <c r="M113" s="148"/>
      <c r="N113" s="127"/>
      <c r="Q113">
        <v>4188</v>
      </c>
    </row>
    <row r="114" spans="1:17" x14ac:dyDescent="0.25">
      <c r="A114">
        <v>105169</v>
      </c>
      <c r="B114">
        <v>200264</v>
      </c>
      <c r="C114" s="67">
        <v>189</v>
      </c>
      <c r="D114" s="67" t="s">
        <v>128</v>
      </c>
      <c r="E114" s="67">
        <v>189</v>
      </c>
      <c r="F114" s="67" t="s">
        <v>128</v>
      </c>
      <c r="G114" s="146">
        <v>825.8</v>
      </c>
      <c r="H114" s="141">
        <v>3.1865502568345194E-2</v>
      </c>
      <c r="I114" s="142">
        <v>2.3514579801404696</v>
      </c>
      <c r="J114" s="146">
        <v>61.87751631430001</v>
      </c>
      <c r="K114" s="147">
        <v>0.88899275531666277</v>
      </c>
      <c r="L114" s="147">
        <v>1.3391167192429023</v>
      </c>
      <c r="M114" s="148"/>
      <c r="N114" s="127"/>
      <c r="Q114">
        <v>4189</v>
      </c>
    </row>
    <row r="115" spans="1:17" x14ac:dyDescent="0.25">
      <c r="A115">
        <v>105169</v>
      </c>
      <c r="B115">
        <v>200264</v>
      </c>
      <c r="C115" s="67">
        <v>191</v>
      </c>
      <c r="D115" s="120" t="s">
        <v>357</v>
      </c>
      <c r="E115" s="102">
        <v>189</v>
      </c>
      <c r="F115" s="67" t="s">
        <v>128</v>
      </c>
      <c r="G115" s="146">
        <v>450.53375999999997</v>
      </c>
      <c r="H115" s="141">
        <v>3.1029858833611514E-2</v>
      </c>
      <c r="I115" s="142">
        <v>2.6074006618283168</v>
      </c>
      <c r="J115" s="146">
        <v>36.451458573454396</v>
      </c>
      <c r="K115" s="147">
        <v>0.92913043755576552</v>
      </c>
      <c r="L115" s="147">
        <v>1.368108063579913</v>
      </c>
      <c r="M115" s="148"/>
      <c r="N115" s="127"/>
      <c r="Q115">
        <v>4189</v>
      </c>
    </row>
    <row r="116" spans="1:17" x14ac:dyDescent="0.25">
      <c r="A116">
        <v>105169</v>
      </c>
      <c r="B116">
        <v>200264</v>
      </c>
      <c r="C116" s="67">
        <v>192</v>
      </c>
      <c r="D116" s="120" t="s">
        <v>358</v>
      </c>
      <c r="E116" s="102">
        <v>193</v>
      </c>
      <c r="F116" s="67" t="s">
        <v>440</v>
      </c>
      <c r="G116" s="146">
        <v>641.70000000000005</v>
      </c>
      <c r="H116" s="141">
        <v>3.2328940481675977E-2</v>
      </c>
      <c r="I116" s="142">
        <v>2.3389839488857724</v>
      </c>
      <c r="J116" s="146">
        <v>48.523347321400003</v>
      </c>
      <c r="K116" s="147">
        <v>1</v>
      </c>
      <c r="L116" s="147">
        <v>1.3225806451612903</v>
      </c>
      <c r="M116" s="148"/>
      <c r="N116" s="127"/>
      <c r="Q116" s="52">
        <v>4189</v>
      </c>
    </row>
    <row r="117" spans="1:17" x14ac:dyDescent="0.25">
      <c r="A117">
        <v>105169</v>
      </c>
      <c r="B117">
        <v>200264</v>
      </c>
      <c r="C117" s="67">
        <v>193</v>
      </c>
      <c r="D117" s="67" t="s">
        <v>440</v>
      </c>
      <c r="E117" s="67">
        <v>193</v>
      </c>
      <c r="F117" s="67" t="s">
        <v>440</v>
      </c>
      <c r="G117" s="146">
        <v>1159.7250000000001</v>
      </c>
      <c r="H117" s="141">
        <v>2.8147132032745922E-2</v>
      </c>
      <c r="I117" s="142">
        <v>2.6699838323740535</v>
      </c>
      <c r="J117" s="146">
        <v>87.156102541400003</v>
      </c>
      <c r="K117" s="147">
        <v>0.9396408631356572</v>
      </c>
      <c r="L117" s="147">
        <v>1.3711945674367387</v>
      </c>
      <c r="M117" s="148"/>
      <c r="N117" s="127"/>
      <c r="Q117" s="52">
        <v>4189</v>
      </c>
    </row>
    <row r="118" spans="1:17" x14ac:dyDescent="0.25">
      <c r="A118">
        <v>105169</v>
      </c>
      <c r="B118">
        <v>200264</v>
      </c>
      <c r="C118" s="67">
        <v>194</v>
      </c>
      <c r="D118" s="67" t="s">
        <v>134</v>
      </c>
      <c r="E118" s="67">
        <v>194</v>
      </c>
      <c r="F118" s="67" t="s">
        <v>134</v>
      </c>
      <c r="G118" s="146">
        <v>2664.5989999999997</v>
      </c>
      <c r="H118" s="141">
        <v>3.01790034165829E-2</v>
      </c>
      <c r="I118" s="142">
        <v>2.5469483550808212</v>
      </c>
      <c r="J118" s="146">
        <v>204.812705078128</v>
      </c>
      <c r="K118" s="147">
        <v>0.76582043320461302</v>
      </c>
      <c r="L118" s="147">
        <v>1.250557432820725</v>
      </c>
      <c r="M118" s="148"/>
      <c r="N118" s="127"/>
      <c r="Q118">
        <v>4194</v>
      </c>
    </row>
    <row r="119" spans="1:17" x14ac:dyDescent="0.25">
      <c r="A119">
        <v>105169</v>
      </c>
      <c r="B119">
        <v>200264</v>
      </c>
      <c r="C119" s="67">
        <v>195</v>
      </c>
      <c r="D119" s="67" t="s">
        <v>441</v>
      </c>
      <c r="E119" s="67">
        <v>195</v>
      </c>
      <c r="F119" s="67" t="s">
        <v>441</v>
      </c>
      <c r="G119" s="146">
        <v>1253.0700000000002</v>
      </c>
      <c r="H119" s="141">
        <v>3.357153885461809E-2</v>
      </c>
      <c r="I119" s="142">
        <v>2.4081917211328974</v>
      </c>
      <c r="J119" s="146">
        <v>101.30657679416998</v>
      </c>
      <c r="K119" s="147">
        <v>0.97984396315200573</v>
      </c>
      <c r="L119" s="147">
        <v>1.2075055532959984</v>
      </c>
      <c r="M119" s="148"/>
      <c r="N119" s="127"/>
      <c r="Q119">
        <v>4195</v>
      </c>
    </row>
    <row r="120" spans="1:17" x14ac:dyDescent="0.25">
      <c r="A120">
        <v>105169</v>
      </c>
      <c r="B120">
        <v>200264</v>
      </c>
      <c r="C120" s="67">
        <v>196</v>
      </c>
      <c r="D120" s="67" t="s">
        <v>133</v>
      </c>
      <c r="E120" s="67">
        <v>196</v>
      </c>
      <c r="F120" s="67" t="s">
        <v>133</v>
      </c>
      <c r="G120" s="146">
        <v>1143.365</v>
      </c>
      <c r="H120" s="141">
        <v>2.9341472644052225E-2</v>
      </c>
      <c r="I120" s="142">
        <v>2.6176605458449402</v>
      </c>
      <c r="J120" s="146">
        <v>87.817309680424998</v>
      </c>
      <c r="K120" s="147">
        <v>0.96965098634294378</v>
      </c>
      <c r="L120" s="147">
        <v>1.359094045541259</v>
      </c>
      <c r="M120" s="148"/>
      <c r="N120" s="127"/>
      <c r="Q120" s="52">
        <v>4194</v>
      </c>
    </row>
    <row r="121" spans="1:17" x14ac:dyDescent="0.25">
      <c r="A121">
        <v>105169</v>
      </c>
      <c r="B121">
        <v>200264</v>
      </c>
      <c r="C121" s="67">
        <v>198</v>
      </c>
      <c r="D121" s="120" t="s">
        <v>468</v>
      </c>
      <c r="E121" s="102">
        <v>194</v>
      </c>
      <c r="F121" s="67" t="s">
        <v>134</v>
      </c>
      <c r="G121" s="146">
        <v>1030.1110000000001</v>
      </c>
      <c r="H121" s="141">
        <v>3.3997942612635758E-2</v>
      </c>
      <c r="I121" s="142">
        <v>2.4652452405614533</v>
      </c>
      <c r="J121" s="146">
        <v>86.336967473672004</v>
      </c>
      <c r="K121" s="147">
        <v>0.97115747720391288</v>
      </c>
      <c r="L121" s="147">
        <v>1.4438224710115954</v>
      </c>
      <c r="M121" s="148"/>
      <c r="N121" s="127"/>
      <c r="Q121">
        <v>4194</v>
      </c>
    </row>
    <row r="122" spans="1:17" x14ac:dyDescent="0.25">
      <c r="A122" s="225">
        <v>100002</v>
      </c>
      <c r="B122">
        <v>200030</v>
      </c>
      <c r="C122" s="67">
        <v>8801</v>
      </c>
      <c r="D122" s="67" t="s">
        <v>142</v>
      </c>
      <c r="E122" s="67">
        <v>8801</v>
      </c>
      <c r="F122" s="67" t="s">
        <v>142</v>
      </c>
      <c r="G122" s="146">
        <v>3800.1820899999998</v>
      </c>
      <c r="H122" s="141">
        <v>3.268643578887815E-2</v>
      </c>
      <c r="I122" s="142">
        <v>2.6010057403854567</v>
      </c>
      <c r="J122" s="146">
        <v>323.08238791060865</v>
      </c>
      <c r="K122" s="147">
        <v>0.91783570523919999</v>
      </c>
      <c r="L122" s="147">
        <v>1.3967315254058297</v>
      </c>
      <c r="M122" s="148"/>
      <c r="N122" s="127"/>
      <c r="Q122">
        <v>408801</v>
      </c>
    </row>
    <row r="123" spans="1:17" x14ac:dyDescent="0.25">
      <c r="A123" s="225">
        <v>100002</v>
      </c>
      <c r="B123">
        <v>200030</v>
      </c>
      <c r="C123" s="67">
        <v>8802</v>
      </c>
      <c r="D123" s="67" t="s">
        <v>143</v>
      </c>
      <c r="E123" s="67">
        <v>8802</v>
      </c>
      <c r="F123" s="67" t="s">
        <v>143</v>
      </c>
      <c r="G123" s="146">
        <v>1632.1900000000003</v>
      </c>
      <c r="H123" s="141">
        <v>3.5116156225458821E-2</v>
      </c>
      <c r="I123" s="142">
        <v>2.8142879199112842</v>
      </c>
      <c r="J123" s="146">
        <v>161.30439911584</v>
      </c>
      <c r="K123" s="147">
        <v>0.99252477290260077</v>
      </c>
      <c r="L123" s="147">
        <v>1.2366044261277709</v>
      </c>
      <c r="M123" s="148"/>
      <c r="N123" s="127"/>
      <c r="Q123">
        <v>508802</v>
      </c>
    </row>
    <row r="124" spans="1:17" x14ac:dyDescent="0.25">
      <c r="A124" s="225">
        <v>100002</v>
      </c>
      <c r="B124">
        <v>200030</v>
      </c>
      <c r="C124" s="67">
        <v>8806</v>
      </c>
      <c r="D124" s="67" t="s">
        <v>459</v>
      </c>
      <c r="E124" s="67">
        <v>8806</v>
      </c>
      <c r="F124" s="67" t="s">
        <v>459</v>
      </c>
      <c r="G124" s="146">
        <v>4326.7238799999996</v>
      </c>
      <c r="H124" s="141">
        <v>3.4756767400649501E-2</v>
      </c>
      <c r="I124" s="142">
        <v>2.546667054797128</v>
      </c>
      <c r="J124" s="146">
        <v>382.97526745170717</v>
      </c>
      <c r="K124" s="147">
        <v>0.97427299434754389</v>
      </c>
      <c r="L124" s="147">
        <v>1.396944349562377</v>
      </c>
      <c r="M124" s="148"/>
      <c r="N124" s="127"/>
      <c r="Q124">
        <v>408806</v>
      </c>
    </row>
    <row r="125" spans="1:17" x14ac:dyDescent="0.25">
      <c r="A125" s="225">
        <v>100002</v>
      </c>
      <c r="B125">
        <v>200030</v>
      </c>
      <c r="C125" s="67">
        <v>8814</v>
      </c>
      <c r="D125" s="67" t="s">
        <v>171</v>
      </c>
      <c r="E125" s="67">
        <v>8814</v>
      </c>
      <c r="F125" s="67" t="s">
        <v>171</v>
      </c>
      <c r="G125" s="146">
        <v>336.24799999999999</v>
      </c>
      <c r="H125" s="141">
        <v>4.2992652818922408E-2</v>
      </c>
      <c r="I125" s="142">
        <v>2.6090010944303015</v>
      </c>
      <c r="J125" s="146">
        <v>37.716224728170005</v>
      </c>
      <c r="K125" s="147">
        <v>0.92892995796099331</v>
      </c>
      <c r="L125" s="147">
        <v>0.90324515143833961</v>
      </c>
      <c r="M125" s="148"/>
      <c r="N125" s="127"/>
      <c r="Q125">
        <v>408814</v>
      </c>
    </row>
    <row r="126" spans="1:17" x14ac:dyDescent="0.25">
      <c r="A126" s="225">
        <v>100002</v>
      </c>
      <c r="B126">
        <v>200030</v>
      </c>
      <c r="C126" s="67">
        <v>8815</v>
      </c>
      <c r="D126" s="67" t="s">
        <v>168</v>
      </c>
      <c r="E126" s="67">
        <v>8815</v>
      </c>
      <c r="F126" s="67" t="s">
        <v>168</v>
      </c>
      <c r="G126" s="146">
        <v>1751.9006899999997</v>
      </c>
      <c r="H126" s="141">
        <v>3.4170838073437258E-2</v>
      </c>
      <c r="I126" s="142">
        <v>2.4150159634334072</v>
      </c>
      <c r="J126" s="146">
        <v>144.57230987255755</v>
      </c>
      <c r="K126" s="147">
        <v>0.95764600104130326</v>
      </c>
      <c r="L126" s="147">
        <v>1.3736590225757135</v>
      </c>
      <c r="M126" s="148"/>
      <c r="N126" s="127"/>
      <c r="Q126">
        <v>508815</v>
      </c>
    </row>
    <row r="127" spans="1:17" x14ac:dyDescent="0.25">
      <c r="A127" s="225">
        <v>100002</v>
      </c>
      <c r="B127">
        <v>200030</v>
      </c>
      <c r="C127" s="67">
        <v>8817</v>
      </c>
      <c r="D127" s="67" t="s">
        <v>145</v>
      </c>
      <c r="E127" s="67">
        <v>8817</v>
      </c>
      <c r="F127" s="67" t="s">
        <v>145</v>
      </c>
      <c r="G127" s="146">
        <v>1106.4459999999999</v>
      </c>
      <c r="H127" s="141">
        <v>4.1379238896916706E-2</v>
      </c>
      <c r="I127" s="142">
        <v>2.5415897296388619</v>
      </c>
      <c r="J127" s="146">
        <v>116.363873148024</v>
      </c>
      <c r="K127" s="147">
        <v>0.98701794031117551</v>
      </c>
      <c r="L127" s="147">
        <v>1.4195075225003766</v>
      </c>
      <c r="M127" s="148"/>
      <c r="N127" s="127"/>
      <c r="Q127">
        <v>508817</v>
      </c>
    </row>
    <row r="128" spans="1:17" x14ac:dyDescent="0.25">
      <c r="A128">
        <v>100002</v>
      </c>
      <c r="B128">
        <v>200030</v>
      </c>
      <c r="C128" s="67">
        <v>8819</v>
      </c>
      <c r="D128" s="67" t="s">
        <v>169</v>
      </c>
      <c r="E128" s="67">
        <v>8819</v>
      </c>
      <c r="F128" s="67" t="s">
        <v>169</v>
      </c>
      <c r="G128" s="146">
        <v>1725.4240000000002</v>
      </c>
      <c r="H128" s="141">
        <v>3.4291488646941343E-2</v>
      </c>
      <c r="I128" s="142">
        <v>2.5701249432023663</v>
      </c>
      <c r="J128" s="146">
        <v>152.06750135252403</v>
      </c>
      <c r="K128" s="147">
        <v>0.93910230130097294</v>
      </c>
      <c r="L128" s="147">
        <v>1.3572784146236465</v>
      </c>
      <c r="M128" s="148"/>
      <c r="N128" s="127"/>
      <c r="Q128">
        <v>508819</v>
      </c>
    </row>
    <row r="129" spans="1:17" x14ac:dyDescent="0.25">
      <c r="A129">
        <v>100002</v>
      </c>
      <c r="B129">
        <v>200030</v>
      </c>
      <c r="C129" s="67">
        <v>8820</v>
      </c>
      <c r="D129" s="67" t="s">
        <v>164</v>
      </c>
      <c r="E129" s="67">
        <v>8820</v>
      </c>
      <c r="F129" s="67" t="s">
        <v>164</v>
      </c>
      <c r="G129" s="146">
        <v>1984.3500000000001</v>
      </c>
      <c r="H129" s="141">
        <v>3.0183357141606085E-2</v>
      </c>
      <c r="I129" s="142">
        <v>2.8542164940660664</v>
      </c>
      <c r="J129" s="146">
        <v>170.95142666945</v>
      </c>
      <c r="K129" s="147">
        <v>0.97474179108210168</v>
      </c>
      <c r="L129" s="147">
        <v>1.2855530184467763</v>
      </c>
      <c r="M129" s="148"/>
      <c r="N129" s="127"/>
      <c r="Q129">
        <v>508820</v>
      </c>
    </row>
    <row r="130" spans="1:17" x14ac:dyDescent="0.25">
      <c r="A130" s="225">
        <v>100002</v>
      </c>
      <c r="B130">
        <v>200030</v>
      </c>
      <c r="C130" s="67">
        <v>8822</v>
      </c>
      <c r="D130" s="67" t="s">
        <v>144</v>
      </c>
      <c r="E130" s="67">
        <v>8822</v>
      </c>
      <c r="F130" s="67" t="s">
        <v>144</v>
      </c>
      <c r="G130" s="146">
        <v>2322.4549999999995</v>
      </c>
      <c r="H130" s="141">
        <v>3.1027797296157133E-2</v>
      </c>
      <c r="I130" s="142">
        <v>2.7741622550275471</v>
      </c>
      <c r="J130" s="146">
        <v>199.90797128210002</v>
      </c>
      <c r="K130" s="147">
        <v>0.98592131967051555</v>
      </c>
      <c r="L130" s="147">
        <v>1.2717716299311717</v>
      </c>
      <c r="M130" s="148"/>
      <c r="N130" s="127"/>
      <c r="Q130">
        <v>408822</v>
      </c>
    </row>
    <row r="131" spans="1:17" x14ac:dyDescent="0.25">
      <c r="A131" s="225">
        <v>100002</v>
      </c>
      <c r="B131">
        <v>200030</v>
      </c>
      <c r="C131" s="67">
        <v>8833</v>
      </c>
      <c r="D131" s="67" t="s">
        <v>146</v>
      </c>
      <c r="E131" s="67">
        <v>8833</v>
      </c>
      <c r="F131" s="67" t="s">
        <v>146</v>
      </c>
      <c r="G131" s="146">
        <v>1626.9650000000001</v>
      </c>
      <c r="H131" s="141">
        <v>3.6387047635137761E-2</v>
      </c>
      <c r="I131" s="142">
        <v>2.5150530281843797</v>
      </c>
      <c r="J131" s="146">
        <v>148.892278476125</v>
      </c>
      <c r="K131" s="147">
        <v>0.95597427808032998</v>
      </c>
      <c r="L131" s="147">
        <v>1.7375742049984939</v>
      </c>
      <c r="M131" s="148"/>
      <c r="N131" s="127"/>
      <c r="Q131">
        <v>508833</v>
      </c>
    </row>
    <row r="132" spans="1:17" x14ac:dyDescent="0.25">
      <c r="A132">
        <v>100002</v>
      </c>
      <c r="B132">
        <v>200030</v>
      </c>
      <c r="C132" s="67">
        <v>8839</v>
      </c>
      <c r="D132" s="67" t="s">
        <v>165</v>
      </c>
      <c r="E132" s="67">
        <v>8839</v>
      </c>
      <c r="F132" s="67" t="s">
        <v>165</v>
      </c>
      <c r="G132" s="146">
        <v>1377.97111</v>
      </c>
      <c r="H132" s="141">
        <v>4.1191698205573349E-2</v>
      </c>
      <c r="I132" s="142">
        <v>2.6505970173061173</v>
      </c>
      <c r="J132" s="146">
        <v>150.45045804412629</v>
      </c>
      <c r="K132" s="147">
        <v>1</v>
      </c>
      <c r="L132" s="147">
        <v>1.1933951304751984</v>
      </c>
      <c r="M132" s="148"/>
      <c r="N132" s="127"/>
      <c r="Q132">
        <v>508839</v>
      </c>
    </row>
    <row r="133" spans="1:17" x14ac:dyDescent="0.25">
      <c r="A133">
        <v>100002</v>
      </c>
      <c r="B133">
        <v>200030</v>
      </c>
      <c r="C133" s="67">
        <v>8840</v>
      </c>
      <c r="D133" s="67" t="s">
        <v>163</v>
      </c>
      <c r="E133" s="67">
        <v>8840</v>
      </c>
      <c r="F133" s="67" t="s">
        <v>163</v>
      </c>
      <c r="G133" s="146">
        <v>2136.5920000000001</v>
      </c>
      <c r="H133" s="141">
        <v>3.2447930816286094E-2</v>
      </c>
      <c r="I133" s="142">
        <v>2.6511880836397399</v>
      </c>
      <c r="J133" s="146">
        <v>183.80153935635096</v>
      </c>
      <c r="K133" s="147">
        <v>0.90148154133184477</v>
      </c>
      <c r="L133" s="147">
        <v>1.5458762970597941</v>
      </c>
      <c r="M133" s="148"/>
      <c r="N133" s="127"/>
      <c r="Q133">
        <v>408840</v>
      </c>
    </row>
    <row r="134" spans="1:17" x14ac:dyDescent="0.25">
      <c r="A134">
        <v>100002</v>
      </c>
      <c r="B134">
        <v>200030</v>
      </c>
      <c r="C134" s="67">
        <v>8860</v>
      </c>
      <c r="D134" s="67" t="s">
        <v>167</v>
      </c>
      <c r="E134" s="67">
        <v>8860</v>
      </c>
      <c r="F134" s="67" t="s">
        <v>167</v>
      </c>
      <c r="G134" s="146">
        <v>1340.7449999999999</v>
      </c>
      <c r="H134" s="141">
        <v>3.8300953163745488E-2</v>
      </c>
      <c r="I134" s="142">
        <v>2.5729965802594825</v>
      </c>
      <c r="J134" s="146">
        <v>132.12803524975999</v>
      </c>
      <c r="K134" s="147">
        <v>0.95592270311369376</v>
      </c>
      <c r="L134" s="147">
        <v>1.5432489654138921</v>
      </c>
      <c r="M134" s="148"/>
      <c r="N134" s="127"/>
      <c r="Q134">
        <v>508860</v>
      </c>
    </row>
    <row r="135" spans="1:17" x14ac:dyDescent="0.25">
      <c r="A135">
        <v>100002</v>
      </c>
      <c r="B135">
        <v>200030</v>
      </c>
      <c r="C135" s="67">
        <v>8862</v>
      </c>
      <c r="D135" s="67" t="s">
        <v>166</v>
      </c>
      <c r="E135" s="67">
        <v>8862</v>
      </c>
      <c r="F135" s="67" t="s">
        <v>166</v>
      </c>
      <c r="G135" s="146">
        <v>2138.4359999999997</v>
      </c>
      <c r="H135" s="141">
        <v>3.4685853526283394E-2</v>
      </c>
      <c r="I135" s="142">
        <v>2.6983881303906228</v>
      </c>
      <c r="J135" s="146">
        <v>200.14883227779202</v>
      </c>
      <c r="K135" s="147">
        <v>0.98243572988041172</v>
      </c>
      <c r="L135" s="147">
        <v>1.3107554250034603</v>
      </c>
      <c r="M135" s="148"/>
      <c r="N135" s="127"/>
      <c r="Q135">
        <v>408862</v>
      </c>
    </row>
    <row r="136" spans="1:17" x14ac:dyDescent="0.25">
      <c r="A136">
        <v>100014</v>
      </c>
      <c r="B136">
        <v>200050</v>
      </c>
      <c r="C136" s="67">
        <v>10510</v>
      </c>
      <c r="D136" s="67" t="s">
        <v>41</v>
      </c>
      <c r="E136" s="67">
        <v>10510</v>
      </c>
      <c r="F136" s="67" t="s">
        <v>41</v>
      </c>
      <c r="G136" s="146">
        <v>6340.3530200000005</v>
      </c>
      <c r="H136" s="141">
        <v>2.8210209107181635E-2</v>
      </c>
      <c r="I136" s="142">
        <v>2.0632999078653822</v>
      </c>
      <c r="J136" s="146">
        <v>369.04736046498408</v>
      </c>
      <c r="K136" s="147">
        <v>0.69510211555937162</v>
      </c>
      <c r="L136" s="147">
        <v>1.2958383351290981</v>
      </c>
      <c r="M136" s="148"/>
      <c r="N136" s="127"/>
      <c r="Q136">
        <v>410510</v>
      </c>
    </row>
    <row r="137" spans="1:17" x14ac:dyDescent="0.25">
      <c r="A137">
        <v>100014</v>
      </c>
      <c r="B137">
        <v>200050</v>
      </c>
      <c r="C137" s="67">
        <v>10511</v>
      </c>
      <c r="D137" s="67" t="s">
        <v>42</v>
      </c>
      <c r="E137" s="67">
        <v>10511</v>
      </c>
      <c r="F137" s="67" t="s">
        <v>42</v>
      </c>
      <c r="G137" s="146">
        <v>1427.92</v>
      </c>
      <c r="H137" s="141">
        <v>3.4782264116087341E-2</v>
      </c>
      <c r="I137" s="142">
        <v>2.7963321474592413</v>
      </c>
      <c r="J137" s="146">
        <v>138.88344498452003</v>
      </c>
      <c r="K137" s="147">
        <v>0.96818778681756035</v>
      </c>
      <c r="L137" s="147">
        <v>1.3173892982480671</v>
      </c>
      <c r="M137" s="148"/>
      <c r="N137" s="127"/>
      <c r="Q137">
        <v>510511</v>
      </c>
    </row>
    <row r="138" spans="1:17" x14ac:dyDescent="0.25">
      <c r="A138">
        <v>100014</v>
      </c>
      <c r="B138">
        <v>200050</v>
      </c>
      <c r="C138" s="67">
        <v>10512</v>
      </c>
      <c r="D138" s="67" t="s">
        <v>43</v>
      </c>
      <c r="E138" s="67">
        <v>10512</v>
      </c>
      <c r="F138" s="67" t="s">
        <v>43</v>
      </c>
      <c r="G138" s="146">
        <v>2087.0810000000001</v>
      </c>
      <c r="H138" s="141">
        <v>3.5362168093922265E-2</v>
      </c>
      <c r="I138" s="142">
        <v>2.7356111957322216</v>
      </c>
      <c r="J138" s="146">
        <v>201.89825303082497</v>
      </c>
      <c r="K138" s="147">
        <v>0.97475371128874688</v>
      </c>
      <c r="L138" s="147">
        <v>1.2288944057190121</v>
      </c>
      <c r="M138" s="148"/>
      <c r="N138" s="127"/>
      <c r="Q138">
        <v>410512</v>
      </c>
    </row>
    <row r="139" spans="1:17" x14ac:dyDescent="0.25">
      <c r="A139">
        <v>100014</v>
      </c>
      <c r="B139">
        <v>200050</v>
      </c>
      <c r="C139" s="67">
        <v>10513</v>
      </c>
      <c r="D139" s="67" t="s">
        <v>371</v>
      </c>
      <c r="E139" s="67">
        <v>10513</v>
      </c>
      <c r="F139" s="67" t="s">
        <v>371</v>
      </c>
      <c r="G139" s="146">
        <v>1358.0870000000004</v>
      </c>
      <c r="H139" s="141">
        <v>4.0193652456276437E-2</v>
      </c>
      <c r="I139" s="142">
        <v>2.5478447257060846</v>
      </c>
      <c r="J139" s="146">
        <v>139.07786722221496</v>
      </c>
      <c r="K139" s="147">
        <v>0.95201545726926773</v>
      </c>
      <c r="L139" s="147">
        <v>1.2367223959075058</v>
      </c>
      <c r="M139" s="148"/>
      <c r="N139" s="127"/>
      <c r="Q139">
        <v>510513</v>
      </c>
    </row>
    <row r="140" spans="1:17" x14ac:dyDescent="0.25">
      <c r="A140">
        <v>100014</v>
      </c>
      <c r="B140">
        <v>200050</v>
      </c>
      <c r="C140" s="67">
        <v>10520</v>
      </c>
      <c r="D140" s="67" t="s">
        <v>34</v>
      </c>
      <c r="E140" s="67">
        <v>10520</v>
      </c>
      <c r="F140" s="67" t="s">
        <v>34</v>
      </c>
      <c r="G140" s="146">
        <v>2204.9850000000001</v>
      </c>
      <c r="H140" s="141">
        <v>3.1038042606003822E-2</v>
      </c>
      <c r="I140" s="142">
        <v>2.7564284201479827</v>
      </c>
      <c r="J140" s="146">
        <v>188.64560144047996</v>
      </c>
      <c r="K140" s="147">
        <v>0.84624954215133608</v>
      </c>
      <c r="L140" s="147">
        <v>1.3256440529943117</v>
      </c>
      <c r="M140" s="148"/>
      <c r="N140" s="127"/>
      <c r="Q140">
        <v>510520</v>
      </c>
    </row>
    <row r="141" spans="1:17" x14ac:dyDescent="0.25">
      <c r="A141">
        <v>100014</v>
      </c>
      <c r="B141">
        <v>200050</v>
      </c>
      <c r="C141" s="67">
        <v>10521</v>
      </c>
      <c r="D141" s="67" t="s">
        <v>38</v>
      </c>
      <c r="E141" s="67">
        <v>10521</v>
      </c>
      <c r="F141" s="67" t="s">
        <v>38</v>
      </c>
      <c r="G141" s="146">
        <v>2126.7250000000004</v>
      </c>
      <c r="H141" s="141">
        <v>3.8894039695638073E-2</v>
      </c>
      <c r="I141" s="142">
        <v>2.641893535835615</v>
      </c>
      <c r="J141" s="146">
        <v>218.52931361397904</v>
      </c>
      <c r="K141" s="147">
        <v>0.91112805422856535</v>
      </c>
      <c r="L141" s="147">
        <v>1.3159336305749139</v>
      </c>
      <c r="M141" s="148"/>
      <c r="N141" s="127"/>
      <c r="Q141">
        <v>410521</v>
      </c>
    </row>
    <row r="142" spans="1:17" x14ac:dyDescent="0.25">
      <c r="A142">
        <v>100014</v>
      </c>
      <c r="B142">
        <v>200050</v>
      </c>
      <c r="C142" s="67">
        <v>10522</v>
      </c>
      <c r="D142" s="67" t="s">
        <v>36</v>
      </c>
      <c r="E142" s="67">
        <v>10522</v>
      </c>
      <c r="F142" s="67" t="s">
        <v>36</v>
      </c>
      <c r="G142" s="146">
        <v>1013.7249999999999</v>
      </c>
      <c r="H142" s="141">
        <v>4.3702342433441621E-2</v>
      </c>
      <c r="I142" s="142">
        <v>2.584159658684555</v>
      </c>
      <c r="J142" s="146">
        <v>114.48384712747499</v>
      </c>
      <c r="K142" s="147">
        <v>0.93586826200787887</v>
      </c>
      <c r="L142" s="147">
        <v>1.1320853377954403</v>
      </c>
      <c r="M142" s="148"/>
      <c r="N142" s="127"/>
      <c r="Q142">
        <v>510522</v>
      </c>
    </row>
    <row r="143" spans="1:17" x14ac:dyDescent="0.25">
      <c r="A143">
        <v>100014</v>
      </c>
      <c r="B143">
        <v>200050</v>
      </c>
      <c r="C143" s="67">
        <v>10523</v>
      </c>
      <c r="D143" s="67" t="s">
        <v>39</v>
      </c>
      <c r="E143" s="67">
        <v>10523</v>
      </c>
      <c r="F143" s="67" t="s">
        <v>39</v>
      </c>
      <c r="G143" s="146">
        <v>1432.0400000000002</v>
      </c>
      <c r="H143" s="141">
        <v>3.9787678300330656E-2</v>
      </c>
      <c r="I143" s="142">
        <v>2.5485735733638726</v>
      </c>
      <c r="J143" s="146">
        <v>145.21147013421</v>
      </c>
      <c r="K143" s="147">
        <v>0.99032548372581364</v>
      </c>
      <c r="L143" s="147">
        <v>1.499053388867853</v>
      </c>
      <c r="M143" s="148"/>
      <c r="N143" s="127"/>
      <c r="Q143">
        <v>510523</v>
      </c>
    </row>
    <row r="144" spans="1:17" x14ac:dyDescent="0.25">
      <c r="A144">
        <v>100014</v>
      </c>
      <c r="B144">
        <v>200050</v>
      </c>
      <c r="C144" s="67">
        <v>10524</v>
      </c>
      <c r="D144" s="67" t="s">
        <v>35</v>
      </c>
      <c r="E144" s="67">
        <v>10524</v>
      </c>
      <c r="F144" s="67" t="s">
        <v>35</v>
      </c>
      <c r="G144" s="146">
        <v>2945.5569999999998</v>
      </c>
      <c r="H144" s="141">
        <v>3.0658991052739833E-2</v>
      </c>
      <c r="I144" s="142">
        <v>2.6543200793602026</v>
      </c>
      <c r="J144" s="146">
        <v>239.70582201459399</v>
      </c>
      <c r="K144" s="147">
        <v>0.87451200027464981</v>
      </c>
      <c r="L144" s="147">
        <v>1.3407695638368502</v>
      </c>
      <c r="M144" s="148"/>
      <c r="N144" s="127"/>
      <c r="Q144">
        <v>410524</v>
      </c>
    </row>
    <row r="145" spans="1:17" x14ac:dyDescent="0.25">
      <c r="A145">
        <v>100014</v>
      </c>
      <c r="B145">
        <v>200050</v>
      </c>
      <c r="C145" s="67">
        <v>10530</v>
      </c>
      <c r="D145" s="67" t="s">
        <v>29</v>
      </c>
      <c r="E145" s="67">
        <v>10530</v>
      </c>
      <c r="F145" s="67" t="s">
        <v>29</v>
      </c>
      <c r="G145" s="146">
        <v>1900.6122399999999</v>
      </c>
      <c r="H145" s="141">
        <v>3.8288449953950407E-2</v>
      </c>
      <c r="I145" s="142">
        <v>2.6586349973206533</v>
      </c>
      <c r="J145" s="146">
        <v>193.47284775617655</v>
      </c>
      <c r="K145" s="147">
        <v>0.96927555121713715</v>
      </c>
      <c r="L145" s="147">
        <v>1.4380186581468994</v>
      </c>
      <c r="M145" s="148"/>
      <c r="N145" s="127"/>
      <c r="Q145">
        <v>510530</v>
      </c>
    </row>
    <row r="146" spans="1:17" x14ac:dyDescent="0.25">
      <c r="A146">
        <v>100021</v>
      </c>
      <c r="B146">
        <v>200050</v>
      </c>
      <c r="C146" s="67">
        <v>10539</v>
      </c>
      <c r="D146" s="67" t="s">
        <v>20</v>
      </c>
      <c r="E146" s="67">
        <v>10539</v>
      </c>
      <c r="F146" s="67" t="s">
        <v>20</v>
      </c>
      <c r="G146" s="146">
        <v>939.60500000000002</v>
      </c>
      <c r="H146" s="141">
        <v>3.9057553113419505E-2</v>
      </c>
      <c r="I146" s="142">
        <v>2.4731261540753828</v>
      </c>
      <c r="J146" s="146">
        <v>90.760446020680007</v>
      </c>
      <c r="K146" s="147">
        <v>0.93263571998879025</v>
      </c>
      <c r="L146" s="147">
        <v>1.9372097901701431</v>
      </c>
      <c r="M146" s="148"/>
      <c r="N146" s="127"/>
      <c r="Q146" s="52">
        <v>410566</v>
      </c>
    </row>
    <row r="147" spans="1:17" x14ac:dyDescent="0.25">
      <c r="A147">
        <v>100021</v>
      </c>
      <c r="B147">
        <v>200050</v>
      </c>
      <c r="C147" s="67">
        <v>10541</v>
      </c>
      <c r="D147" s="67" t="s">
        <v>27</v>
      </c>
      <c r="E147" s="67">
        <v>10541</v>
      </c>
      <c r="F147" s="67" t="s">
        <v>27</v>
      </c>
      <c r="G147" s="146">
        <v>2629.7120000000004</v>
      </c>
      <c r="H147" s="141">
        <v>3.1188591956882453E-2</v>
      </c>
      <c r="I147" s="142">
        <v>2.568015581173908</v>
      </c>
      <c r="J147" s="146">
        <v>210.62097123984404</v>
      </c>
      <c r="K147" s="147">
        <v>0.94593395415591686</v>
      </c>
      <c r="L147" s="147">
        <v>1.4418354298605356</v>
      </c>
      <c r="M147" s="148"/>
      <c r="N147" s="127"/>
      <c r="Q147">
        <v>410541</v>
      </c>
    </row>
    <row r="148" spans="1:17" x14ac:dyDescent="0.25">
      <c r="A148">
        <v>100014</v>
      </c>
      <c r="B148">
        <v>200050</v>
      </c>
      <c r="C148" s="67">
        <v>10550</v>
      </c>
      <c r="D148" s="67" t="s">
        <v>17</v>
      </c>
      <c r="E148" s="67">
        <v>10550</v>
      </c>
      <c r="F148" s="67" t="s">
        <v>17</v>
      </c>
      <c r="G148" s="146">
        <v>1766.3200000000002</v>
      </c>
      <c r="H148" s="141">
        <v>3.5330737448753459E-2</v>
      </c>
      <c r="I148" s="142">
        <v>2.5960650391774993</v>
      </c>
      <c r="J148" s="146">
        <v>162.00844648568997</v>
      </c>
      <c r="K148" s="147">
        <v>0.98383333712698895</v>
      </c>
      <c r="L148" s="147">
        <v>1.479695299350458</v>
      </c>
      <c r="M148" s="148"/>
      <c r="N148" s="127"/>
      <c r="Q148">
        <v>410550</v>
      </c>
    </row>
    <row r="149" spans="1:17" x14ac:dyDescent="0.25">
      <c r="A149">
        <v>100014</v>
      </c>
      <c r="B149">
        <v>200050</v>
      </c>
      <c r="C149" s="67">
        <v>10551</v>
      </c>
      <c r="D149" s="67" t="s">
        <v>372</v>
      </c>
      <c r="E149" s="67">
        <v>10551</v>
      </c>
      <c r="F149" s="67" t="s">
        <v>372</v>
      </c>
      <c r="G149" s="146">
        <v>1206.8500000000001</v>
      </c>
      <c r="H149" s="141">
        <v>4.1784026256800839E-2</v>
      </c>
      <c r="I149" s="142">
        <v>2.423669884409827</v>
      </c>
      <c r="J149" s="146">
        <v>122.21852750529999</v>
      </c>
      <c r="K149" s="147">
        <v>0.99627128474955462</v>
      </c>
      <c r="L149" s="147">
        <v>1.5474695388198112</v>
      </c>
      <c r="M149" s="148"/>
      <c r="N149" s="127"/>
      <c r="Q149" s="52">
        <v>410550</v>
      </c>
    </row>
    <row r="150" spans="1:17" x14ac:dyDescent="0.25">
      <c r="A150">
        <v>100014</v>
      </c>
      <c r="B150">
        <v>200050</v>
      </c>
      <c r="C150" s="67">
        <v>10556</v>
      </c>
      <c r="D150" s="67" t="s">
        <v>18</v>
      </c>
      <c r="E150" s="67">
        <v>10556</v>
      </c>
      <c r="F150" s="67" t="s">
        <v>18</v>
      </c>
      <c r="G150" s="146">
        <v>2273.2047599999996</v>
      </c>
      <c r="H150" s="141">
        <v>2.7470684657593347E-2</v>
      </c>
      <c r="I150" s="142">
        <v>2.6639775346942356</v>
      </c>
      <c r="J150" s="146">
        <v>166.3560494750858</v>
      </c>
      <c r="K150" s="147">
        <v>0.86522054814973492</v>
      </c>
      <c r="L150" s="147">
        <v>1.131108754563354</v>
      </c>
      <c r="M150" s="148"/>
      <c r="N150" s="127"/>
      <c r="Q150">
        <v>510556</v>
      </c>
    </row>
    <row r="151" spans="1:17" x14ac:dyDescent="0.25">
      <c r="A151">
        <v>100021</v>
      </c>
      <c r="B151">
        <v>200050</v>
      </c>
      <c r="C151" s="67">
        <v>10558</v>
      </c>
      <c r="D151" s="67" t="s">
        <v>26</v>
      </c>
      <c r="E151" s="67">
        <v>10558</v>
      </c>
      <c r="F151" s="67" t="s">
        <v>26</v>
      </c>
      <c r="G151" s="146">
        <v>1193.4599999999998</v>
      </c>
      <c r="H151" s="141">
        <v>2.7296991534074867E-2</v>
      </c>
      <c r="I151" s="142">
        <v>2.5438196504281669</v>
      </c>
      <c r="J151" s="146">
        <v>82.872219556899978</v>
      </c>
      <c r="K151" s="147">
        <v>0.87518257867481075</v>
      </c>
      <c r="L151" s="147">
        <v>1.2427552723410711</v>
      </c>
      <c r="M151" s="148"/>
      <c r="N151" s="127"/>
      <c r="Q151" s="52">
        <v>410541</v>
      </c>
    </row>
    <row r="152" spans="1:17" x14ac:dyDescent="0.25">
      <c r="A152">
        <v>100021</v>
      </c>
      <c r="B152">
        <v>200050</v>
      </c>
      <c r="C152" s="67">
        <v>10560</v>
      </c>
      <c r="D152" s="67" t="s">
        <v>25</v>
      </c>
      <c r="E152" s="67">
        <v>10560</v>
      </c>
      <c r="F152" s="67" t="s">
        <v>25</v>
      </c>
      <c r="G152" s="146">
        <v>1190.9649999999999</v>
      </c>
      <c r="H152" s="141">
        <v>2.9245061050043816E-2</v>
      </c>
      <c r="I152" s="142">
        <v>2.4379500237202603</v>
      </c>
      <c r="J152" s="146">
        <v>84.913419331355016</v>
      </c>
      <c r="K152" s="147">
        <v>0.97963798025732507</v>
      </c>
      <c r="L152" s="147">
        <v>1.4173591474583538</v>
      </c>
      <c r="M152" s="148"/>
      <c r="N152" s="127"/>
      <c r="Q152">
        <v>410560</v>
      </c>
    </row>
    <row r="153" spans="1:17" x14ac:dyDescent="0.25">
      <c r="A153">
        <v>100021</v>
      </c>
      <c r="B153">
        <v>200050</v>
      </c>
      <c r="C153" s="67">
        <v>10566</v>
      </c>
      <c r="D153" s="67" t="s">
        <v>21</v>
      </c>
      <c r="E153" s="67">
        <v>10566</v>
      </c>
      <c r="F153" s="67" t="s">
        <v>21</v>
      </c>
      <c r="G153" s="146">
        <v>3345.27</v>
      </c>
      <c r="H153" s="141">
        <v>3.67013152276515E-2</v>
      </c>
      <c r="I153" s="142">
        <v>2.4223316204671073</v>
      </c>
      <c r="J153" s="146">
        <v>297.40372386433</v>
      </c>
      <c r="K153" s="147">
        <v>0.88795598393482322</v>
      </c>
      <c r="L153" s="147">
        <v>1.4662687346665078</v>
      </c>
      <c r="M153" s="148"/>
      <c r="N153" s="127"/>
      <c r="Q153">
        <v>410566</v>
      </c>
    </row>
    <row r="154" spans="1:17" x14ac:dyDescent="0.25">
      <c r="A154">
        <v>100014</v>
      </c>
      <c r="B154">
        <v>200050</v>
      </c>
      <c r="C154" s="67">
        <v>10570</v>
      </c>
      <c r="D154" s="67" t="s">
        <v>30</v>
      </c>
      <c r="E154" s="67">
        <v>10570</v>
      </c>
      <c r="F154" s="67" t="s">
        <v>30</v>
      </c>
      <c r="G154" s="146">
        <v>2097.2869999999998</v>
      </c>
      <c r="H154" s="141">
        <v>3.9394890386387424E-2</v>
      </c>
      <c r="I154" s="142">
        <v>2.5065949295446925</v>
      </c>
      <c r="J154" s="146">
        <v>207.10086753507198</v>
      </c>
      <c r="K154" s="147">
        <v>0.91013426757385674</v>
      </c>
      <c r="L154" s="147">
        <v>1.4863144278100842</v>
      </c>
      <c r="M154" s="148"/>
      <c r="N154" s="127"/>
      <c r="Q154">
        <v>510570</v>
      </c>
    </row>
    <row r="155" spans="1:17" x14ac:dyDescent="0.25">
      <c r="A155">
        <v>100014</v>
      </c>
      <c r="B155">
        <v>200050</v>
      </c>
      <c r="C155" s="67">
        <v>10571</v>
      </c>
      <c r="D155" s="67" t="s">
        <v>471</v>
      </c>
      <c r="E155" s="67">
        <v>10571</v>
      </c>
      <c r="F155" s="67" t="s">
        <v>471</v>
      </c>
      <c r="G155" s="146">
        <v>3311.37</v>
      </c>
      <c r="H155" s="141">
        <v>3.5851735951709381E-2</v>
      </c>
      <c r="I155" s="142">
        <v>2.6083874348079492</v>
      </c>
      <c r="J155" s="146">
        <v>309.66348601302002</v>
      </c>
      <c r="K155" s="147">
        <v>0.93066534362948461</v>
      </c>
      <c r="L155" s="147">
        <v>1.3495901987846597</v>
      </c>
      <c r="M155" s="148"/>
      <c r="N155" s="127"/>
      <c r="Q155">
        <v>410571</v>
      </c>
    </row>
    <row r="156" spans="1:17" x14ac:dyDescent="0.25">
      <c r="A156">
        <v>100021</v>
      </c>
      <c r="B156">
        <v>200050</v>
      </c>
      <c r="C156" s="67">
        <v>10582</v>
      </c>
      <c r="D156" s="67" t="s">
        <v>28</v>
      </c>
      <c r="E156" s="67">
        <v>10582</v>
      </c>
      <c r="F156" s="67" t="s">
        <v>28</v>
      </c>
      <c r="G156" s="146">
        <v>1013.5730199999999</v>
      </c>
      <c r="H156" s="141">
        <v>3.4545484218687958E-2</v>
      </c>
      <c r="I156" s="142">
        <v>2.5261227126980943</v>
      </c>
      <c r="J156" s="146">
        <v>88.450597265092952</v>
      </c>
      <c r="K156" s="147">
        <v>0.98018571964604329</v>
      </c>
      <c r="L156" s="147">
        <v>1.4218025068037534</v>
      </c>
      <c r="M156" s="148"/>
      <c r="N156" s="127"/>
      <c r="Q156" s="52">
        <v>510590</v>
      </c>
    </row>
    <row r="157" spans="1:17" x14ac:dyDescent="0.25">
      <c r="A157">
        <v>100014</v>
      </c>
      <c r="B157">
        <v>200050</v>
      </c>
      <c r="C157" s="67">
        <v>10583</v>
      </c>
      <c r="D157" s="67" t="s">
        <v>37</v>
      </c>
      <c r="E157" s="67">
        <v>10583</v>
      </c>
      <c r="F157" s="67" t="s">
        <v>37</v>
      </c>
      <c r="G157" s="146">
        <v>883.10113000000001</v>
      </c>
      <c r="H157" s="141">
        <v>3.7414905514443403E-2</v>
      </c>
      <c r="I157" s="142">
        <v>2.8141577671857356</v>
      </c>
      <c r="J157" s="146">
        <v>92.982995791469591</v>
      </c>
      <c r="K157" s="147">
        <v>0.95447859974995153</v>
      </c>
      <c r="L157" s="147">
        <v>1.4019464655362368</v>
      </c>
      <c r="M157" s="148"/>
      <c r="N157" s="127"/>
      <c r="Q157" s="52">
        <v>510523</v>
      </c>
    </row>
    <row r="158" spans="1:17" x14ac:dyDescent="0.25">
      <c r="A158">
        <v>100021</v>
      </c>
      <c r="B158">
        <v>200050</v>
      </c>
      <c r="C158" s="67">
        <v>10590</v>
      </c>
      <c r="D158" s="67" t="s">
        <v>22</v>
      </c>
      <c r="E158" s="67">
        <v>10590</v>
      </c>
      <c r="F158" s="67" t="s">
        <v>22</v>
      </c>
      <c r="G158" s="146">
        <v>1910.8470000000002</v>
      </c>
      <c r="H158" s="141">
        <v>3.6792913612355371E-2</v>
      </c>
      <c r="I158" s="142">
        <v>2.8202435830812194</v>
      </c>
      <c r="J158" s="146">
        <v>198.27899790638901</v>
      </c>
      <c r="K158" s="147">
        <v>0.97982933436258246</v>
      </c>
      <c r="L158" s="147">
        <v>1.3244226073206788</v>
      </c>
      <c r="M158" s="148"/>
      <c r="N158" s="127"/>
      <c r="Q158">
        <v>510590</v>
      </c>
    </row>
    <row r="159" spans="1:17" x14ac:dyDescent="0.25">
      <c r="A159">
        <v>100006</v>
      </c>
      <c r="B159">
        <v>200030</v>
      </c>
      <c r="C159" s="67">
        <v>51101</v>
      </c>
      <c r="D159" s="67" t="s">
        <v>138</v>
      </c>
      <c r="E159" s="67">
        <v>51101</v>
      </c>
      <c r="F159" s="67" t="s">
        <v>138</v>
      </c>
      <c r="G159" s="146">
        <v>5906.6659999999993</v>
      </c>
      <c r="H159" s="141">
        <v>2.6302855760283381E-2</v>
      </c>
      <c r="I159" s="142">
        <v>2.8436797543656609</v>
      </c>
      <c r="J159" s="146">
        <v>441.800296729141</v>
      </c>
      <c r="K159" s="147">
        <v>0.97472621939324056</v>
      </c>
      <c r="L159" s="147">
        <v>1.311775808608866</v>
      </c>
      <c r="M159" s="148"/>
      <c r="N159" s="127"/>
      <c r="Q159">
        <v>451101</v>
      </c>
    </row>
    <row r="160" spans="1:17" x14ac:dyDescent="0.25">
      <c r="A160">
        <v>100006</v>
      </c>
      <c r="B160">
        <v>200030</v>
      </c>
      <c r="C160" s="67">
        <v>51103</v>
      </c>
      <c r="D160" s="67" t="s">
        <v>139</v>
      </c>
      <c r="E160" s="67">
        <v>51103</v>
      </c>
      <c r="F160" s="67" t="s">
        <v>139</v>
      </c>
      <c r="G160" s="146">
        <v>1552.2099999999998</v>
      </c>
      <c r="H160" s="141">
        <v>3.6176859045936073E-2</v>
      </c>
      <c r="I160" s="142">
        <v>2.5365603494372544</v>
      </c>
      <c r="J160" s="146">
        <v>142.43821882336098</v>
      </c>
      <c r="K160" s="147">
        <v>0.96335489180049627</v>
      </c>
      <c r="L160" s="147">
        <v>1.3932110299907905</v>
      </c>
      <c r="M160" s="148"/>
      <c r="N160" s="127"/>
      <c r="Q160">
        <v>551103</v>
      </c>
    </row>
    <row r="161" spans="1:17" x14ac:dyDescent="0.25">
      <c r="A161">
        <v>100006</v>
      </c>
      <c r="B161">
        <v>200030</v>
      </c>
      <c r="C161" s="67">
        <v>51110</v>
      </c>
      <c r="D161" s="67" t="s">
        <v>137</v>
      </c>
      <c r="E161" s="67">
        <v>51110</v>
      </c>
      <c r="F161" s="67" t="s">
        <v>137</v>
      </c>
      <c r="G161" s="146">
        <v>2838.5432899999996</v>
      </c>
      <c r="H161" s="141">
        <v>3.2847989871401702E-2</v>
      </c>
      <c r="I161" s="142">
        <v>2.6357277189174035</v>
      </c>
      <c r="J161" s="146">
        <v>245.7564154989216</v>
      </c>
      <c r="K161" s="147">
        <v>0.9564769932571594</v>
      </c>
      <c r="L161" s="147">
        <v>1.4345018580994482</v>
      </c>
      <c r="M161" s="148"/>
      <c r="N161" s="127"/>
      <c r="Q161">
        <v>551110</v>
      </c>
    </row>
    <row r="162" spans="1:17" x14ac:dyDescent="0.25">
      <c r="A162" s="65">
        <v>100006</v>
      </c>
      <c r="B162" s="65">
        <v>200030</v>
      </c>
      <c r="C162" s="51">
        <v>51114</v>
      </c>
      <c r="D162" s="51" t="s">
        <v>443</v>
      </c>
      <c r="E162" s="102">
        <v>51115</v>
      </c>
      <c r="F162" s="67" t="s">
        <v>527</v>
      </c>
      <c r="G162" s="156">
        <v>776.40000000000009</v>
      </c>
      <c r="H162" s="154">
        <v>3.435770065876919E-2</v>
      </c>
      <c r="I162" s="155">
        <v>2.7026107676455431</v>
      </c>
      <c r="J162" s="156">
        <v>72.093003796199994</v>
      </c>
      <c r="K162" s="147"/>
      <c r="L162" s="147"/>
      <c r="M162" s="148"/>
      <c r="N162" s="127"/>
      <c r="Q162">
        <v>451115</v>
      </c>
    </row>
    <row r="163" spans="1:17" x14ac:dyDescent="0.25">
      <c r="A163">
        <v>100006</v>
      </c>
      <c r="B163">
        <v>200030</v>
      </c>
      <c r="C163" s="67">
        <v>51115</v>
      </c>
      <c r="D163" s="67" t="s">
        <v>469</v>
      </c>
      <c r="E163" s="67">
        <v>51115</v>
      </c>
      <c r="F163" s="67" t="s">
        <v>527</v>
      </c>
      <c r="G163" s="146">
        <v>1275.4060000000002</v>
      </c>
      <c r="H163" s="141">
        <v>3.4879030578525892E-2</v>
      </c>
      <c r="I163" s="142">
        <v>2.5643751087888873</v>
      </c>
      <c r="J163" s="146">
        <v>114.07603406332001</v>
      </c>
      <c r="K163" s="147">
        <v>0.96734584068864216</v>
      </c>
      <c r="L163" s="147">
        <v>1.4607785345268001</v>
      </c>
      <c r="M163" s="148"/>
      <c r="N163" s="127"/>
      <c r="Q163">
        <v>451115</v>
      </c>
    </row>
    <row r="164" spans="1:17" x14ac:dyDescent="0.25">
      <c r="A164">
        <v>100006</v>
      </c>
      <c r="B164">
        <v>200030</v>
      </c>
      <c r="C164" s="67">
        <v>51120</v>
      </c>
      <c r="D164" s="67" t="s">
        <v>141</v>
      </c>
      <c r="E164" s="67">
        <v>51120</v>
      </c>
      <c r="F164" s="67" t="s">
        <v>141</v>
      </c>
      <c r="G164" s="146">
        <v>1171.99</v>
      </c>
      <c r="H164" s="141">
        <v>3.370868271766074E-2</v>
      </c>
      <c r="I164" s="142">
        <v>2.5213075196887349</v>
      </c>
      <c r="J164" s="146">
        <v>99.607377612240015</v>
      </c>
      <c r="K164" s="147">
        <v>0.83571589892010811</v>
      </c>
      <c r="L164" s="147">
        <v>1.741274559849463</v>
      </c>
      <c r="M164" s="148"/>
      <c r="N164" s="127"/>
      <c r="Q164">
        <v>451120</v>
      </c>
    </row>
    <row r="165" spans="1:17" x14ac:dyDescent="0.25">
      <c r="A165">
        <v>100006</v>
      </c>
      <c r="B165">
        <v>200030</v>
      </c>
      <c r="C165" s="67">
        <v>51128</v>
      </c>
      <c r="D165" s="67" t="s">
        <v>178</v>
      </c>
      <c r="E165" s="67">
        <v>51128</v>
      </c>
      <c r="F165" s="67" t="s">
        <v>178</v>
      </c>
      <c r="G165" s="146">
        <v>1628.7903799999999</v>
      </c>
      <c r="H165" s="141">
        <v>3.6549399818529969E-2</v>
      </c>
      <c r="I165" s="142">
        <v>2.6728229136520318</v>
      </c>
      <c r="J165" s="146">
        <v>159.11665163728645</v>
      </c>
      <c r="K165" s="147">
        <v>0.97577957207728594</v>
      </c>
      <c r="L165" s="147">
        <v>1.3380901830481398</v>
      </c>
      <c r="M165" s="148"/>
      <c r="N165" s="127"/>
      <c r="Q165">
        <v>551128</v>
      </c>
    </row>
    <row r="166" spans="1:17" x14ac:dyDescent="0.25">
      <c r="A166">
        <v>100021</v>
      </c>
      <c r="B166">
        <v>200050</v>
      </c>
      <c r="C166" s="67">
        <v>51151</v>
      </c>
      <c r="D166" s="67" t="s">
        <v>24</v>
      </c>
      <c r="E166" s="67">
        <v>51151</v>
      </c>
      <c r="F166" s="67" t="s">
        <v>24</v>
      </c>
      <c r="G166" s="146">
        <v>1572.8700000000001</v>
      </c>
      <c r="H166" s="141">
        <v>4.0439381967499521E-2</v>
      </c>
      <c r="I166" s="142">
        <v>2.4465761951083049</v>
      </c>
      <c r="J166" s="146">
        <v>155.61665809252</v>
      </c>
      <c r="K166" s="147">
        <v>0.99872843909541154</v>
      </c>
      <c r="L166" s="147">
        <v>1.2507082062805963</v>
      </c>
      <c r="M166" s="148"/>
      <c r="N166" s="127"/>
      <c r="Q166">
        <v>451151</v>
      </c>
    </row>
    <row r="167" spans="1:17" x14ac:dyDescent="0.25">
      <c r="A167">
        <v>100021</v>
      </c>
      <c r="B167">
        <v>200050</v>
      </c>
      <c r="C167" s="67">
        <v>51154</v>
      </c>
      <c r="D167" s="67" t="s">
        <v>23</v>
      </c>
      <c r="E167" s="67">
        <v>51154</v>
      </c>
      <c r="F167" s="67" t="s">
        <v>23</v>
      </c>
      <c r="G167" s="146">
        <v>1037.201</v>
      </c>
      <c r="H167" s="141">
        <v>3.4902927994316678E-2</v>
      </c>
      <c r="I167" s="142">
        <v>2.3232603227339736</v>
      </c>
      <c r="J167" s="146">
        <v>84.105164309564017</v>
      </c>
      <c r="K167" s="147">
        <v>0.95570733993970658</v>
      </c>
      <c r="L167" s="147">
        <v>1.5657038083385071</v>
      </c>
      <c r="M167" s="148"/>
      <c r="N167" s="127"/>
      <c r="Q167">
        <v>451154</v>
      </c>
    </row>
    <row r="168" spans="1:17" x14ac:dyDescent="0.25">
      <c r="A168">
        <v>100021</v>
      </c>
      <c r="B168">
        <v>200050</v>
      </c>
      <c r="C168" s="67">
        <v>51156</v>
      </c>
      <c r="D168" s="67" t="s">
        <v>32</v>
      </c>
      <c r="E168" s="67">
        <v>51156</v>
      </c>
      <c r="F168" s="67" t="s">
        <v>32</v>
      </c>
      <c r="G168" s="146">
        <v>2686.585</v>
      </c>
      <c r="H168" s="141">
        <v>3.2613994756684576E-2</v>
      </c>
      <c r="I168" s="142">
        <v>2.4826685550615375</v>
      </c>
      <c r="J168" s="146">
        <v>217.53208688900995</v>
      </c>
      <c r="K168" s="147">
        <v>0.95725614488281585</v>
      </c>
      <c r="L168" s="147">
        <v>1.4143093224458054</v>
      </c>
      <c r="M168" s="148"/>
      <c r="N168" s="127"/>
      <c r="Q168">
        <v>451156</v>
      </c>
    </row>
    <row r="169" spans="1:17" x14ac:dyDescent="0.25">
      <c r="A169">
        <v>100021</v>
      </c>
      <c r="B169">
        <v>200050</v>
      </c>
      <c r="C169" s="67">
        <v>51157</v>
      </c>
      <c r="D169" s="67" t="s">
        <v>33</v>
      </c>
      <c r="E169" s="67">
        <v>51157</v>
      </c>
      <c r="F169" s="67" t="s">
        <v>33</v>
      </c>
      <c r="G169" s="146">
        <v>1919.0027600000001</v>
      </c>
      <c r="H169" s="141">
        <v>2.9718217557066093E-2</v>
      </c>
      <c r="I169" s="142">
        <v>2.7497046134524581</v>
      </c>
      <c r="J169" s="146">
        <v>156.8138434639998</v>
      </c>
      <c r="K169" s="147">
        <v>0.97976826255320237</v>
      </c>
      <c r="L169" s="147">
        <v>1.2690372932775513</v>
      </c>
      <c r="M169" s="148"/>
      <c r="N169" s="127"/>
      <c r="Q169">
        <v>551157</v>
      </c>
    </row>
    <row r="170" spans="1:17" x14ac:dyDescent="0.25">
      <c r="A170">
        <v>100006</v>
      </c>
      <c r="B170">
        <v>200030</v>
      </c>
      <c r="C170" s="67">
        <v>51166</v>
      </c>
      <c r="D170" s="67" t="s">
        <v>179</v>
      </c>
      <c r="E170" s="67">
        <v>51166</v>
      </c>
      <c r="F170" s="67" t="s">
        <v>179</v>
      </c>
      <c r="G170" s="146">
        <v>2926.9403199999997</v>
      </c>
      <c r="H170" s="141">
        <v>3.2966976590061391E-2</v>
      </c>
      <c r="I170" s="142">
        <v>2.6097500968519922</v>
      </c>
      <c r="J170" s="146">
        <v>251.82097980818719</v>
      </c>
      <c r="K170" s="147">
        <v>0.91510101245718545</v>
      </c>
      <c r="L170" s="147">
        <v>1.3064483315914885</v>
      </c>
      <c r="M170" s="148"/>
      <c r="N170" s="127"/>
      <c r="Q170">
        <v>451166</v>
      </c>
    </row>
    <row r="171" spans="1:17" x14ac:dyDescent="0.25">
      <c r="A171">
        <v>100011</v>
      </c>
      <c r="B171">
        <v>200030</v>
      </c>
      <c r="C171" s="67">
        <v>51301</v>
      </c>
      <c r="D171" s="67" t="s">
        <v>158</v>
      </c>
      <c r="E171" s="67">
        <v>51301</v>
      </c>
      <c r="F171" s="67" t="s">
        <v>158</v>
      </c>
      <c r="G171" s="146">
        <v>2760.9009999999998</v>
      </c>
      <c r="H171" s="141">
        <v>2.4335260840326296E-2</v>
      </c>
      <c r="I171" s="142">
        <v>2.7950958364678771</v>
      </c>
      <c r="J171" s="146">
        <v>187.79479152848498</v>
      </c>
      <c r="K171" s="147">
        <v>0.78878315850692116</v>
      </c>
      <c r="L171" s="147">
        <v>1.380725361934992</v>
      </c>
      <c r="M171" s="148"/>
      <c r="N171" s="127"/>
      <c r="Q171">
        <v>451301</v>
      </c>
    </row>
    <row r="172" spans="1:17" x14ac:dyDescent="0.25">
      <c r="A172">
        <v>100011</v>
      </c>
      <c r="B172">
        <v>200030</v>
      </c>
      <c r="C172" s="67">
        <v>51305</v>
      </c>
      <c r="D172" s="67" t="s">
        <v>176</v>
      </c>
      <c r="E172" s="67">
        <v>51305</v>
      </c>
      <c r="F172" s="67" t="s">
        <v>176</v>
      </c>
      <c r="G172" s="146">
        <v>1585.5082599999998</v>
      </c>
      <c r="H172" s="141">
        <v>3.355143282611301E-2</v>
      </c>
      <c r="I172" s="142">
        <v>2.6295755453207166</v>
      </c>
      <c r="J172" s="146">
        <v>139.883094983598</v>
      </c>
      <c r="K172" s="147">
        <v>0.96274495899302892</v>
      </c>
      <c r="L172" s="147">
        <v>1.4065401861953208</v>
      </c>
      <c r="M172" s="148"/>
      <c r="N172" s="127"/>
      <c r="Q172">
        <v>551305</v>
      </c>
    </row>
    <row r="173" spans="1:17" x14ac:dyDescent="0.25">
      <c r="A173">
        <v>100011</v>
      </c>
      <c r="B173">
        <v>200030</v>
      </c>
      <c r="C173" s="67">
        <v>51306</v>
      </c>
      <c r="D173" s="67" t="s">
        <v>160</v>
      </c>
      <c r="E173" s="67">
        <v>51306</v>
      </c>
      <c r="F173" s="67" t="s">
        <v>160</v>
      </c>
      <c r="G173" s="146">
        <v>2658.3377599999999</v>
      </c>
      <c r="H173" s="141">
        <v>3.0762264812506452E-2</v>
      </c>
      <c r="I173" s="142">
        <v>2.6600846697524245</v>
      </c>
      <c r="J173" s="146">
        <v>217.53238775215968</v>
      </c>
      <c r="K173" s="147">
        <v>0.87337802898954509</v>
      </c>
      <c r="L173" s="147">
        <v>1.2303954905844203</v>
      </c>
      <c r="M173" s="148"/>
      <c r="N173" s="127"/>
      <c r="Q173">
        <v>551306</v>
      </c>
    </row>
    <row r="174" spans="1:17" x14ac:dyDescent="0.25">
      <c r="A174">
        <v>100011</v>
      </c>
      <c r="B174">
        <v>200030</v>
      </c>
      <c r="C174" s="67">
        <v>51307</v>
      </c>
      <c r="D174" s="67" t="s">
        <v>156</v>
      </c>
      <c r="E174" s="67">
        <v>51307</v>
      </c>
      <c r="F174" s="67" t="s">
        <v>156</v>
      </c>
      <c r="G174" s="146">
        <v>1497.3999999999999</v>
      </c>
      <c r="H174" s="141">
        <v>3.0564675101754382E-2</v>
      </c>
      <c r="I174" s="142">
        <v>2.8216408441298251</v>
      </c>
      <c r="J174" s="146">
        <v>129.13957288929996</v>
      </c>
      <c r="K174" s="147">
        <v>0.9938719776193965</v>
      </c>
      <c r="L174" s="147">
        <v>1.1537430467126868</v>
      </c>
      <c r="M174" s="148"/>
      <c r="N174" s="127"/>
      <c r="Q174">
        <v>551307</v>
      </c>
    </row>
    <row r="175" spans="1:17" x14ac:dyDescent="0.25">
      <c r="A175">
        <v>100011</v>
      </c>
      <c r="B175">
        <v>200030</v>
      </c>
      <c r="C175" s="67">
        <v>51308</v>
      </c>
      <c r="D175" s="67" t="s">
        <v>162</v>
      </c>
      <c r="E175" s="67">
        <v>51308</v>
      </c>
      <c r="F175" s="67" t="s">
        <v>162</v>
      </c>
      <c r="G175" s="146">
        <v>4582.6050000000005</v>
      </c>
      <c r="H175" s="141">
        <v>3.1612698047759034E-2</v>
      </c>
      <c r="I175" s="142">
        <v>2.6756412542647681</v>
      </c>
      <c r="J175" s="146">
        <v>387.6161568155519</v>
      </c>
      <c r="K175" s="147">
        <v>0.87515508124139374</v>
      </c>
      <c r="L175" s="147">
        <v>1.2892611539850753</v>
      </c>
      <c r="M175" s="148"/>
      <c r="N175" s="127"/>
      <c r="Q175">
        <v>451308</v>
      </c>
    </row>
    <row r="176" spans="1:17" x14ac:dyDescent="0.25">
      <c r="A176">
        <v>100011</v>
      </c>
      <c r="B176">
        <v>200030</v>
      </c>
      <c r="C176" s="67">
        <v>51309</v>
      </c>
      <c r="D176" s="67" t="s">
        <v>157</v>
      </c>
      <c r="E176" s="67">
        <v>51309</v>
      </c>
      <c r="F176" s="67" t="s">
        <v>157</v>
      </c>
      <c r="G176" s="146">
        <v>1370.3619999999999</v>
      </c>
      <c r="H176" s="141">
        <v>3.9198541183790576E-2</v>
      </c>
      <c r="I176" s="142">
        <v>2.6304912716493893</v>
      </c>
      <c r="J176" s="146">
        <v>141.29997234433102</v>
      </c>
      <c r="K176" s="147">
        <v>0.95026065389407233</v>
      </c>
      <c r="L176" s="147">
        <v>1.2878829887842731</v>
      </c>
      <c r="M176" s="148"/>
      <c r="N176" s="127"/>
      <c r="Q176">
        <v>551309</v>
      </c>
    </row>
    <row r="177" spans="1:17" x14ac:dyDescent="0.25">
      <c r="A177">
        <v>100011</v>
      </c>
      <c r="B177">
        <v>200030</v>
      </c>
      <c r="C177" s="67">
        <v>51310</v>
      </c>
      <c r="D177" s="67" t="s">
        <v>154</v>
      </c>
      <c r="E177" s="67">
        <v>51310</v>
      </c>
      <c r="F177" s="67" t="s">
        <v>154</v>
      </c>
      <c r="G177" s="146">
        <v>2057.1950000000002</v>
      </c>
      <c r="H177" s="141">
        <v>3.2628357538323167E-2</v>
      </c>
      <c r="I177" s="142">
        <v>2.57271345205486</v>
      </c>
      <c r="J177" s="146">
        <v>172.687972298765</v>
      </c>
      <c r="K177" s="147">
        <v>0.9763991339927125</v>
      </c>
      <c r="L177" s="147">
        <v>1.4397702243740738</v>
      </c>
      <c r="M177" s="148"/>
      <c r="N177" s="127"/>
      <c r="Q177">
        <v>551310</v>
      </c>
    </row>
    <row r="178" spans="1:17" x14ac:dyDescent="0.25">
      <c r="A178">
        <v>100011</v>
      </c>
      <c r="B178">
        <v>200030</v>
      </c>
      <c r="C178" s="67">
        <v>51314</v>
      </c>
      <c r="D178" s="67" t="s">
        <v>175</v>
      </c>
      <c r="E178" s="67">
        <v>51314</v>
      </c>
      <c r="F178" s="67" t="s">
        <v>175</v>
      </c>
      <c r="G178" s="146">
        <v>1402.4</v>
      </c>
      <c r="H178" s="141">
        <v>3.3596526462523077E-2</v>
      </c>
      <c r="I178" s="142">
        <v>2.3932089845978317</v>
      </c>
      <c r="J178" s="146">
        <v>112.75788099549999</v>
      </c>
      <c r="K178" s="147">
        <v>0.95189074188456524</v>
      </c>
      <c r="L178" s="147">
        <v>1.3620793078586877</v>
      </c>
      <c r="M178" s="148"/>
      <c r="N178" s="127"/>
      <c r="Q178">
        <v>551314</v>
      </c>
    </row>
    <row r="179" spans="1:17" x14ac:dyDescent="0.25">
      <c r="A179">
        <v>100011</v>
      </c>
      <c r="B179">
        <v>200030</v>
      </c>
      <c r="C179" s="67">
        <v>51318</v>
      </c>
      <c r="D179" s="67" t="s">
        <v>152</v>
      </c>
      <c r="E179" s="67">
        <v>51318</v>
      </c>
      <c r="F179" s="67" t="s">
        <v>152</v>
      </c>
      <c r="G179" s="146">
        <v>718.58299999999997</v>
      </c>
      <c r="H179" s="141">
        <v>2.4139722332293334E-2</v>
      </c>
      <c r="I179" s="142">
        <v>2.6167035819105102</v>
      </c>
      <c r="J179" s="146">
        <v>45.390371555615999</v>
      </c>
      <c r="K179" s="147">
        <v>0.95129303086769379</v>
      </c>
      <c r="L179" s="147">
        <v>1.3562113159630944</v>
      </c>
      <c r="M179" s="148"/>
      <c r="N179" s="127"/>
      <c r="Q179" s="52">
        <v>451370</v>
      </c>
    </row>
    <row r="180" spans="1:17" x14ac:dyDescent="0.25">
      <c r="A180">
        <v>100006</v>
      </c>
      <c r="B180">
        <v>200030</v>
      </c>
      <c r="C180" s="67">
        <v>51330</v>
      </c>
      <c r="D180" s="67" t="s">
        <v>172</v>
      </c>
      <c r="E180" s="67">
        <v>51330</v>
      </c>
      <c r="F180" s="67" t="s">
        <v>172</v>
      </c>
      <c r="G180" s="146">
        <v>1697.3449999999998</v>
      </c>
      <c r="H180" s="141">
        <v>2.8009563212335671E-2</v>
      </c>
      <c r="I180" s="142">
        <v>2.6704966874736726</v>
      </c>
      <c r="J180" s="146">
        <v>126.96046529088002</v>
      </c>
      <c r="K180" s="147">
        <v>0.94842223195880837</v>
      </c>
      <c r="L180" s="147">
        <v>1.352820986639961</v>
      </c>
      <c r="M180" s="148"/>
      <c r="N180" s="127"/>
      <c r="Q180">
        <v>551330</v>
      </c>
    </row>
    <row r="181" spans="1:17" x14ac:dyDescent="0.25">
      <c r="A181">
        <v>100011</v>
      </c>
      <c r="B181">
        <v>200030</v>
      </c>
      <c r="C181" s="67">
        <v>51336</v>
      </c>
      <c r="D181" s="67" t="s">
        <v>177</v>
      </c>
      <c r="E181" s="67">
        <v>51336</v>
      </c>
      <c r="F181" s="67" t="s">
        <v>177</v>
      </c>
      <c r="G181" s="146">
        <v>3441.4119999999998</v>
      </c>
      <c r="H181" s="141">
        <v>3.0899851534662712E-2</v>
      </c>
      <c r="I181" s="142">
        <v>2.6118217696689618</v>
      </c>
      <c r="J181" s="146">
        <v>277.73882824287591</v>
      </c>
      <c r="K181" s="147">
        <v>0.92487382849371413</v>
      </c>
      <c r="L181" s="147">
        <v>1.4360880089273063</v>
      </c>
      <c r="M181" s="148"/>
      <c r="N181" s="127"/>
      <c r="Q181">
        <v>451336</v>
      </c>
    </row>
    <row r="182" spans="1:17" x14ac:dyDescent="0.25">
      <c r="A182">
        <v>100011</v>
      </c>
      <c r="B182">
        <v>200030</v>
      </c>
      <c r="C182" s="67">
        <v>51340</v>
      </c>
      <c r="D182" s="67" t="s">
        <v>161</v>
      </c>
      <c r="E182" s="67">
        <v>51340</v>
      </c>
      <c r="F182" s="67" t="s">
        <v>161</v>
      </c>
      <c r="G182" s="146">
        <v>1632.011</v>
      </c>
      <c r="H182" s="141">
        <v>3.5687066266674831E-2</v>
      </c>
      <c r="I182" s="142">
        <v>2.5643365393983255</v>
      </c>
      <c r="J182" s="146">
        <v>149.35128020500002</v>
      </c>
      <c r="K182" s="147">
        <v>0.96650448748516304</v>
      </c>
      <c r="L182" s="147">
        <v>1.3386870034297178</v>
      </c>
      <c r="M182" s="148"/>
      <c r="N182" s="127"/>
      <c r="Q182">
        <v>551340</v>
      </c>
    </row>
    <row r="183" spans="1:17" x14ac:dyDescent="0.25">
      <c r="A183">
        <v>100011</v>
      </c>
      <c r="B183">
        <v>200030</v>
      </c>
      <c r="C183" s="67">
        <v>51341</v>
      </c>
      <c r="D183" s="67" t="s">
        <v>159</v>
      </c>
      <c r="E183" s="67">
        <v>51341</v>
      </c>
      <c r="F183" s="67" t="s">
        <v>159</v>
      </c>
      <c r="G183" s="146">
        <v>2529.75</v>
      </c>
      <c r="H183" s="141">
        <v>3.0098125418755999E-2</v>
      </c>
      <c r="I183" s="142">
        <v>2.6019306255558852</v>
      </c>
      <c r="J183" s="146">
        <v>198.11290446759998</v>
      </c>
      <c r="K183" s="147">
        <v>0.95081600715403536</v>
      </c>
      <c r="L183" s="147">
        <v>1.2612273689160591</v>
      </c>
      <c r="M183" s="148"/>
      <c r="N183" s="127"/>
      <c r="Q183">
        <v>551341</v>
      </c>
    </row>
    <row r="184" spans="1:17" x14ac:dyDescent="0.25">
      <c r="A184">
        <v>100011</v>
      </c>
      <c r="B184">
        <v>200030</v>
      </c>
      <c r="C184" s="67">
        <v>51349</v>
      </c>
      <c r="D184" s="67" t="s">
        <v>155</v>
      </c>
      <c r="E184" s="67">
        <v>51349</v>
      </c>
      <c r="F184" s="67" t="s">
        <v>155</v>
      </c>
      <c r="G184" s="146">
        <v>1605.425</v>
      </c>
      <c r="H184" s="141">
        <v>2.6819063014887991E-2</v>
      </c>
      <c r="I184" s="142">
        <v>2.8330083062117515</v>
      </c>
      <c r="J184" s="146">
        <v>121.97798931604201</v>
      </c>
      <c r="K184" s="147">
        <v>0.95838613288277719</v>
      </c>
      <c r="L184" s="147">
        <v>1.2753164329671405</v>
      </c>
      <c r="M184" s="148"/>
      <c r="N184" s="127"/>
      <c r="Q184">
        <v>551349</v>
      </c>
    </row>
    <row r="185" spans="1:17" x14ac:dyDescent="0.25">
      <c r="A185">
        <v>100011</v>
      </c>
      <c r="B185">
        <v>200030</v>
      </c>
      <c r="C185" s="67">
        <v>51350</v>
      </c>
      <c r="D185" s="67" t="s">
        <v>153</v>
      </c>
      <c r="E185" s="67">
        <v>51350</v>
      </c>
      <c r="F185" s="67" t="s">
        <v>153</v>
      </c>
      <c r="G185" s="146">
        <v>4362.5600000000004</v>
      </c>
      <c r="H185" s="141">
        <v>2.6431394655937177E-2</v>
      </c>
      <c r="I185" s="142">
        <v>2.843115028790435</v>
      </c>
      <c r="J185" s="146">
        <v>327.83545743705992</v>
      </c>
      <c r="K185" s="147">
        <v>0.95987882503561317</v>
      </c>
      <c r="L185" s="147">
        <v>1.2606280057108505</v>
      </c>
      <c r="M185" s="148"/>
      <c r="N185" s="127"/>
      <c r="Q185">
        <v>451350</v>
      </c>
    </row>
    <row r="186" spans="1:17" x14ac:dyDescent="0.25">
      <c r="A186">
        <v>100006</v>
      </c>
      <c r="B186">
        <v>200030</v>
      </c>
      <c r="C186" s="67">
        <v>51354</v>
      </c>
      <c r="D186" s="67" t="s">
        <v>174</v>
      </c>
      <c r="E186" s="67">
        <v>51354</v>
      </c>
      <c r="F186" s="67" t="s">
        <v>174</v>
      </c>
      <c r="G186" s="146">
        <v>1178</v>
      </c>
      <c r="H186" s="141">
        <v>2.992776113966809E-2</v>
      </c>
      <c r="I186" s="142">
        <v>2.6819830220713068</v>
      </c>
      <c r="J186" s="146">
        <v>94.553050278399994</v>
      </c>
      <c r="K186" s="147">
        <v>0.9787775891341256</v>
      </c>
      <c r="L186" s="147">
        <v>1.3431916738941891</v>
      </c>
      <c r="M186" s="148"/>
      <c r="N186" s="127"/>
      <c r="Q186">
        <v>551354</v>
      </c>
    </row>
    <row r="187" spans="1:17" x14ac:dyDescent="0.25">
      <c r="A187">
        <v>100011</v>
      </c>
      <c r="B187">
        <v>200030</v>
      </c>
      <c r="C187" s="67">
        <v>51361</v>
      </c>
      <c r="D187" s="67" t="s">
        <v>151</v>
      </c>
      <c r="E187" s="67">
        <v>51361</v>
      </c>
      <c r="F187" s="67" t="s">
        <v>151</v>
      </c>
      <c r="G187" s="146">
        <v>979.43299999999999</v>
      </c>
      <c r="H187" s="141">
        <v>3.1776439386637968E-2</v>
      </c>
      <c r="I187" s="142">
        <v>2.3627779235537294</v>
      </c>
      <c r="J187" s="146">
        <v>73.536485342863003</v>
      </c>
      <c r="K187" s="147">
        <v>1</v>
      </c>
      <c r="L187" s="147">
        <v>1.2747507996973759</v>
      </c>
      <c r="M187" s="148"/>
      <c r="N187" s="127"/>
      <c r="Q187">
        <v>451361</v>
      </c>
    </row>
    <row r="188" spans="1:17" x14ac:dyDescent="0.25">
      <c r="A188">
        <v>100011</v>
      </c>
      <c r="B188">
        <v>200030</v>
      </c>
      <c r="C188" s="67">
        <v>51365</v>
      </c>
      <c r="D188" s="67" t="s">
        <v>149</v>
      </c>
      <c r="E188" s="67">
        <v>51365</v>
      </c>
      <c r="F188" s="67" t="s">
        <v>149</v>
      </c>
      <c r="G188" s="146">
        <v>1313.1549999999997</v>
      </c>
      <c r="H188" s="141">
        <v>2.6919060813523635E-2</v>
      </c>
      <c r="I188" s="142">
        <v>2.6367076620810193</v>
      </c>
      <c r="J188" s="146">
        <v>93.204713637249995</v>
      </c>
      <c r="K188" s="147">
        <v>0.95987787697053384</v>
      </c>
      <c r="L188" s="147">
        <v>1.3731914161582073</v>
      </c>
      <c r="M188" s="148"/>
      <c r="N188" s="127"/>
      <c r="Q188">
        <v>551365</v>
      </c>
    </row>
    <row r="189" spans="1:17" x14ac:dyDescent="0.25">
      <c r="A189">
        <v>100011</v>
      </c>
      <c r="B189">
        <v>200030</v>
      </c>
      <c r="C189" s="67">
        <v>51367</v>
      </c>
      <c r="D189" s="67" t="s">
        <v>147</v>
      </c>
      <c r="E189" s="67">
        <v>51367</v>
      </c>
      <c r="F189" s="67" t="s">
        <v>147</v>
      </c>
      <c r="G189" s="146">
        <v>1488.3579999999999</v>
      </c>
      <c r="H189" s="141">
        <v>2.1417138666040572E-2</v>
      </c>
      <c r="I189" s="142">
        <v>2.7927280936441368</v>
      </c>
      <c r="J189" s="146">
        <v>89.022033102779986</v>
      </c>
      <c r="K189" s="147">
        <v>0.92175181408441087</v>
      </c>
      <c r="L189" s="147">
        <v>1.3284174572946921</v>
      </c>
      <c r="M189" s="148"/>
      <c r="N189" s="127"/>
      <c r="Q189">
        <v>551367</v>
      </c>
    </row>
    <row r="190" spans="1:17" x14ac:dyDescent="0.25">
      <c r="A190">
        <v>100011</v>
      </c>
      <c r="B190">
        <v>200030</v>
      </c>
      <c r="C190" s="67">
        <v>51369</v>
      </c>
      <c r="D190" s="67" t="s">
        <v>148</v>
      </c>
      <c r="E190" s="67">
        <v>51369</v>
      </c>
      <c r="F190" s="67" t="s">
        <v>148</v>
      </c>
      <c r="G190" s="146">
        <v>1858.8876699999998</v>
      </c>
      <c r="H190" s="141">
        <v>1.9487515285882849E-2</v>
      </c>
      <c r="I190" s="142">
        <v>2.74796494637032</v>
      </c>
      <c r="J190" s="146">
        <v>99.545310155552116</v>
      </c>
      <c r="K190" s="147">
        <v>0.79436967807742798</v>
      </c>
      <c r="L190" s="147">
        <v>1.2937742610947527</v>
      </c>
      <c r="M190" s="148"/>
      <c r="N190" s="127"/>
      <c r="Q190">
        <v>551369</v>
      </c>
    </row>
    <row r="191" spans="1:17" x14ac:dyDescent="0.25">
      <c r="A191">
        <v>100011</v>
      </c>
      <c r="B191">
        <v>200030</v>
      </c>
      <c r="C191" s="67">
        <v>51370</v>
      </c>
      <c r="D191" s="67" t="s">
        <v>375</v>
      </c>
      <c r="E191" s="67">
        <v>51370</v>
      </c>
      <c r="F191" s="67" t="s">
        <v>375</v>
      </c>
      <c r="G191" s="146">
        <v>5119.0608400000001</v>
      </c>
      <c r="H191" s="141">
        <v>2.774163589258509E-2</v>
      </c>
      <c r="I191" s="142">
        <v>2.5811133517217586</v>
      </c>
      <c r="J191" s="146">
        <v>366.54680292011409</v>
      </c>
      <c r="K191" s="147">
        <v>0.95904531485365097</v>
      </c>
      <c r="L191" s="147">
        <v>1.33395682666577</v>
      </c>
      <c r="M191" s="148"/>
      <c r="N191" s="127"/>
      <c r="Q191">
        <v>451370</v>
      </c>
    </row>
    <row r="192" spans="1:17" x14ac:dyDescent="0.25">
      <c r="A192">
        <v>100006</v>
      </c>
      <c r="B192">
        <v>200030</v>
      </c>
      <c r="C192" s="67">
        <v>51381</v>
      </c>
      <c r="D192" s="67" t="s">
        <v>470</v>
      </c>
      <c r="E192" s="67">
        <v>51381</v>
      </c>
      <c r="F192" s="67" t="s">
        <v>470</v>
      </c>
      <c r="G192" s="146">
        <v>3347.82</v>
      </c>
      <c r="H192" s="141">
        <v>2.6003692136044119E-2</v>
      </c>
      <c r="I192" s="142">
        <v>2.7376956049010999</v>
      </c>
      <c r="J192" s="146">
        <v>238.33195417916002</v>
      </c>
      <c r="K192" s="147">
        <v>0.94500300253878033</v>
      </c>
      <c r="L192" s="147">
        <v>1.4234071133313619</v>
      </c>
      <c r="M192" s="148"/>
      <c r="N192" s="127"/>
      <c r="Q192">
        <v>451381</v>
      </c>
    </row>
    <row r="193" spans="1:17" x14ac:dyDescent="0.25">
      <c r="A193">
        <v>100026</v>
      </c>
      <c r="B193">
        <v>200110</v>
      </c>
      <c r="C193" s="67">
        <v>54116</v>
      </c>
      <c r="D193" s="67" t="s">
        <v>195</v>
      </c>
      <c r="E193" s="67">
        <v>54116</v>
      </c>
      <c r="F193" s="67" t="s">
        <v>195</v>
      </c>
      <c r="G193" s="146">
        <v>1375.16</v>
      </c>
      <c r="H193" s="141">
        <v>3.4328263475007385E-2</v>
      </c>
      <c r="I193" s="142">
        <v>2.5638836208150324</v>
      </c>
      <c r="J193" s="146">
        <v>121.03288181265999</v>
      </c>
      <c r="K193" s="147">
        <v>0.96431470234263483</v>
      </c>
      <c r="L193" s="147">
        <v>1.4032187844662447</v>
      </c>
      <c r="M193" s="148"/>
      <c r="N193" s="127"/>
      <c r="Q193">
        <v>554116</v>
      </c>
    </row>
    <row r="194" spans="1:17" x14ac:dyDescent="0.25">
      <c r="A194">
        <v>100026</v>
      </c>
      <c r="B194">
        <v>200110</v>
      </c>
      <c r="C194" s="67">
        <v>54161</v>
      </c>
      <c r="D194" s="67" t="s">
        <v>196</v>
      </c>
      <c r="E194" s="67">
        <v>54161</v>
      </c>
      <c r="F194" s="67" t="s">
        <v>196</v>
      </c>
      <c r="G194" s="146">
        <v>726.178</v>
      </c>
      <c r="H194" s="141">
        <v>3.5172702295726624E-2</v>
      </c>
      <c r="I194" s="142">
        <v>2.3512107775228661</v>
      </c>
      <c r="J194" s="146">
        <v>60.053785374875986</v>
      </c>
      <c r="K194" s="147">
        <v>0.98128287195612707</v>
      </c>
      <c r="L194" s="147">
        <v>1.2556997621182107</v>
      </c>
      <c r="M194" s="148"/>
      <c r="N194" s="127"/>
      <c r="Q194">
        <v>454161</v>
      </c>
    </row>
    <row r="195" spans="1:17" x14ac:dyDescent="0.25">
      <c r="A195">
        <v>100026</v>
      </c>
      <c r="B195">
        <v>200110</v>
      </c>
      <c r="C195" s="67">
        <v>54166</v>
      </c>
      <c r="D195" s="67" t="s">
        <v>197</v>
      </c>
      <c r="E195" s="67">
        <v>54166</v>
      </c>
      <c r="F195" s="67" t="s">
        <v>197</v>
      </c>
      <c r="G195" s="146">
        <v>1166.45</v>
      </c>
      <c r="H195" s="141">
        <v>3.9993136737393055E-2</v>
      </c>
      <c r="I195" s="142">
        <v>2.4177727292211406</v>
      </c>
      <c r="J195" s="146">
        <v>112.78908415129999</v>
      </c>
      <c r="K195" s="147">
        <v>0.9854258648034635</v>
      </c>
      <c r="L195" s="147">
        <v>1.19435382139284</v>
      </c>
      <c r="M195" s="148"/>
      <c r="N195" s="127"/>
      <c r="Q195">
        <v>554166</v>
      </c>
    </row>
    <row r="196" spans="1:17" x14ac:dyDescent="0.25">
      <c r="A196">
        <v>100026</v>
      </c>
      <c r="B196">
        <v>200110</v>
      </c>
      <c r="C196" s="67">
        <v>54171</v>
      </c>
      <c r="D196" s="67" t="s">
        <v>198</v>
      </c>
      <c r="E196" s="67">
        <v>54171</v>
      </c>
      <c r="F196" s="67" t="s">
        <v>198</v>
      </c>
      <c r="G196" s="146">
        <v>513.07999999999993</v>
      </c>
      <c r="H196" s="141">
        <v>3.4482518231197058E-2</v>
      </c>
      <c r="I196" s="142">
        <v>2.2994137366492553</v>
      </c>
      <c r="J196" s="146">
        <v>40.681895702859997</v>
      </c>
      <c r="K196" s="147">
        <v>0.99025493100491135</v>
      </c>
      <c r="L196" s="147">
        <v>1.3836010077153205</v>
      </c>
      <c r="M196" s="148"/>
      <c r="N196" s="127"/>
      <c r="Q196">
        <v>454171</v>
      </c>
    </row>
    <row r="197" spans="1:17" x14ac:dyDescent="0.25">
      <c r="A197" s="225">
        <v>100027</v>
      </c>
      <c r="B197">
        <v>200110</v>
      </c>
      <c r="C197" s="67">
        <v>54184</v>
      </c>
      <c r="D197" s="67" t="s">
        <v>376</v>
      </c>
      <c r="E197" s="67">
        <v>54184</v>
      </c>
      <c r="F197" s="67" t="s">
        <v>376</v>
      </c>
      <c r="G197" s="146">
        <v>1066.125</v>
      </c>
      <c r="H197" s="141">
        <v>3.4491602040169225E-2</v>
      </c>
      <c r="I197" s="142">
        <v>2.5344408488685666</v>
      </c>
      <c r="J197" s="146">
        <v>93.197369329299988</v>
      </c>
      <c r="K197" s="147">
        <v>0.98298069140941136</v>
      </c>
      <c r="L197" s="147">
        <v>1.2341151285610108</v>
      </c>
      <c r="M197" s="148"/>
      <c r="N197" s="127"/>
      <c r="Q197">
        <v>554184</v>
      </c>
    </row>
    <row r="198" spans="1:17" x14ac:dyDescent="0.25">
      <c r="A198" s="225">
        <v>100027</v>
      </c>
      <c r="B198">
        <v>200110</v>
      </c>
      <c r="C198" s="67">
        <v>54196</v>
      </c>
      <c r="D198" s="67" t="s">
        <v>228</v>
      </c>
      <c r="E198" s="67">
        <v>54196</v>
      </c>
      <c r="F198" s="67" t="s">
        <v>228</v>
      </c>
      <c r="G198" s="146">
        <v>1552.95</v>
      </c>
      <c r="H198" s="141">
        <v>3.4533260832384158E-2</v>
      </c>
      <c r="I198" s="142">
        <v>2.5471608873434426</v>
      </c>
      <c r="J198" s="146">
        <v>136.60023274759999</v>
      </c>
      <c r="K198" s="147">
        <v>0.96200779162239614</v>
      </c>
      <c r="L198" s="147">
        <v>1.4387697044747145</v>
      </c>
      <c r="M198" s="148"/>
      <c r="N198" s="127"/>
      <c r="Q198">
        <v>554196</v>
      </c>
    </row>
    <row r="199" spans="1:17" x14ac:dyDescent="0.25">
      <c r="A199" s="225">
        <v>100027</v>
      </c>
      <c r="B199">
        <v>200110</v>
      </c>
      <c r="C199" s="67">
        <v>54257</v>
      </c>
      <c r="D199" s="67" t="s">
        <v>210</v>
      </c>
      <c r="E199" s="67">
        <v>54257</v>
      </c>
      <c r="F199" s="67" t="s">
        <v>210</v>
      </c>
      <c r="G199" s="146">
        <v>1391.8519999999999</v>
      </c>
      <c r="H199" s="141">
        <v>3.7177639265286937E-2</v>
      </c>
      <c r="I199" s="142">
        <v>2.439367971594681</v>
      </c>
      <c r="J199" s="146">
        <v>126.22697782518499</v>
      </c>
      <c r="K199" s="147">
        <v>0.98079782500949242</v>
      </c>
      <c r="L199" s="147">
        <v>1.2303576072437559</v>
      </c>
      <c r="M199" s="148"/>
      <c r="N199" s="127"/>
      <c r="Q199">
        <v>554257</v>
      </c>
    </row>
    <row r="200" spans="1:17" x14ac:dyDescent="0.25">
      <c r="A200" s="225">
        <v>100026</v>
      </c>
      <c r="B200">
        <v>200110</v>
      </c>
      <c r="C200" s="67">
        <v>54266</v>
      </c>
      <c r="D200" s="67" t="s">
        <v>220</v>
      </c>
      <c r="E200" s="67">
        <v>54266</v>
      </c>
      <c r="F200" s="67" t="s">
        <v>220</v>
      </c>
      <c r="G200" s="146">
        <v>2220.6999999999998</v>
      </c>
      <c r="H200" s="141">
        <v>3.2654644548172768E-2</v>
      </c>
      <c r="I200" s="142">
        <v>2.6714479218264513</v>
      </c>
      <c r="J200" s="146">
        <v>193.72316936958001</v>
      </c>
      <c r="K200" s="147">
        <v>0.9354165522543797</v>
      </c>
      <c r="L200" s="147">
        <v>1.4347541047770014</v>
      </c>
      <c r="M200" s="148"/>
      <c r="N200" s="127"/>
      <c r="Q200">
        <v>554266</v>
      </c>
    </row>
    <row r="201" spans="1:17" x14ac:dyDescent="0.25">
      <c r="A201" s="225">
        <v>100026</v>
      </c>
      <c r="B201">
        <v>200110</v>
      </c>
      <c r="C201" s="67">
        <v>54296</v>
      </c>
      <c r="D201" s="67" t="s">
        <v>203</v>
      </c>
      <c r="E201" s="67">
        <v>54296</v>
      </c>
      <c r="F201" s="67" t="s">
        <v>203</v>
      </c>
      <c r="G201" s="146">
        <v>1852.8899999999999</v>
      </c>
      <c r="H201" s="141">
        <v>2.9506101746377401E-2</v>
      </c>
      <c r="I201" s="142">
        <v>2.6088207071115934</v>
      </c>
      <c r="J201" s="146">
        <v>142.62830007432001</v>
      </c>
      <c r="K201" s="147">
        <v>0.97946115092828068</v>
      </c>
      <c r="L201" s="147">
        <v>1.1187084520417854</v>
      </c>
      <c r="M201" s="148"/>
      <c r="N201" s="127"/>
      <c r="Q201">
        <v>554296</v>
      </c>
    </row>
    <row r="202" spans="1:17" x14ac:dyDescent="0.25">
      <c r="A202" s="225">
        <v>100027</v>
      </c>
      <c r="B202">
        <v>200110</v>
      </c>
      <c r="C202" s="67">
        <v>54321</v>
      </c>
      <c r="D202" s="67" t="s">
        <v>211</v>
      </c>
      <c r="E202" s="67">
        <v>54321</v>
      </c>
      <c r="F202" s="67" t="s">
        <v>211</v>
      </c>
      <c r="G202" s="146">
        <v>1491.6999999999998</v>
      </c>
      <c r="H202" s="141">
        <v>3.5026638963950918E-2</v>
      </c>
      <c r="I202" s="142">
        <v>2.6385037205872495</v>
      </c>
      <c r="J202" s="146">
        <v>137.85980712609998</v>
      </c>
      <c r="K202" s="147">
        <v>0.90825903331769109</v>
      </c>
      <c r="L202" s="147">
        <v>1.1886555707273869</v>
      </c>
      <c r="M202" s="148"/>
      <c r="N202" s="127"/>
      <c r="Q202">
        <v>554321</v>
      </c>
    </row>
    <row r="203" spans="1:17" x14ac:dyDescent="0.25">
      <c r="A203" s="225">
        <v>100027</v>
      </c>
      <c r="B203">
        <v>200110</v>
      </c>
      <c r="C203" s="67">
        <v>54355</v>
      </c>
      <c r="D203" s="67" t="s">
        <v>188</v>
      </c>
      <c r="E203" s="67">
        <v>54355</v>
      </c>
      <c r="F203" s="67" t="s">
        <v>188</v>
      </c>
      <c r="G203" s="146">
        <v>1858.8000000000002</v>
      </c>
      <c r="H203" s="141">
        <v>3.4854616447133523E-2</v>
      </c>
      <c r="I203" s="142">
        <v>2.5177571551538622</v>
      </c>
      <c r="J203" s="146">
        <v>163.11984895489999</v>
      </c>
      <c r="K203" s="147">
        <v>0.95937047496600392</v>
      </c>
      <c r="L203" s="147">
        <v>1.3874573920660989</v>
      </c>
      <c r="M203" s="148"/>
      <c r="N203" s="127"/>
      <c r="Q203">
        <v>454355</v>
      </c>
    </row>
    <row r="204" spans="1:17" x14ac:dyDescent="0.25">
      <c r="A204" s="225">
        <v>100026</v>
      </c>
      <c r="B204">
        <v>200110</v>
      </c>
      <c r="C204" s="67">
        <v>54356</v>
      </c>
      <c r="D204" s="67" t="s">
        <v>221</v>
      </c>
      <c r="E204" s="67">
        <v>54356</v>
      </c>
      <c r="F204" s="67" t="s">
        <v>221</v>
      </c>
      <c r="G204" s="146">
        <v>1613.25</v>
      </c>
      <c r="H204" s="141">
        <v>3.6198453295465796E-2</v>
      </c>
      <c r="I204" s="142">
        <v>2.7187847512784749</v>
      </c>
      <c r="J204" s="146">
        <v>158.76929393094997</v>
      </c>
      <c r="K204" s="147">
        <v>0.97179606384627304</v>
      </c>
      <c r="L204" s="147">
        <v>1.3580290224844525</v>
      </c>
      <c r="M204" s="148"/>
      <c r="N204" s="127"/>
      <c r="Q204">
        <v>554356</v>
      </c>
    </row>
    <row r="205" spans="1:17" x14ac:dyDescent="0.25">
      <c r="A205" s="225">
        <v>100027</v>
      </c>
      <c r="B205">
        <v>200110</v>
      </c>
      <c r="C205" s="67">
        <v>54357</v>
      </c>
      <c r="D205" s="67" t="s">
        <v>377</v>
      </c>
      <c r="E205" s="67">
        <v>54357</v>
      </c>
      <c r="F205" s="67" t="s">
        <v>377</v>
      </c>
      <c r="G205" s="146">
        <v>2231.9809999999998</v>
      </c>
      <c r="H205" s="141">
        <v>3.779768058632263E-2</v>
      </c>
      <c r="I205" s="142">
        <v>2.7378768591668119</v>
      </c>
      <c r="J205" s="146">
        <v>230.97743543417096</v>
      </c>
      <c r="K205" s="147">
        <v>0.93922034248162078</v>
      </c>
      <c r="L205" s="147">
        <v>1.2825177351457249</v>
      </c>
      <c r="M205" s="148"/>
      <c r="N205" s="127"/>
      <c r="Q205">
        <v>554357</v>
      </c>
    </row>
    <row r="206" spans="1:17" x14ac:dyDescent="0.25">
      <c r="A206" s="225">
        <v>100027</v>
      </c>
      <c r="B206">
        <v>200110</v>
      </c>
      <c r="C206" s="67">
        <v>54376</v>
      </c>
      <c r="D206" s="67" t="s">
        <v>230</v>
      </c>
      <c r="E206" s="67">
        <v>54376</v>
      </c>
      <c r="F206" s="67" t="s">
        <v>230</v>
      </c>
      <c r="G206" s="146">
        <v>1060.221</v>
      </c>
      <c r="H206" s="141">
        <v>3.9746305357214767E-2</v>
      </c>
      <c r="I206" s="142">
        <v>2.8286560443530169</v>
      </c>
      <c r="J206" s="146">
        <v>119.19919122929197</v>
      </c>
      <c r="K206" s="147">
        <v>0.99941316605888553</v>
      </c>
      <c r="L206" s="147">
        <v>1.5179652042360063</v>
      </c>
      <c r="M206" s="148"/>
      <c r="N206" s="127"/>
      <c r="Q206">
        <v>554376</v>
      </c>
    </row>
    <row r="207" spans="1:17" x14ac:dyDescent="0.25">
      <c r="A207" s="225">
        <v>100027</v>
      </c>
      <c r="B207">
        <v>200110</v>
      </c>
      <c r="C207" s="67">
        <v>54381</v>
      </c>
      <c r="D207" s="67" t="s">
        <v>229</v>
      </c>
      <c r="E207" s="67">
        <v>54381</v>
      </c>
      <c r="F207" s="67" t="s">
        <v>229</v>
      </c>
      <c r="G207" s="146">
        <v>1567.0166700000004</v>
      </c>
      <c r="H207" s="141">
        <v>3.3139802525206506E-2</v>
      </c>
      <c r="I207" s="142">
        <v>2.6250621658032518</v>
      </c>
      <c r="J207" s="146">
        <v>136.32111367734711</v>
      </c>
      <c r="K207" s="147">
        <v>0.94273048341256216</v>
      </c>
      <c r="L207" s="147">
        <v>1.3027303094740068</v>
      </c>
      <c r="M207" s="148"/>
      <c r="N207" s="127"/>
      <c r="Q207">
        <v>554381</v>
      </c>
    </row>
    <row r="208" spans="1:17" x14ac:dyDescent="0.25">
      <c r="A208">
        <v>100031</v>
      </c>
      <c r="B208">
        <v>200110</v>
      </c>
      <c r="C208" s="67">
        <v>54412</v>
      </c>
      <c r="D208" s="67" t="s">
        <v>191</v>
      </c>
      <c r="E208" s="67">
        <v>54412</v>
      </c>
      <c r="F208" s="67" t="s">
        <v>191</v>
      </c>
      <c r="G208" s="146">
        <v>1589.0619999999999</v>
      </c>
      <c r="H208" s="141">
        <v>3.4391082868930938E-2</v>
      </c>
      <c r="I208" s="142">
        <v>2.3504915981881136</v>
      </c>
      <c r="J208" s="146">
        <v>128.45333850190801</v>
      </c>
      <c r="K208" s="147">
        <v>0.99201872284830905</v>
      </c>
      <c r="L208" s="147">
        <v>1.5208601000611459</v>
      </c>
      <c r="M208" s="148"/>
      <c r="N208" s="127"/>
      <c r="Q208">
        <v>554412</v>
      </c>
    </row>
    <row r="209" spans="1:17" x14ac:dyDescent="0.25">
      <c r="A209">
        <v>100031</v>
      </c>
      <c r="B209">
        <v>200110</v>
      </c>
      <c r="C209" s="67">
        <v>54413</v>
      </c>
      <c r="D209" s="67" t="s">
        <v>192</v>
      </c>
      <c r="E209" s="67">
        <v>54413</v>
      </c>
      <c r="F209" s="67" t="s">
        <v>192</v>
      </c>
      <c r="G209" s="146">
        <v>1989.6299999999997</v>
      </c>
      <c r="H209" s="141">
        <v>3.1818063288928479E-2</v>
      </c>
      <c r="I209" s="142">
        <v>2.7785602850781306</v>
      </c>
      <c r="J209" s="146">
        <v>175.90001882482002</v>
      </c>
      <c r="K209" s="147">
        <v>0.98418705296602904</v>
      </c>
      <c r="L209" s="147">
        <v>1.3263891997831203</v>
      </c>
      <c r="M209" s="148"/>
      <c r="N209" s="127"/>
      <c r="Q209">
        <v>554413</v>
      </c>
    </row>
    <row r="210" spans="1:17" x14ac:dyDescent="0.25">
      <c r="A210">
        <v>100031</v>
      </c>
      <c r="B210">
        <v>200110</v>
      </c>
      <c r="C210" s="67">
        <v>54414</v>
      </c>
      <c r="D210" s="67" t="s">
        <v>193</v>
      </c>
      <c r="E210" s="67">
        <v>54414</v>
      </c>
      <c r="F210" s="67" t="s">
        <v>193</v>
      </c>
      <c r="G210" s="146">
        <v>1790.3329999999996</v>
      </c>
      <c r="H210" s="141">
        <v>3.4598866948174156E-2</v>
      </c>
      <c r="I210" s="142">
        <v>2.5352167948644198</v>
      </c>
      <c r="J210" s="146">
        <v>157.04018444513403</v>
      </c>
      <c r="K210" s="147">
        <v>0.97889279372205029</v>
      </c>
      <c r="L210" s="147">
        <v>1.2964252499385758</v>
      </c>
      <c r="M210" s="148"/>
      <c r="N210" s="127"/>
      <c r="Q210">
        <v>454414</v>
      </c>
    </row>
    <row r="211" spans="1:17" x14ac:dyDescent="0.25">
      <c r="A211" s="225">
        <v>100027</v>
      </c>
      <c r="B211">
        <v>200110</v>
      </c>
      <c r="C211" s="67">
        <v>54416</v>
      </c>
      <c r="D211" s="67" t="s">
        <v>217</v>
      </c>
      <c r="E211" s="67">
        <v>54416</v>
      </c>
      <c r="F211" s="67" t="s">
        <v>217</v>
      </c>
      <c r="G211" s="146">
        <v>1764.4409999999998</v>
      </c>
      <c r="H211" s="141">
        <v>3.0554652218070671E-2</v>
      </c>
      <c r="I211" s="142">
        <v>2.4155630480135071</v>
      </c>
      <c r="J211" s="146">
        <v>130.22754786861199</v>
      </c>
      <c r="K211" s="147">
        <v>0.9623676847228102</v>
      </c>
      <c r="L211" s="147">
        <v>1.3445458619668196</v>
      </c>
      <c r="M211" s="148"/>
      <c r="N211" s="127"/>
      <c r="Q211">
        <v>554416</v>
      </c>
    </row>
    <row r="212" spans="1:17" x14ac:dyDescent="0.25">
      <c r="A212" s="225">
        <v>100026</v>
      </c>
      <c r="B212">
        <v>200110</v>
      </c>
      <c r="C212" s="67">
        <v>54426</v>
      </c>
      <c r="D212" s="67" t="s">
        <v>199</v>
      </c>
      <c r="E212" s="67">
        <v>54426</v>
      </c>
      <c r="F212" s="67" t="s">
        <v>199</v>
      </c>
      <c r="G212" s="146">
        <v>4595.4317600000004</v>
      </c>
      <c r="H212" s="141">
        <v>3.646406894126708E-2</v>
      </c>
      <c r="I212" s="142">
        <v>2.5742805943439788</v>
      </c>
      <c r="J212" s="146">
        <v>431.36741234913251</v>
      </c>
      <c r="K212" s="147">
        <v>0.97769898719095072</v>
      </c>
      <c r="L212" s="147">
        <v>1.4076245466653872</v>
      </c>
      <c r="M212" s="148"/>
      <c r="N212" s="127"/>
      <c r="Q212">
        <v>454426</v>
      </c>
    </row>
    <row r="213" spans="1:17" x14ac:dyDescent="0.25">
      <c r="A213" s="225">
        <v>100026</v>
      </c>
      <c r="B213">
        <v>200110</v>
      </c>
      <c r="C213" s="67">
        <v>54431</v>
      </c>
      <c r="D213" s="67" t="s">
        <v>200</v>
      </c>
      <c r="E213" s="67">
        <v>54431</v>
      </c>
      <c r="F213" s="67" t="s">
        <v>200</v>
      </c>
      <c r="G213" s="146">
        <v>659.41300000000001</v>
      </c>
      <c r="H213" s="141">
        <v>3.645673253646519E-2</v>
      </c>
      <c r="I213" s="142">
        <v>2.2085159831547148</v>
      </c>
      <c r="J213" s="146">
        <v>53.092820022945006</v>
      </c>
      <c r="K213" s="147">
        <v>0.99409256652877731</v>
      </c>
      <c r="L213" s="147">
        <v>1.2091966727726251</v>
      </c>
      <c r="M213" s="148"/>
      <c r="N213" s="127"/>
      <c r="Q213">
        <v>554431</v>
      </c>
    </row>
    <row r="214" spans="1:17" x14ac:dyDescent="0.25">
      <c r="A214" s="225">
        <v>100027</v>
      </c>
      <c r="B214">
        <v>200110</v>
      </c>
      <c r="C214" s="67">
        <v>54466</v>
      </c>
      <c r="D214" s="67" t="s">
        <v>231</v>
      </c>
      <c r="E214" s="67">
        <v>54466</v>
      </c>
      <c r="F214" s="67" t="s">
        <v>231</v>
      </c>
      <c r="G214" s="146">
        <v>1119.6200000000001</v>
      </c>
      <c r="H214" s="141">
        <v>4.4874056503170071E-2</v>
      </c>
      <c r="I214" s="142">
        <v>3.0379548418213314</v>
      </c>
      <c r="J214" s="146">
        <v>152.63259645734001</v>
      </c>
      <c r="K214" s="147">
        <v>0.97999333111037013</v>
      </c>
      <c r="L214" s="147">
        <v>1.5035010118013648</v>
      </c>
      <c r="M214" s="148"/>
      <c r="N214" s="127"/>
      <c r="Q214">
        <v>454466</v>
      </c>
    </row>
    <row r="215" spans="1:17" x14ac:dyDescent="0.25">
      <c r="A215" s="225">
        <v>100026</v>
      </c>
      <c r="B215">
        <v>200110</v>
      </c>
      <c r="C215" s="67">
        <v>54471</v>
      </c>
      <c r="D215" s="67" t="s">
        <v>204</v>
      </c>
      <c r="E215" s="67">
        <v>54471</v>
      </c>
      <c r="F215" s="67" t="s">
        <v>204</v>
      </c>
      <c r="G215" s="146">
        <v>1036</v>
      </c>
      <c r="H215" s="141">
        <v>3.2153587093765569E-2</v>
      </c>
      <c r="I215" s="142">
        <v>2.8802113899613904</v>
      </c>
      <c r="J215" s="146">
        <v>95.943056375499992</v>
      </c>
      <c r="K215" s="147">
        <v>0.99420849420849422</v>
      </c>
      <c r="L215" s="147">
        <v>1.3172815533980582</v>
      </c>
      <c r="M215" s="148"/>
      <c r="N215" s="127"/>
      <c r="Q215">
        <v>554471</v>
      </c>
    </row>
    <row r="216" spans="1:17" x14ac:dyDescent="0.25">
      <c r="A216" s="225">
        <v>100026</v>
      </c>
      <c r="B216">
        <v>200110</v>
      </c>
      <c r="C216" s="67">
        <v>54476</v>
      </c>
      <c r="D216" s="67" t="s">
        <v>222</v>
      </c>
      <c r="E216" s="67">
        <v>54476</v>
      </c>
      <c r="F216" s="67" t="s">
        <v>222</v>
      </c>
      <c r="G216" s="146">
        <v>1745.72091</v>
      </c>
      <c r="H216" s="141">
        <v>3.2609833507200495E-2</v>
      </c>
      <c r="I216" s="142">
        <v>2.815767483761193</v>
      </c>
      <c r="J216" s="146">
        <v>160.29507711469037</v>
      </c>
      <c r="K216" s="147">
        <v>0.96712358730973436</v>
      </c>
      <c r="L216" s="147">
        <v>1.344800457982348</v>
      </c>
      <c r="M216" s="148"/>
      <c r="N216" s="127"/>
      <c r="Q216">
        <v>554476</v>
      </c>
    </row>
    <row r="217" spans="1:17" x14ac:dyDescent="0.25">
      <c r="A217" s="225">
        <v>100026</v>
      </c>
      <c r="B217">
        <v>200110</v>
      </c>
      <c r="C217" s="67">
        <v>54481</v>
      </c>
      <c r="D217" s="67" t="s">
        <v>205</v>
      </c>
      <c r="E217" s="67">
        <v>54481</v>
      </c>
      <c r="F217" s="67" t="s">
        <v>205</v>
      </c>
      <c r="G217" s="146">
        <v>4222.402</v>
      </c>
      <c r="H217" s="141">
        <v>3.0379769755222788E-2</v>
      </c>
      <c r="I217" s="142">
        <v>2.6791593244792886</v>
      </c>
      <c r="J217" s="146">
        <v>343.67077138099205</v>
      </c>
      <c r="K217" s="147">
        <v>0.94313737473948234</v>
      </c>
      <c r="L217" s="147">
        <v>1.2029682304698743</v>
      </c>
      <c r="M217" s="148"/>
      <c r="N217" s="127"/>
      <c r="Q217">
        <v>454481</v>
      </c>
    </row>
    <row r="218" spans="1:17" x14ac:dyDescent="0.25">
      <c r="A218" s="225">
        <v>100026</v>
      </c>
      <c r="B218">
        <v>200110</v>
      </c>
      <c r="C218" s="67">
        <v>54486</v>
      </c>
      <c r="D218" s="67" t="s">
        <v>206</v>
      </c>
      <c r="E218" s="67">
        <v>54486</v>
      </c>
      <c r="F218" s="67" t="s">
        <v>206</v>
      </c>
      <c r="G218" s="146">
        <v>1807.5900000000001</v>
      </c>
      <c r="H218" s="141">
        <v>4.246986629336616E-2</v>
      </c>
      <c r="I218" s="142">
        <v>2.6391443302961397</v>
      </c>
      <c r="J218" s="146">
        <v>202.60211067671997</v>
      </c>
      <c r="K218" s="147">
        <v>0.98348504051926111</v>
      </c>
      <c r="L218" s="147">
        <v>1.2242690335789879</v>
      </c>
      <c r="M218" s="148"/>
      <c r="N218" s="127"/>
      <c r="Q218">
        <v>554486</v>
      </c>
    </row>
    <row r="219" spans="1:17" x14ac:dyDescent="0.25">
      <c r="A219" s="225">
        <v>100026</v>
      </c>
      <c r="B219">
        <v>200110</v>
      </c>
      <c r="C219" s="67">
        <v>54491</v>
      </c>
      <c r="D219" s="67" t="s">
        <v>207</v>
      </c>
      <c r="E219" s="67">
        <v>54491</v>
      </c>
      <c r="F219" s="67" t="s">
        <v>207</v>
      </c>
      <c r="G219" s="146">
        <v>1405.3999999999999</v>
      </c>
      <c r="H219" s="141">
        <v>3.9193399502790494E-2</v>
      </c>
      <c r="I219" s="142">
        <v>2.741356197523837</v>
      </c>
      <c r="J219" s="146">
        <v>151.00048865119993</v>
      </c>
      <c r="K219" s="147">
        <v>0.96824634798710651</v>
      </c>
      <c r="L219" s="147">
        <v>1.1778580535486614</v>
      </c>
      <c r="M219" s="148"/>
      <c r="N219" s="127"/>
      <c r="Q219">
        <v>554491</v>
      </c>
    </row>
    <row r="220" spans="1:17" x14ac:dyDescent="0.25">
      <c r="A220" s="225">
        <v>100027</v>
      </c>
      <c r="B220">
        <v>200110</v>
      </c>
      <c r="C220" s="67">
        <v>54496</v>
      </c>
      <c r="D220" s="67" t="s">
        <v>232</v>
      </c>
      <c r="E220" s="67">
        <v>54496</v>
      </c>
      <c r="F220" s="67" t="s">
        <v>232</v>
      </c>
      <c r="G220" s="146">
        <v>1558.75</v>
      </c>
      <c r="H220" s="141">
        <v>3.5412496686261868E-2</v>
      </c>
      <c r="I220" s="142">
        <v>2.6296687730553332</v>
      </c>
      <c r="J220" s="146">
        <v>145.15568934950002</v>
      </c>
      <c r="K220" s="147">
        <v>0.95563072586328401</v>
      </c>
      <c r="L220" s="147">
        <v>1.317984720214743</v>
      </c>
      <c r="M220" s="148"/>
      <c r="N220" s="127"/>
      <c r="Q220">
        <v>554496</v>
      </c>
    </row>
    <row r="221" spans="1:17" x14ac:dyDescent="0.25">
      <c r="A221" s="225">
        <v>100027</v>
      </c>
      <c r="B221">
        <v>200110</v>
      </c>
      <c r="C221" s="67">
        <v>54506</v>
      </c>
      <c r="D221" s="67" t="s">
        <v>216</v>
      </c>
      <c r="E221" s="67">
        <v>54506</v>
      </c>
      <c r="F221" s="67" t="s">
        <v>216</v>
      </c>
      <c r="G221" s="146">
        <v>1151.556</v>
      </c>
      <c r="H221" s="141">
        <v>3.3632767656726473E-2</v>
      </c>
      <c r="I221" s="142">
        <v>2.6587737113957117</v>
      </c>
      <c r="J221" s="146">
        <v>102.974346765428</v>
      </c>
      <c r="K221" s="147">
        <v>0.93817061436873239</v>
      </c>
      <c r="L221" s="147">
        <v>1.5359862860020217</v>
      </c>
      <c r="M221" s="148"/>
      <c r="N221" s="127"/>
      <c r="Q221">
        <v>554506</v>
      </c>
    </row>
    <row r="222" spans="1:17" x14ac:dyDescent="0.25">
      <c r="A222" s="225">
        <v>100027</v>
      </c>
      <c r="B222">
        <v>200110</v>
      </c>
      <c r="C222" s="67">
        <v>54516</v>
      </c>
      <c r="D222" s="67" t="s">
        <v>212</v>
      </c>
      <c r="E222" s="67">
        <v>54516</v>
      </c>
      <c r="F222" s="67" t="s">
        <v>212</v>
      </c>
      <c r="G222" s="146">
        <v>1449.8999999999999</v>
      </c>
      <c r="H222" s="141">
        <v>3.030666113854737E-2</v>
      </c>
      <c r="I222" s="142">
        <v>2.672906407338437</v>
      </c>
      <c r="J222" s="146">
        <v>117.45185898939997</v>
      </c>
      <c r="K222" s="147">
        <v>0.96200147958840543</v>
      </c>
      <c r="L222" s="147">
        <v>1.3708053691275166</v>
      </c>
      <c r="M222" s="148"/>
      <c r="N222" s="127"/>
      <c r="Q222">
        <v>554516</v>
      </c>
    </row>
    <row r="223" spans="1:17" x14ac:dyDescent="0.25">
      <c r="A223" s="225">
        <v>100027</v>
      </c>
      <c r="B223">
        <v>200110</v>
      </c>
      <c r="C223" s="67">
        <v>54525</v>
      </c>
      <c r="D223" s="67" t="s">
        <v>190</v>
      </c>
      <c r="E223" s="67">
        <v>54525</v>
      </c>
      <c r="F223" s="67" t="s">
        <v>190</v>
      </c>
      <c r="G223" s="146">
        <v>1277.0397600000001</v>
      </c>
      <c r="H223" s="141">
        <v>3.7716379109020731E-2</v>
      </c>
      <c r="I223" s="142">
        <v>2.6025792512521297</v>
      </c>
      <c r="J223" s="146">
        <v>125.35405133707151</v>
      </c>
      <c r="K223" s="147">
        <v>0.98708002624467017</v>
      </c>
      <c r="L223" s="147">
        <v>1.3417491814272751</v>
      </c>
      <c r="M223" s="148"/>
      <c r="N223" s="127"/>
      <c r="Q223" s="52">
        <v>554184</v>
      </c>
    </row>
    <row r="224" spans="1:17" x14ac:dyDescent="0.25">
      <c r="A224" s="225">
        <v>100027</v>
      </c>
      <c r="B224">
        <v>200110</v>
      </c>
      <c r="C224" s="67">
        <v>54531</v>
      </c>
      <c r="D224" s="67" t="s">
        <v>213</v>
      </c>
      <c r="E224" s="67">
        <v>54531</v>
      </c>
      <c r="F224" s="67" t="s">
        <v>213</v>
      </c>
      <c r="G224" s="146">
        <v>1889.807</v>
      </c>
      <c r="H224" s="141">
        <v>3.3415123714794208E-2</v>
      </c>
      <c r="I224" s="142">
        <v>2.7822593577016068</v>
      </c>
      <c r="J224" s="146">
        <v>175.69448869627504</v>
      </c>
      <c r="K224" s="147">
        <v>0.98675712082855926</v>
      </c>
      <c r="L224" s="147">
        <v>1.3141157403853432</v>
      </c>
      <c r="M224" s="148"/>
      <c r="N224" s="127"/>
      <c r="Q224">
        <v>554531</v>
      </c>
    </row>
    <row r="225" spans="1:17" x14ac:dyDescent="0.25">
      <c r="A225" s="225">
        <v>100027</v>
      </c>
      <c r="B225">
        <v>200110</v>
      </c>
      <c r="C225" s="67">
        <v>54533</v>
      </c>
      <c r="D225" s="67" t="s">
        <v>214</v>
      </c>
      <c r="E225" s="67">
        <v>54533</v>
      </c>
      <c r="F225" s="67" t="s">
        <v>214</v>
      </c>
      <c r="G225" s="146">
        <v>1295.55</v>
      </c>
      <c r="H225" s="141">
        <v>3.4726962524265013E-2</v>
      </c>
      <c r="I225" s="142">
        <v>2.4378472463432526</v>
      </c>
      <c r="J225" s="146">
        <v>109.6800062694</v>
      </c>
      <c r="K225" s="147">
        <v>0.93811444910109276</v>
      </c>
      <c r="L225" s="147">
        <v>1.1131476765062001</v>
      </c>
      <c r="M225" s="148"/>
      <c r="N225" s="127"/>
      <c r="Q225">
        <v>554533</v>
      </c>
    </row>
    <row r="226" spans="1:17" x14ac:dyDescent="0.25">
      <c r="A226" s="225">
        <v>100027</v>
      </c>
      <c r="B226">
        <v>200110</v>
      </c>
      <c r="C226" s="67">
        <v>54535</v>
      </c>
      <c r="D226" s="67" t="s">
        <v>215</v>
      </c>
      <c r="E226" s="67">
        <v>54535</v>
      </c>
      <c r="F226" s="67" t="s">
        <v>215</v>
      </c>
      <c r="G226" s="146">
        <v>4015.1662100000003</v>
      </c>
      <c r="H226" s="141">
        <v>3.3175856178060299E-2</v>
      </c>
      <c r="I226" s="142">
        <v>2.7060241257360049</v>
      </c>
      <c r="J226" s="146">
        <v>360.46021029469989</v>
      </c>
      <c r="K226" s="147">
        <v>0.97359019543901393</v>
      </c>
      <c r="L226" s="147">
        <v>1.2336232093881392</v>
      </c>
      <c r="M226" s="148"/>
      <c r="N226" s="127"/>
      <c r="Q226">
        <v>454535</v>
      </c>
    </row>
    <row r="227" spans="1:17" x14ac:dyDescent="0.25">
      <c r="A227" s="225">
        <v>100026</v>
      </c>
      <c r="B227">
        <v>200110</v>
      </c>
      <c r="C227" s="67">
        <v>54601</v>
      </c>
      <c r="D227" s="67" t="s">
        <v>208</v>
      </c>
      <c r="E227" s="67">
        <v>54601</v>
      </c>
      <c r="F227" s="67" t="s">
        <v>208</v>
      </c>
      <c r="G227" s="146">
        <v>1157.2854300000001</v>
      </c>
      <c r="H227" s="141">
        <v>3.2773609079387471E-2</v>
      </c>
      <c r="I227" s="142">
        <v>2.681923408385086</v>
      </c>
      <c r="J227" s="146">
        <v>101.72111818151555</v>
      </c>
      <c r="K227" s="147">
        <v>0.9897600422754641</v>
      </c>
      <c r="L227" s="147">
        <v>1.3518532719726273</v>
      </c>
      <c r="M227" s="148"/>
      <c r="N227" s="127"/>
      <c r="Q227">
        <v>554601</v>
      </c>
    </row>
    <row r="228" spans="1:17" x14ac:dyDescent="0.25">
      <c r="A228" s="225">
        <v>100026</v>
      </c>
      <c r="B228">
        <v>200110</v>
      </c>
      <c r="C228" s="67">
        <v>54611</v>
      </c>
      <c r="D228" s="67" t="s">
        <v>223</v>
      </c>
      <c r="E228" s="67">
        <v>54611</v>
      </c>
      <c r="F228" s="67" t="s">
        <v>223</v>
      </c>
      <c r="G228" s="146">
        <v>1014.5480000000001</v>
      </c>
      <c r="H228" s="141">
        <v>3.6154111339832221E-2</v>
      </c>
      <c r="I228" s="142">
        <v>2.5693456199213833</v>
      </c>
      <c r="J228" s="146">
        <v>94.243806359104013</v>
      </c>
      <c r="K228" s="147">
        <v>0.97324433865255944</v>
      </c>
      <c r="L228" s="147">
        <v>1.2815300945896826</v>
      </c>
      <c r="M228" s="148"/>
      <c r="N228" s="127"/>
      <c r="Q228">
        <v>554611</v>
      </c>
    </row>
    <row r="229" spans="1:17" x14ac:dyDescent="0.25">
      <c r="A229" s="225">
        <v>100026</v>
      </c>
      <c r="B229">
        <v>200110</v>
      </c>
      <c r="C229" s="67">
        <v>54636</v>
      </c>
      <c r="D229" s="67" t="s">
        <v>209</v>
      </c>
      <c r="E229" s="67">
        <v>54636</v>
      </c>
      <c r="F229" s="67" t="s">
        <v>209</v>
      </c>
      <c r="G229" s="146">
        <v>1525.18</v>
      </c>
      <c r="H229" s="141">
        <v>3.3465737629644096E-2</v>
      </c>
      <c r="I229" s="142">
        <v>2.6594645877863599</v>
      </c>
      <c r="J229" s="146">
        <v>135.74245996848001</v>
      </c>
      <c r="K229" s="147">
        <v>0.96624866941869825</v>
      </c>
      <c r="L229" s="147">
        <v>1.3429212456673025</v>
      </c>
      <c r="M229" s="148"/>
      <c r="N229" s="127"/>
      <c r="Q229">
        <v>554636</v>
      </c>
    </row>
    <row r="230" spans="1:17" x14ac:dyDescent="0.25">
      <c r="A230" s="225">
        <v>100027</v>
      </c>
      <c r="B230">
        <v>200110</v>
      </c>
      <c r="C230" s="67">
        <v>54651</v>
      </c>
      <c r="D230" s="67" t="s">
        <v>218</v>
      </c>
      <c r="E230" s="67">
        <v>54651</v>
      </c>
      <c r="F230" s="67" t="s">
        <v>218</v>
      </c>
      <c r="G230" s="146">
        <v>15784.434000000003</v>
      </c>
      <c r="H230" s="141">
        <v>2.703614242092732E-2</v>
      </c>
      <c r="I230" s="142">
        <v>3.2464669794304943</v>
      </c>
      <c r="J230" s="146">
        <v>1385.4304511329851</v>
      </c>
      <c r="K230" s="147">
        <v>0.97953706700971277</v>
      </c>
      <c r="L230" s="147">
        <v>1.4014930702860091</v>
      </c>
      <c r="M230" s="148"/>
      <c r="N230" s="127"/>
      <c r="Q230">
        <v>454651</v>
      </c>
    </row>
    <row r="231" spans="1:17" x14ac:dyDescent="0.25">
      <c r="A231" s="225">
        <v>100026</v>
      </c>
      <c r="B231">
        <v>200110</v>
      </c>
      <c r="C231" s="67">
        <v>54671</v>
      </c>
      <c r="D231" s="67" t="s">
        <v>224</v>
      </c>
      <c r="E231" s="67">
        <v>54671</v>
      </c>
      <c r="F231" s="67" t="s">
        <v>224</v>
      </c>
      <c r="G231" s="146">
        <v>2047.19508</v>
      </c>
      <c r="H231" s="141">
        <v>3.4179340656130465E-2</v>
      </c>
      <c r="I231" s="142">
        <v>2.6725036187562545</v>
      </c>
      <c r="J231" s="146">
        <v>186.99982999297583</v>
      </c>
      <c r="K231" s="147">
        <v>0.97330324988196715</v>
      </c>
      <c r="L231" s="147">
        <v>1.42120189721774</v>
      </c>
      <c r="M231" s="148"/>
      <c r="N231" s="127"/>
      <c r="Q231">
        <v>454671</v>
      </c>
    </row>
    <row r="232" spans="1:17" x14ac:dyDescent="0.25">
      <c r="A232" s="225">
        <v>100027</v>
      </c>
      <c r="B232">
        <v>200110</v>
      </c>
      <c r="C232" s="67">
        <v>54686</v>
      </c>
      <c r="D232" s="67" t="s">
        <v>219</v>
      </c>
      <c r="E232" s="67">
        <v>54686</v>
      </c>
      <c r="F232" s="67" t="s">
        <v>219</v>
      </c>
      <c r="G232" s="146">
        <v>945.99999999999989</v>
      </c>
      <c r="H232" s="141">
        <v>3.4692799714958693E-2</v>
      </c>
      <c r="I232" s="142">
        <v>2.6438065539112054</v>
      </c>
      <c r="J232" s="146">
        <v>86.768114491900008</v>
      </c>
      <c r="K232" s="147">
        <v>0.99577167019027479</v>
      </c>
      <c r="L232" s="147">
        <v>1.1676220806794055</v>
      </c>
      <c r="M232" s="148"/>
      <c r="N232" s="127"/>
      <c r="Q232">
        <v>554686</v>
      </c>
    </row>
    <row r="233" spans="1:17" x14ac:dyDescent="0.25">
      <c r="A233" s="225">
        <v>100027</v>
      </c>
      <c r="B233">
        <v>200110</v>
      </c>
      <c r="C233" s="67">
        <v>54696</v>
      </c>
      <c r="D233" s="67" t="s">
        <v>233</v>
      </c>
      <c r="E233" s="67">
        <v>54696</v>
      </c>
      <c r="F233" s="67" t="s">
        <v>233</v>
      </c>
      <c r="G233" s="146">
        <v>1828.9960400000002</v>
      </c>
      <c r="H233" s="141">
        <v>3.1759477864137027E-2</v>
      </c>
      <c r="I233" s="142">
        <v>2.7809984135340171</v>
      </c>
      <c r="J233" s="146">
        <v>161.54252250848313</v>
      </c>
      <c r="K233" s="147">
        <v>0.95098808133990465</v>
      </c>
      <c r="L233" s="147">
        <v>1.6472601755907597</v>
      </c>
      <c r="M233" s="148"/>
      <c r="N233" s="127"/>
      <c r="Q233">
        <v>454696</v>
      </c>
    </row>
    <row r="234" spans="1:17" x14ac:dyDescent="0.25">
      <c r="A234">
        <v>100031</v>
      </c>
      <c r="B234">
        <v>200110</v>
      </c>
      <c r="C234" s="67">
        <v>54700</v>
      </c>
      <c r="D234" s="67" t="s">
        <v>194</v>
      </c>
      <c r="E234" s="67">
        <v>54700</v>
      </c>
      <c r="F234" s="67" t="s">
        <v>194</v>
      </c>
      <c r="G234" s="146">
        <v>1498.9499999999998</v>
      </c>
      <c r="H234" s="141">
        <v>3.7990104684416902E-2</v>
      </c>
      <c r="I234" s="142">
        <v>2.363314320024017</v>
      </c>
      <c r="J234" s="146">
        <v>134.57956594350003</v>
      </c>
      <c r="K234" s="147">
        <v>0.97225800059447143</v>
      </c>
      <c r="L234" s="147">
        <v>1.3287475797411596</v>
      </c>
      <c r="M234" s="148"/>
      <c r="N234" s="127"/>
      <c r="Q234">
        <v>554700</v>
      </c>
    </row>
    <row r="235" spans="1:17" x14ac:dyDescent="0.25">
      <c r="A235">
        <v>100031</v>
      </c>
      <c r="B235">
        <v>200110</v>
      </c>
      <c r="C235" s="67">
        <v>55151</v>
      </c>
      <c r="D235" s="67" t="s">
        <v>181</v>
      </c>
      <c r="E235" s="67">
        <v>55151</v>
      </c>
      <c r="F235" s="67" t="s">
        <v>181</v>
      </c>
      <c r="G235" s="146">
        <v>4946.9130000000005</v>
      </c>
      <c r="H235" s="141">
        <v>3.798202390396898E-2</v>
      </c>
      <c r="I235" s="142">
        <v>2.6302425654140267</v>
      </c>
      <c r="J235" s="146">
        <v>494.20618588791194</v>
      </c>
      <c r="K235" s="147">
        <v>0.9764499598032147</v>
      </c>
      <c r="L235" s="147">
        <v>1.3111845715883923</v>
      </c>
      <c r="M235" s="148"/>
      <c r="N235" s="127"/>
      <c r="Q235">
        <v>455151</v>
      </c>
    </row>
    <row r="236" spans="1:17" x14ac:dyDescent="0.25">
      <c r="A236">
        <v>100031</v>
      </c>
      <c r="B236">
        <v>200110</v>
      </c>
      <c r="C236" s="67">
        <v>55231</v>
      </c>
      <c r="D236" s="67" t="s">
        <v>184</v>
      </c>
      <c r="E236" s="67">
        <v>55231</v>
      </c>
      <c r="F236" s="67" t="s">
        <v>184</v>
      </c>
      <c r="G236" s="146">
        <v>2442.6349999999998</v>
      </c>
      <c r="H236" s="141">
        <v>3.4190438493062025E-2</v>
      </c>
      <c r="I236" s="142">
        <v>2.4907059179942972</v>
      </c>
      <c r="J236" s="146">
        <v>208.01071127705995</v>
      </c>
      <c r="K236" s="147">
        <v>0.96325178258490118</v>
      </c>
      <c r="L236" s="147">
        <v>1.4814858875144343</v>
      </c>
      <c r="M236" s="148"/>
      <c r="N236" s="127"/>
      <c r="Q236">
        <v>455231</v>
      </c>
    </row>
    <row r="237" spans="1:17" x14ac:dyDescent="0.25">
      <c r="A237">
        <v>100031</v>
      </c>
      <c r="B237">
        <v>200110</v>
      </c>
      <c r="C237" s="67">
        <v>55298</v>
      </c>
      <c r="D237" s="67" t="s">
        <v>225</v>
      </c>
      <c r="E237" s="67">
        <v>55298</v>
      </c>
      <c r="F237" s="67" t="s">
        <v>225</v>
      </c>
      <c r="G237" s="146">
        <v>1323.66</v>
      </c>
      <c r="H237" s="141">
        <v>4.1632117261716568E-2</v>
      </c>
      <c r="I237" s="142">
        <v>2.5028023812761586</v>
      </c>
      <c r="J237" s="146">
        <v>137.92135101238</v>
      </c>
      <c r="K237" s="147">
        <v>0.97614288007237382</v>
      </c>
      <c r="L237" s="147">
        <v>1.231696014828545</v>
      </c>
      <c r="M237" s="148"/>
      <c r="N237" s="127"/>
      <c r="Q237">
        <v>455298</v>
      </c>
    </row>
    <row r="238" spans="1:17" x14ac:dyDescent="0.25">
      <c r="A238">
        <v>100031</v>
      </c>
      <c r="B238">
        <v>200110</v>
      </c>
      <c r="C238" s="67">
        <v>55406</v>
      </c>
      <c r="D238" s="67" t="s">
        <v>182</v>
      </c>
      <c r="E238" s="67">
        <v>55406</v>
      </c>
      <c r="F238" s="67" t="s">
        <v>182</v>
      </c>
      <c r="G238" s="146">
        <v>1203.3349999999998</v>
      </c>
      <c r="H238" s="141">
        <v>3.6622225573715805E-2</v>
      </c>
      <c r="I238" s="142">
        <v>2.4787712482392688</v>
      </c>
      <c r="J238" s="146">
        <v>109.23648878792002</v>
      </c>
      <c r="K238" s="147">
        <v>0.97175222195384559</v>
      </c>
      <c r="L238" s="147">
        <v>1.2923194883871809</v>
      </c>
      <c r="M238" s="148"/>
      <c r="N238" s="127"/>
      <c r="Q238">
        <v>555406</v>
      </c>
    </row>
    <row r="239" spans="1:17" x14ac:dyDescent="0.25">
      <c r="A239">
        <v>100031</v>
      </c>
      <c r="B239">
        <v>200110</v>
      </c>
      <c r="C239" s="67">
        <v>55456</v>
      </c>
      <c r="D239" s="67" t="s">
        <v>201</v>
      </c>
      <c r="E239" s="67">
        <v>55456</v>
      </c>
      <c r="F239" s="67" t="s">
        <v>201</v>
      </c>
      <c r="G239" s="146">
        <v>1379.0260000000001</v>
      </c>
      <c r="H239" s="141">
        <v>3.2270525142041692E-2</v>
      </c>
      <c r="I239" s="142">
        <v>2.4253008137627572</v>
      </c>
      <c r="J239" s="146">
        <v>107.93047780292795</v>
      </c>
      <c r="K239" s="147">
        <v>0.9788587383176911</v>
      </c>
      <c r="L239" s="147">
        <v>1.3657498131784429</v>
      </c>
      <c r="M239" s="148"/>
      <c r="N239" s="127"/>
      <c r="Q239">
        <v>455456</v>
      </c>
    </row>
    <row r="240" spans="1:17" x14ac:dyDescent="0.25">
      <c r="A240">
        <v>100031</v>
      </c>
      <c r="B240">
        <v>200110</v>
      </c>
      <c r="C240" s="67">
        <v>55566</v>
      </c>
      <c r="D240" s="67" t="s">
        <v>183</v>
      </c>
      <c r="E240" s="67">
        <v>55566</v>
      </c>
      <c r="F240" s="67" t="s">
        <v>183</v>
      </c>
      <c r="G240" s="146">
        <v>1623.1179999999999</v>
      </c>
      <c r="H240" s="141">
        <v>3.9406621273012504E-2</v>
      </c>
      <c r="I240" s="142">
        <v>2.733418962761796</v>
      </c>
      <c r="J240" s="146">
        <v>174.83384023518801</v>
      </c>
      <c r="K240" s="147">
        <v>0.98398144805245213</v>
      </c>
      <c r="L240" s="147">
        <v>1.5050234234414739</v>
      </c>
      <c r="M240" s="148"/>
      <c r="N240" s="127"/>
      <c r="Q240">
        <v>455566</v>
      </c>
    </row>
    <row r="241" spans="1:17" x14ac:dyDescent="0.25">
      <c r="A241">
        <v>100031</v>
      </c>
      <c r="B241">
        <v>200110</v>
      </c>
      <c r="C241" s="67">
        <v>55606</v>
      </c>
      <c r="D241" s="67" t="s">
        <v>185</v>
      </c>
      <c r="E241" s="67">
        <v>55606</v>
      </c>
      <c r="F241" s="67" t="s">
        <v>185</v>
      </c>
      <c r="G241" s="146">
        <v>820.42</v>
      </c>
      <c r="H241" s="141">
        <v>3.0310330771867344E-2</v>
      </c>
      <c r="I241" s="142">
        <v>2.3271463396796763</v>
      </c>
      <c r="J241" s="146">
        <v>57.869617116019995</v>
      </c>
      <c r="K241" s="147">
        <v>0.96303075552130257</v>
      </c>
      <c r="L241" s="147">
        <v>1.2864627619666882</v>
      </c>
      <c r="M241" s="148"/>
      <c r="N241" s="127"/>
      <c r="Q241" s="52">
        <v>455678</v>
      </c>
    </row>
    <row r="242" spans="1:17" x14ac:dyDescent="0.25">
      <c r="A242">
        <v>100031</v>
      </c>
      <c r="B242">
        <v>200110</v>
      </c>
      <c r="C242" s="67">
        <v>55624</v>
      </c>
      <c r="D242" s="67" t="s">
        <v>202</v>
      </c>
      <c r="E242" s="67">
        <v>55624</v>
      </c>
      <c r="F242" s="67" t="s">
        <v>202</v>
      </c>
      <c r="G242" s="146">
        <v>1813.5040000000001</v>
      </c>
      <c r="H242" s="141">
        <v>3.7302231403782624E-2</v>
      </c>
      <c r="I242" s="142">
        <v>2.5723778993594717</v>
      </c>
      <c r="J242" s="146">
        <v>174.01556639094096</v>
      </c>
      <c r="K242" s="147">
        <v>0.99063620900862792</v>
      </c>
      <c r="L242" s="147">
        <v>1.2127318037657966</v>
      </c>
      <c r="M242" s="148"/>
      <c r="N242" s="127"/>
      <c r="Q242">
        <v>555624</v>
      </c>
    </row>
    <row r="243" spans="1:17" x14ac:dyDescent="0.25">
      <c r="A243">
        <v>100031</v>
      </c>
      <c r="B243">
        <v>200110</v>
      </c>
      <c r="C243" s="67">
        <v>55676</v>
      </c>
      <c r="D243" s="67" t="s">
        <v>186</v>
      </c>
      <c r="E243" s="67">
        <v>55676</v>
      </c>
      <c r="F243" s="67" t="s">
        <v>186</v>
      </c>
      <c r="G243" s="146">
        <v>596.15</v>
      </c>
      <c r="H243" s="141">
        <v>4.1581322378971206E-2</v>
      </c>
      <c r="I243" s="142">
        <v>2.4733263440409297</v>
      </c>
      <c r="J243" s="146">
        <v>61.310557942750002</v>
      </c>
      <c r="K243" s="147">
        <v>0.95826951456075848</v>
      </c>
      <c r="L243" s="147">
        <v>1.464033958966118</v>
      </c>
      <c r="M243" s="148"/>
      <c r="N243" s="127"/>
      <c r="Q243">
        <v>455676</v>
      </c>
    </row>
    <row r="244" spans="1:17" x14ac:dyDescent="0.25">
      <c r="A244">
        <v>100031</v>
      </c>
      <c r="B244">
        <v>200110</v>
      </c>
      <c r="C244" s="67">
        <v>55678</v>
      </c>
      <c r="D244" s="67" t="s">
        <v>226</v>
      </c>
      <c r="E244" s="67">
        <v>55678</v>
      </c>
      <c r="F244" s="67" t="s">
        <v>226</v>
      </c>
      <c r="G244" s="146">
        <v>4082.8450000000003</v>
      </c>
      <c r="H244" s="141">
        <v>3.4783900437360356E-2</v>
      </c>
      <c r="I244" s="142">
        <v>2.7050590580832723</v>
      </c>
      <c r="J244" s="146">
        <v>384.16511338707005</v>
      </c>
      <c r="K244" s="147">
        <v>0.97695179174614977</v>
      </c>
      <c r="L244" s="147">
        <v>1.2692132119873081</v>
      </c>
      <c r="M244" s="148"/>
      <c r="N244" s="127"/>
      <c r="Q244">
        <v>455678</v>
      </c>
    </row>
    <row r="245" spans="1:17" x14ac:dyDescent="0.25">
      <c r="A245">
        <v>100031</v>
      </c>
      <c r="B245">
        <v>200110</v>
      </c>
      <c r="C245" s="67">
        <v>55679</v>
      </c>
      <c r="D245" s="67" t="s">
        <v>227</v>
      </c>
      <c r="E245" s="67">
        <v>55679</v>
      </c>
      <c r="F245" s="67" t="s">
        <v>227</v>
      </c>
      <c r="G245" s="146">
        <v>2792.4289999999996</v>
      </c>
      <c r="H245" s="141">
        <v>3.2301774314954304E-2</v>
      </c>
      <c r="I245" s="142">
        <v>2.534759458521596</v>
      </c>
      <c r="J245" s="146">
        <v>228.63634582823406</v>
      </c>
      <c r="K245" s="147">
        <v>0.87054281415928569</v>
      </c>
      <c r="L245" s="147">
        <v>1.3912903256327107</v>
      </c>
      <c r="M245" s="148"/>
      <c r="N245" s="127"/>
      <c r="Q245">
        <v>555679</v>
      </c>
    </row>
    <row r="246" spans="1:17" x14ac:dyDescent="0.25">
      <c r="A246" s="225">
        <v>100045</v>
      </c>
      <c r="B246">
        <v>200160</v>
      </c>
      <c r="C246" s="67">
        <v>57105</v>
      </c>
      <c r="D246" s="67" t="s">
        <v>274</v>
      </c>
      <c r="E246" s="67">
        <v>57105</v>
      </c>
      <c r="F246" s="67" t="s">
        <v>274</v>
      </c>
      <c r="G246" s="146">
        <v>3201.49064</v>
      </c>
      <c r="H246" s="141">
        <v>3.6061035019133929E-2</v>
      </c>
      <c r="I246" s="142">
        <v>2.8698400216469167</v>
      </c>
      <c r="J246" s="146">
        <v>331.32035030523059</v>
      </c>
      <c r="K246" s="147">
        <v>0.92769463762050697</v>
      </c>
      <c r="L246" s="147">
        <v>1.3150041948678697</v>
      </c>
      <c r="M246" s="148"/>
      <c r="N246" s="127"/>
      <c r="Q246">
        <v>557105</v>
      </c>
    </row>
    <row r="247" spans="1:17" x14ac:dyDescent="0.25">
      <c r="A247" s="225">
        <v>100044</v>
      </c>
      <c r="B247">
        <v>200160</v>
      </c>
      <c r="C247" s="67">
        <v>57113</v>
      </c>
      <c r="D247" s="67" t="s">
        <v>255</v>
      </c>
      <c r="E247" s="67">
        <v>57113</v>
      </c>
      <c r="F247" s="67" t="s">
        <v>255</v>
      </c>
      <c r="G247" s="146">
        <v>1498.4669999999999</v>
      </c>
      <c r="H247" s="141">
        <v>3.1304140054922922E-2</v>
      </c>
      <c r="I247" s="142">
        <v>2.4532334445803614</v>
      </c>
      <c r="J247" s="146">
        <v>115.07681617985197</v>
      </c>
      <c r="K247" s="147">
        <v>0.99773969997423262</v>
      </c>
      <c r="L247" s="147">
        <v>1.5427513985735617</v>
      </c>
      <c r="M247" s="148"/>
      <c r="N247" s="127"/>
      <c r="Q247">
        <v>557113</v>
      </c>
    </row>
    <row r="248" spans="1:17" x14ac:dyDescent="0.25">
      <c r="A248" s="225">
        <v>100044</v>
      </c>
      <c r="B248">
        <v>200160</v>
      </c>
      <c r="C248" s="67">
        <v>57158</v>
      </c>
      <c r="D248" s="67" t="s">
        <v>238</v>
      </c>
      <c r="E248" s="67">
        <v>57158</v>
      </c>
      <c r="F248" s="67" t="s">
        <v>238</v>
      </c>
      <c r="G248" s="146">
        <v>1941.2499999999998</v>
      </c>
      <c r="H248" s="141">
        <v>3.1262148166735858E-2</v>
      </c>
      <c r="I248" s="142">
        <v>2.4120046361880241</v>
      </c>
      <c r="J248" s="146">
        <v>146.3788814097</v>
      </c>
      <c r="K248" s="147">
        <v>0.96124009050737025</v>
      </c>
      <c r="L248" s="147">
        <v>1.3984404167807856</v>
      </c>
      <c r="M248" s="148"/>
      <c r="N248" s="127"/>
      <c r="Q248">
        <v>457158</v>
      </c>
    </row>
    <row r="249" spans="1:17" x14ac:dyDescent="0.25">
      <c r="A249" s="225">
        <v>100042</v>
      </c>
      <c r="B249">
        <v>200160</v>
      </c>
      <c r="C249" s="67">
        <v>57163</v>
      </c>
      <c r="D249" s="67" t="s">
        <v>247</v>
      </c>
      <c r="E249" s="67">
        <v>57163</v>
      </c>
      <c r="F249" s="67" t="s">
        <v>247</v>
      </c>
      <c r="G249" s="146">
        <v>1893.9110000000001</v>
      </c>
      <c r="H249" s="141">
        <v>3.6076681731214359E-2</v>
      </c>
      <c r="I249" s="142">
        <v>2.7037101743429344</v>
      </c>
      <c r="J249" s="146">
        <v>184.73376727305202</v>
      </c>
      <c r="K249" s="147">
        <v>0.99474765364557483</v>
      </c>
      <c r="L249" s="147">
        <v>1.2424823552954705</v>
      </c>
      <c r="M249" s="148"/>
      <c r="N249" s="127"/>
      <c r="Q249">
        <v>457163</v>
      </c>
    </row>
    <row r="250" spans="1:17" x14ac:dyDescent="0.25">
      <c r="A250" s="225">
        <v>100042</v>
      </c>
      <c r="B250">
        <v>200160</v>
      </c>
      <c r="C250" s="67">
        <v>57165</v>
      </c>
      <c r="D250" s="67" t="s">
        <v>289</v>
      </c>
      <c r="E250" s="67">
        <v>57165</v>
      </c>
      <c r="F250" s="67" t="s">
        <v>289</v>
      </c>
      <c r="G250" s="146">
        <v>1854.894</v>
      </c>
      <c r="H250" s="141">
        <v>3.2774227349475417E-2</v>
      </c>
      <c r="I250" s="142">
        <v>2.8300646290300149</v>
      </c>
      <c r="J250" s="146">
        <v>172.04731996682798</v>
      </c>
      <c r="K250" s="147">
        <v>0.98799700083650854</v>
      </c>
      <c r="L250" s="147">
        <v>1.4431847252386145</v>
      </c>
      <c r="M250" s="148"/>
      <c r="N250" s="127"/>
      <c r="Q250">
        <v>457165</v>
      </c>
    </row>
    <row r="251" spans="1:17" x14ac:dyDescent="0.25">
      <c r="A251" s="225">
        <v>100045</v>
      </c>
      <c r="B251">
        <v>200160</v>
      </c>
      <c r="C251" s="67">
        <v>57178</v>
      </c>
      <c r="D251" s="67" t="s">
        <v>268</v>
      </c>
      <c r="E251" s="67">
        <v>57178</v>
      </c>
      <c r="F251" s="67" t="s">
        <v>268</v>
      </c>
      <c r="G251" s="146">
        <v>1465.6900000000003</v>
      </c>
      <c r="H251" s="141">
        <v>3.2472769377435415E-2</v>
      </c>
      <c r="I251" s="142">
        <v>2.4219728591994207</v>
      </c>
      <c r="J251" s="146">
        <v>115.27383056406001</v>
      </c>
      <c r="K251" s="147">
        <v>0.94317247954266614</v>
      </c>
      <c r="L251" s="147">
        <v>1.3583740106450457</v>
      </c>
      <c r="M251" s="148"/>
      <c r="N251" s="127"/>
      <c r="Q251">
        <v>557178</v>
      </c>
    </row>
    <row r="252" spans="1:17" x14ac:dyDescent="0.25">
      <c r="A252" s="225">
        <v>100044</v>
      </c>
      <c r="B252">
        <v>200160</v>
      </c>
      <c r="C252" s="67">
        <v>57180</v>
      </c>
      <c r="D252" s="67" t="s">
        <v>250</v>
      </c>
      <c r="E252" s="67">
        <v>57180</v>
      </c>
      <c r="F252" s="67" t="s">
        <v>250</v>
      </c>
      <c r="G252" s="146">
        <v>960.70100000000002</v>
      </c>
      <c r="H252" s="141">
        <v>3.1370333708319341E-2</v>
      </c>
      <c r="I252" s="142">
        <v>2.3837261333130702</v>
      </c>
      <c r="J252" s="146">
        <v>71.839572477695981</v>
      </c>
      <c r="K252" s="147">
        <v>0.94719282399351445</v>
      </c>
      <c r="L252" s="147">
        <v>1.4158432453613194</v>
      </c>
      <c r="M252" s="148"/>
      <c r="N252" s="127"/>
      <c r="Q252">
        <v>457180</v>
      </c>
    </row>
    <row r="253" spans="1:17" x14ac:dyDescent="0.25">
      <c r="A253" s="225">
        <v>100044</v>
      </c>
      <c r="B253">
        <v>200160</v>
      </c>
      <c r="C253" s="67">
        <v>57182</v>
      </c>
      <c r="D253" s="67" t="s">
        <v>251</v>
      </c>
      <c r="E253" s="67">
        <v>57182</v>
      </c>
      <c r="F253" s="67" t="s">
        <v>251</v>
      </c>
      <c r="G253" s="146">
        <v>756.54</v>
      </c>
      <c r="H253" s="141">
        <v>4.4225643292036924E-2</v>
      </c>
      <c r="I253" s="142">
        <v>2.4965011764083855</v>
      </c>
      <c r="J253" s="146">
        <v>83.529105162600018</v>
      </c>
      <c r="K253" s="147">
        <v>0.99617122291140214</v>
      </c>
      <c r="L253" s="147">
        <v>1.0102493145770877</v>
      </c>
      <c r="M253" s="148"/>
      <c r="N253" s="127"/>
      <c r="Q253">
        <v>557182</v>
      </c>
    </row>
    <row r="254" spans="1:17" x14ac:dyDescent="0.25">
      <c r="A254" s="225">
        <v>100044</v>
      </c>
      <c r="B254">
        <v>200160</v>
      </c>
      <c r="C254" s="67">
        <v>57192</v>
      </c>
      <c r="D254" s="67" t="s">
        <v>235</v>
      </c>
      <c r="E254" s="67">
        <v>57192</v>
      </c>
      <c r="F254" s="67" t="s">
        <v>235</v>
      </c>
      <c r="G254" s="146">
        <v>1759.19</v>
      </c>
      <c r="H254" s="141">
        <v>3.2999174512015533E-2</v>
      </c>
      <c r="I254" s="142">
        <v>2.720711577487366</v>
      </c>
      <c r="J254" s="146">
        <v>157.94225280929001</v>
      </c>
      <c r="K254" s="147">
        <v>0.9869258010789056</v>
      </c>
      <c r="L254" s="147">
        <v>1.4269060413894792</v>
      </c>
      <c r="M254" s="148"/>
      <c r="N254" s="127"/>
      <c r="Q254">
        <v>457192</v>
      </c>
    </row>
    <row r="255" spans="1:17" x14ac:dyDescent="0.25">
      <c r="A255" s="225">
        <v>100042</v>
      </c>
      <c r="B255">
        <v>200160</v>
      </c>
      <c r="C255" s="67">
        <v>57210</v>
      </c>
      <c r="D255" s="67" t="s">
        <v>239</v>
      </c>
      <c r="E255" s="67">
        <v>57210</v>
      </c>
      <c r="F255" s="67" t="s">
        <v>239</v>
      </c>
      <c r="G255" s="146">
        <v>1467.1999999999998</v>
      </c>
      <c r="H255" s="141">
        <v>3.2160601916936774E-2</v>
      </c>
      <c r="I255" s="142">
        <v>2.6493232006543077</v>
      </c>
      <c r="J255" s="146">
        <v>125.01105762349999</v>
      </c>
      <c r="K255" s="147">
        <v>0.99115953947368418</v>
      </c>
      <c r="L255" s="147">
        <v>1.317499827145129</v>
      </c>
      <c r="M255" s="148"/>
      <c r="N255" s="127"/>
      <c r="Q255">
        <v>557210</v>
      </c>
    </row>
    <row r="256" spans="1:17" x14ac:dyDescent="0.25">
      <c r="A256" s="225">
        <v>100045</v>
      </c>
      <c r="B256">
        <v>200160</v>
      </c>
      <c r="C256" s="67">
        <v>57224</v>
      </c>
      <c r="D256" s="67" t="s">
        <v>278</v>
      </c>
      <c r="E256" s="67">
        <v>57224</v>
      </c>
      <c r="F256" s="67" t="s">
        <v>278</v>
      </c>
      <c r="G256" s="146">
        <v>2385.3485599999999</v>
      </c>
      <c r="H256" s="141">
        <v>3.5323837692437188E-2</v>
      </c>
      <c r="I256" s="142">
        <v>2.5910014429086208</v>
      </c>
      <c r="J256" s="146">
        <v>218.31691456129241</v>
      </c>
      <c r="K256" s="147">
        <v>0.99496928868123158</v>
      </c>
      <c r="L256" s="147">
        <v>1.2990506544053522</v>
      </c>
      <c r="M256" s="148"/>
      <c r="N256" s="127"/>
      <c r="Q256">
        <v>557224</v>
      </c>
    </row>
    <row r="257" spans="1:17" x14ac:dyDescent="0.25">
      <c r="A257" s="225">
        <v>100042</v>
      </c>
      <c r="B257">
        <v>200160</v>
      </c>
      <c r="C257" s="67">
        <v>57250</v>
      </c>
      <c r="D257" s="67" t="s">
        <v>259</v>
      </c>
      <c r="E257" s="67">
        <v>57250</v>
      </c>
      <c r="F257" s="67" t="s">
        <v>259</v>
      </c>
      <c r="G257" s="146">
        <v>1696.0290000000002</v>
      </c>
      <c r="H257" s="141">
        <v>3.3203868776603127E-2</v>
      </c>
      <c r="I257" s="142">
        <v>2.6999311922142835</v>
      </c>
      <c r="J257" s="146">
        <v>152.04588087325999</v>
      </c>
      <c r="K257" s="147">
        <v>0.98859668461762928</v>
      </c>
      <c r="L257" s="147">
        <v>1.2955412181630721</v>
      </c>
      <c r="M257" s="148"/>
      <c r="N257" s="127"/>
      <c r="Q257">
        <v>557250</v>
      </c>
    </row>
    <row r="258" spans="1:17" x14ac:dyDescent="0.25">
      <c r="A258" s="225">
        <v>100042</v>
      </c>
      <c r="B258">
        <v>200160</v>
      </c>
      <c r="C258" s="67">
        <v>57258</v>
      </c>
      <c r="D258" s="67" t="s">
        <v>240</v>
      </c>
      <c r="E258" s="67">
        <v>57258</v>
      </c>
      <c r="F258" s="67" t="s">
        <v>240</v>
      </c>
      <c r="G258" s="146">
        <v>1159.3599999999999</v>
      </c>
      <c r="H258" s="141">
        <v>3.5425137623233474E-2</v>
      </c>
      <c r="I258" s="142">
        <v>2.2794534915815623</v>
      </c>
      <c r="J258" s="146">
        <v>93.618266257909994</v>
      </c>
      <c r="K258" s="147">
        <v>0.89728569473900266</v>
      </c>
      <c r="L258" s="147">
        <v>1.3552060995949489</v>
      </c>
      <c r="M258" s="148"/>
      <c r="N258" s="127"/>
      <c r="Q258">
        <v>457258</v>
      </c>
    </row>
    <row r="259" spans="1:17" x14ac:dyDescent="0.25">
      <c r="A259" s="225">
        <v>100044</v>
      </c>
      <c r="B259">
        <v>200160</v>
      </c>
      <c r="C259" s="67">
        <v>57303</v>
      </c>
      <c r="D259" s="67" t="s">
        <v>243</v>
      </c>
      <c r="E259" s="67">
        <v>57303</v>
      </c>
      <c r="F259" s="67" t="s">
        <v>243</v>
      </c>
      <c r="G259" s="146">
        <v>2247.5459999999998</v>
      </c>
      <c r="H259" s="141">
        <v>3.731098197081302E-2</v>
      </c>
      <c r="I259" s="142">
        <v>2.5692313305267165</v>
      </c>
      <c r="J259" s="146">
        <v>215.45098189267998</v>
      </c>
      <c r="K259" s="147">
        <v>0.99317843357344671</v>
      </c>
      <c r="L259" s="147">
        <v>1.3706984290942694</v>
      </c>
      <c r="M259" s="148"/>
      <c r="N259" s="127"/>
      <c r="Q259">
        <v>557303</v>
      </c>
    </row>
    <row r="260" spans="1:17" x14ac:dyDescent="0.25">
      <c r="A260" s="225">
        <v>100042</v>
      </c>
      <c r="B260">
        <v>200160</v>
      </c>
      <c r="C260" s="67">
        <v>57305</v>
      </c>
      <c r="D260" s="67" t="s">
        <v>241</v>
      </c>
      <c r="E260" s="67">
        <v>57305</v>
      </c>
      <c r="F260" s="67" t="s">
        <v>241</v>
      </c>
      <c r="G260" s="146">
        <v>1357.0519999999999</v>
      </c>
      <c r="H260" s="141">
        <v>3.8441471479396694E-2</v>
      </c>
      <c r="I260" s="142">
        <v>2.4262890220861104</v>
      </c>
      <c r="J260" s="146">
        <v>126.572403216406</v>
      </c>
      <c r="K260" s="147">
        <v>0.99419977016486927</v>
      </c>
      <c r="L260" s="147">
        <v>1.2849820218366175</v>
      </c>
      <c r="M260" s="148"/>
      <c r="N260" s="127"/>
      <c r="Q260">
        <v>557305</v>
      </c>
    </row>
    <row r="261" spans="1:17" x14ac:dyDescent="0.25">
      <c r="A261" s="225">
        <v>100044</v>
      </c>
      <c r="B261">
        <v>200160</v>
      </c>
      <c r="C261" s="67">
        <v>57306</v>
      </c>
      <c r="D261" s="67" t="s">
        <v>244</v>
      </c>
      <c r="E261" s="67">
        <v>57306</v>
      </c>
      <c r="F261" s="67" t="s">
        <v>244</v>
      </c>
      <c r="G261" s="146">
        <v>1697.3950000000002</v>
      </c>
      <c r="H261" s="141">
        <v>3.8438627008743412E-2</v>
      </c>
      <c r="I261" s="142">
        <v>2.5192010993316227</v>
      </c>
      <c r="J261" s="146">
        <v>164.36661919444001</v>
      </c>
      <c r="K261" s="147">
        <v>0.9945861242364179</v>
      </c>
      <c r="L261" s="147">
        <v>1.333153904541867</v>
      </c>
      <c r="M261" s="148"/>
      <c r="N261" s="127"/>
      <c r="Q261">
        <v>457306</v>
      </c>
    </row>
    <row r="262" spans="1:17" x14ac:dyDescent="0.25">
      <c r="A262" s="225">
        <v>100044</v>
      </c>
      <c r="B262">
        <v>200160</v>
      </c>
      <c r="C262" s="67">
        <v>57307</v>
      </c>
      <c r="D262" s="67" t="s">
        <v>256</v>
      </c>
      <c r="E262" s="67">
        <v>57307</v>
      </c>
      <c r="F262" s="67" t="s">
        <v>256</v>
      </c>
      <c r="G262" s="146">
        <v>1644.6500000000003</v>
      </c>
      <c r="H262" s="141">
        <v>3.9093867337625925E-2</v>
      </c>
      <c r="I262" s="142">
        <v>2.6534223086978987</v>
      </c>
      <c r="J262" s="146">
        <v>170.60372146189999</v>
      </c>
      <c r="K262" s="147">
        <v>0.98971971094246058</v>
      </c>
      <c r="L262" s="147">
        <v>1.236489169950814</v>
      </c>
      <c r="M262" s="148"/>
      <c r="N262" s="127"/>
      <c r="Q262">
        <v>557307</v>
      </c>
    </row>
    <row r="263" spans="1:17" x14ac:dyDescent="0.25">
      <c r="A263" s="225">
        <v>100042</v>
      </c>
      <c r="B263">
        <v>200160</v>
      </c>
      <c r="C263" s="67">
        <v>57308</v>
      </c>
      <c r="D263" s="67" t="s">
        <v>248</v>
      </c>
      <c r="E263" s="67">
        <v>57308</v>
      </c>
      <c r="F263" s="67" t="s">
        <v>248</v>
      </c>
      <c r="G263" s="146">
        <v>3541.0599999999995</v>
      </c>
      <c r="H263" s="141">
        <v>3.5559059624218667E-2</v>
      </c>
      <c r="I263" s="142">
        <v>2.7275369804521814</v>
      </c>
      <c r="J263" s="146">
        <v>343.44262937679002</v>
      </c>
      <c r="K263" s="147">
        <v>0.99679090066860887</v>
      </c>
      <c r="L263" s="147">
        <v>1.4078094992805272</v>
      </c>
      <c r="M263" s="148"/>
      <c r="N263" s="127"/>
      <c r="Q263">
        <v>457308</v>
      </c>
    </row>
    <row r="264" spans="1:17" x14ac:dyDescent="0.25">
      <c r="A264" s="225">
        <v>100042</v>
      </c>
      <c r="B264">
        <v>200160</v>
      </c>
      <c r="C264" s="67">
        <v>57345</v>
      </c>
      <c r="D264" s="67" t="s">
        <v>290</v>
      </c>
      <c r="E264" s="67">
        <v>57345</v>
      </c>
      <c r="F264" s="67" t="s">
        <v>290</v>
      </c>
      <c r="G264" s="146">
        <v>1464.4</v>
      </c>
      <c r="H264" s="141">
        <v>3.7335998419572303E-2</v>
      </c>
      <c r="I264" s="142">
        <v>2.6452028134389511</v>
      </c>
      <c r="J264" s="146">
        <v>144.62603023799997</v>
      </c>
      <c r="K264" s="147">
        <v>0.98634252936356182</v>
      </c>
      <c r="L264" s="147">
        <v>1.2831625588479645</v>
      </c>
      <c r="M264" s="148"/>
      <c r="N264" s="127"/>
      <c r="Q264">
        <v>457345</v>
      </c>
    </row>
    <row r="265" spans="1:17" x14ac:dyDescent="0.25">
      <c r="A265" s="225">
        <v>100044</v>
      </c>
      <c r="B265">
        <v>200160</v>
      </c>
      <c r="C265" s="67">
        <v>57347</v>
      </c>
      <c r="D265" s="67" t="s">
        <v>252</v>
      </c>
      <c r="E265" s="67">
        <v>57347</v>
      </c>
      <c r="F265" s="67" t="s">
        <v>252</v>
      </c>
      <c r="G265" s="146">
        <v>1756.925</v>
      </c>
      <c r="H265" s="141">
        <v>3.3923231226671728E-2</v>
      </c>
      <c r="I265" s="142">
        <v>2.4204143603170314</v>
      </c>
      <c r="J265" s="146">
        <v>144.25808282779997</v>
      </c>
      <c r="K265" s="147">
        <v>0.9671016121917555</v>
      </c>
      <c r="L265" s="147">
        <v>1.2920032369602001</v>
      </c>
      <c r="M265" s="148"/>
      <c r="N265" s="127"/>
      <c r="Q265">
        <v>557347</v>
      </c>
    </row>
    <row r="266" spans="1:17" x14ac:dyDescent="0.25">
      <c r="A266" s="225">
        <v>100044</v>
      </c>
      <c r="B266">
        <v>200160</v>
      </c>
      <c r="C266" s="67">
        <v>57348</v>
      </c>
      <c r="D266" s="67" t="s">
        <v>253</v>
      </c>
      <c r="E266" s="67">
        <v>57348</v>
      </c>
      <c r="F266" s="67" t="s">
        <v>253</v>
      </c>
      <c r="G266" s="146">
        <v>4255.9549999999999</v>
      </c>
      <c r="H266" s="141">
        <v>3.0200801099911613E-2</v>
      </c>
      <c r="I266" s="142">
        <v>2.4723924477584935</v>
      </c>
      <c r="J266" s="146">
        <v>317.78463768650005</v>
      </c>
      <c r="K266" s="147">
        <v>0.98301301448406664</v>
      </c>
      <c r="L266" s="147">
        <v>1.2304631723426771</v>
      </c>
      <c r="M266" s="148"/>
      <c r="N266" s="127"/>
      <c r="Q266">
        <v>457348</v>
      </c>
    </row>
    <row r="267" spans="1:17" x14ac:dyDescent="0.25">
      <c r="A267" s="225">
        <v>100044</v>
      </c>
      <c r="B267">
        <v>200160</v>
      </c>
      <c r="C267" s="67">
        <v>57350</v>
      </c>
      <c r="D267" s="67" t="s">
        <v>257</v>
      </c>
      <c r="E267" s="67">
        <v>57350</v>
      </c>
      <c r="F267" s="67" t="s">
        <v>257</v>
      </c>
      <c r="G267" s="146">
        <v>3289.2310000000002</v>
      </c>
      <c r="H267" s="141">
        <v>3.2895980449296702E-2</v>
      </c>
      <c r="I267" s="142">
        <v>2.57416089961453</v>
      </c>
      <c r="J267" s="146">
        <v>278.53058983168302</v>
      </c>
      <c r="K267" s="147">
        <v>0.97545433263245229</v>
      </c>
      <c r="L267" s="147">
        <v>1.4161858638142366</v>
      </c>
      <c r="M267" s="148"/>
      <c r="N267" s="127"/>
      <c r="Q267">
        <v>457350</v>
      </c>
    </row>
    <row r="268" spans="1:17" x14ac:dyDescent="0.25">
      <c r="A268" s="225">
        <v>100044</v>
      </c>
      <c r="B268">
        <v>200160</v>
      </c>
      <c r="C268" s="67">
        <v>57352</v>
      </c>
      <c r="D268" s="67" t="s">
        <v>236</v>
      </c>
      <c r="E268" s="67">
        <v>57352</v>
      </c>
      <c r="F268" s="67" t="s">
        <v>236</v>
      </c>
      <c r="G268" s="146">
        <v>2371.7110000000002</v>
      </c>
      <c r="H268" s="141">
        <v>3.2917924204417387E-2</v>
      </c>
      <c r="I268" s="142">
        <v>2.8382913137393215</v>
      </c>
      <c r="J268" s="146">
        <v>221.59052011208601</v>
      </c>
      <c r="K268" s="147">
        <v>0.93906524843285388</v>
      </c>
      <c r="L268" s="147">
        <v>1.1774943737263097</v>
      </c>
      <c r="M268" s="148"/>
      <c r="N268" s="127"/>
      <c r="Q268">
        <v>557352</v>
      </c>
    </row>
    <row r="269" spans="1:17" x14ac:dyDescent="0.25">
      <c r="A269" s="225">
        <v>100042</v>
      </c>
      <c r="B269">
        <v>200160</v>
      </c>
      <c r="C269" s="67">
        <v>57353</v>
      </c>
      <c r="D269" s="67" t="s">
        <v>283</v>
      </c>
      <c r="E269" s="67">
        <v>57353</v>
      </c>
      <c r="F269" s="67" t="s">
        <v>283</v>
      </c>
      <c r="G269" s="146">
        <v>750.09899999999993</v>
      </c>
      <c r="H269" s="141">
        <v>3.1773693669451562E-2</v>
      </c>
      <c r="I269" s="142">
        <v>2.5932318267322052</v>
      </c>
      <c r="J269" s="146">
        <v>61.805572516159998</v>
      </c>
      <c r="K269" s="147">
        <v>0.9490921848530236</v>
      </c>
      <c r="L269" s="147">
        <v>1.5248811230207098</v>
      </c>
      <c r="M269" s="148"/>
      <c r="N269" s="127"/>
      <c r="Q269">
        <v>557353</v>
      </c>
    </row>
    <row r="270" spans="1:17" x14ac:dyDescent="0.25">
      <c r="A270" s="225">
        <v>100045</v>
      </c>
      <c r="B270">
        <v>200160</v>
      </c>
      <c r="C270" s="67">
        <v>57432</v>
      </c>
      <c r="D270" s="67" t="s">
        <v>279</v>
      </c>
      <c r="E270" s="67">
        <v>57432</v>
      </c>
      <c r="F270" s="67" t="s">
        <v>279</v>
      </c>
      <c r="G270" s="146">
        <v>1470.4587599999998</v>
      </c>
      <c r="H270" s="141">
        <v>3.1802752693989279E-2</v>
      </c>
      <c r="I270" s="142">
        <v>2.3119130130517909</v>
      </c>
      <c r="J270" s="146">
        <v>108.1157711917741</v>
      </c>
      <c r="K270" s="147">
        <v>0.93191719069454348</v>
      </c>
      <c r="L270" s="147">
        <v>1.1972025244152191</v>
      </c>
      <c r="M270" s="148"/>
      <c r="N270" s="127"/>
      <c r="Q270">
        <v>557432</v>
      </c>
    </row>
    <row r="271" spans="1:17" x14ac:dyDescent="0.25">
      <c r="A271" s="225">
        <v>100045</v>
      </c>
      <c r="B271">
        <v>200160</v>
      </c>
      <c r="C271" s="67">
        <v>57433</v>
      </c>
      <c r="D271" s="67" t="s">
        <v>280</v>
      </c>
      <c r="E271" s="67">
        <v>57433</v>
      </c>
      <c r="F271" s="67" t="s">
        <v>280</v>
      </c>
      <c r="G271" s="146">
        <v>1803.5710000000001</v>
      </c>
      <c r="H271" s="141">
        <v>3.7067951458848149E-2</v>
      </c>
      <c r="I271" s="142">
        <v>2.8282163385860613</v>
      </c>
      <c r="J271" s="146">
        <v>189.07950473693398</v>
      </c>
      <c r="K271" s="147">
        <v>0.99122600655526982</v>
      </c>
      <c r="L271" s="147">
        <v>1.3139351096028871</v>
      </c>
      <c r="M271" s="148"/>
      <c r="N271" s="127"/>
      <c r="Q271">
        <v>557433</v>
      </c>
    </row>
    <row r="272" spans="1:17" x14ac:dyDescent="0.25">
      <c r="A272" s="225">
        <v>100045</v>
      </c>
      <c r="B272">
        <v>200160</v>
      </c>
      <c r="C272" s="67">
        <v>57434</v>
      </c>
      <c r="D272" s="67" t="s">
        <v>275</v>
      </c>
      <c r="E272" s="67">
        <v>57434</v>
      </c>
      <c r="F272" s="67" t="s">
        <v>275</v>
      </c>
      <c r="G272" s="146">
        <v>1998.2510000000002</v>
      </c>
      <c r="H272" s="141">
        <v>2.5966557164595245E-2</v>
      </c>
      <c r="I272" s="142">
        <v>2.7583203461427015</v>
      </c>
      <c r="J272" s="146">
        <v>143.122895371688</v>
      </c>
      <c r="K272" s="147">
        <v>0.95691127325025893</v>
      </c>
      <c r="L272" s="147">
        <v>1.1696492710276998</v>
      </c>
      <c r="M272" s="148"/>
      <c r="N272" s="127"/>
      <c r="Q272">
        <v>557434</v>
      </c>
    </row>
    <row r="273" spans="1:17" x14ac:dyDescent="0.25">
      <c r="A273" s="225">
        <v>100042</v>
      </c>
      <c r="B273">
        <v>200160</v>
      </c>
      <c r="C273" s="67">
        <v>57435</v>
      </c>
      <c r="D273" s="67" t="s">
        <v>260</v>
      </c>
      <c r="E273" s="67">
        <v>57435</v>
      </c>
      <c r="F273" s="67" t="s">
        <v>260</v>
      </c>
      <c r="G273" s="146">
        <v>1518.0449999999998</v>
      </c>
      <c r="H273" s="141">
        <v>3.6239867675508304E-2</v>
      </c>
      <c r="I273" s="142">
        <v>2.3630579989394254</v>
      </c>
      <c r="J273" s="146">
        <v>130.000681813028</v>
      </c>
      <c r="K273" s="147">
        <v>0.99510185755249347</v>
      </c>
      <c r="L273" s="147">
        <v>1.2495308478237834</v>
      </c>
      <c r="M273" s="148"/>
      <c r="N273" s="127"/>
      <c r="Q273">
        <v>457435</v>
      </c>
    </row>
    <row r="274" spans="1:17" x14ac:dyDescent="0.25">
      <c r="A274" s="225">
        <v>100045</v>
      </c>
      <c r="B274">
        <v>200160</v>
      </c>
      <c r="C274" s="67">
        <v>57436</v>
      </c>
      <c r="D274" s="67" t="s">
        <v>261</v>
      </c>
      <c r="E274" s="67">
        <v>57436</v>
      </c>
      <c r="F274" s="67" t="s">
        <v>261</v>
      </c>
      <c r="G274" s="146">
        <v>2654.82</v>
      </c>
      <c r="H274" s="141">
        <v>3.5755241724179536E-2</v>
      </c>
      <c r="I274" s="142">
        <v>2.6030767811000364</v>
      </c>
      <c r="J274" s="146">
        <v>247.09375970986</v>
      </c>
      <c r="K274" s="147">
        <v>0.98701745721747058</v>
      </c>
      <c r="L274" s="147">
        <v>1.360768274377208</v>
      </c>
      <c r="M274" s="148"/>
      <c r="N274" s="127"/>
      <c r="Q274">
        <v>557436</v>
      </c>
    </row>
    <row r="275" spans="1:17" x14ac:dyDescent="0.25">
      <c r="A275" s="225">
        <v>100045</v>
      </c>
      <c r="B275">
        <v>200160</v>
      </c>
      <c r="C275" s="67">
        <v>57437</v>
      </c>
      <c r="D275" s="67" t="s">
        <v>473</v>
      </c>
      <c r="E275" s="67">
        <v>57437</v>
      </c>
      <c r="F275" s="67" t="s">
        <v>473</v>
      </c>
      <c r="G275" s="146">
        <v>1341.104</v>
      </c>
      <c r="H275" s="141">
        <v>3.6456312868121267E-2</v>
      </c>
      <c r="I275" s="142">
        <v>2.5689614675670192</v>
      </c>
      <c r="J275" s="146">
        <v>125.60091139917401</v>
      </c>
      <c r="K275" s="147">
        <v>0.96830969112015175</v>
      </c>
      <c r="L275" s="147">
        <v>1.5010773107121185</v>
      </c>
      <c r="M275" s="148"/>
      <c r="N275" s="127"/>
      <c r="Q275">
        <v>557437</v>
      </c>
    </row>
    <row r="276" spans="1:17" x14ac:dyDescent="0.25">
      <c r="A276" s="225">
        <v>100045</v>
      </c>
      <c r="B276">
        <v>200160</v>
      </c>
      <c r="C276" s="67">
        <v>57439</v>
      </c>
      <c r="D276" s="67" t="s">
        <v>264</v>
      </c>
      <c r="E276" s="67">
        <v>57439</v>
      </c>
      <c r="F276" s="67" t="s">
        <v>264</v>
      </c>
      <c r="G276" s="146">
        <v>1554.55</v>
      </c>
      <c r="H276" s="141">
        <v>2.6946042931601879E-2</v>
      </c>
      <c r="I276" s="142">
        <v>2.5714225981795376</v>
      </c>
      <c r="J276" s="146">
        <v>107.71424674500001</v>
      </c>
      <c r="K276" s="147">
        <v>0.97762935029241638</v>
      </c>
      <c r="L276" s="147">
        <v>1.1754764473211077</v>
      </c>
      <c r="M276" s="148"/>
      <c r="N276" s="127"/>
      <c r="Q276">
        <v>557439</v>
      </c>
    </row>
    <row r="277" spans="1:17" x14ac:dyDescent="0.25">
      <c r="A277" s="225">
        <v>100045</v>
      </c>
      <c r="B277">
        <v>200160</v>
      </c>
      <c r="C277" s="67">
        <v>57440</v>
      </c>
      <c r="D277" s="67" t="s">
        <v>262</v>
      </c>
      <c r="E277" s="67">
        <v>57440</v>
      </c>
      <c r="F277" s="67" t="s">
        <v>262</v>
      </c>
      <c r="G277" s="146">
        <v>1522.9010000000001</v>
      </c>
      <c r="H277" s="141">
        <v>3.0539140609640841E-2</v>
      </c>
      <c r="I277" s="142">
        <v>2.2902056207199291</v>
      </c>
      <c r="J277" s="146">
        <v>106.51308402794899</v>
      </c>
      <c r="K277" s="147">
        <v>0.99325856881867447</v>
      </c>
      <c r="L277" s="147">
        <v>1.109335404864932</v>
      </c>
      <c r="M277" s="148"/>
      <c r="N277" s="127"/>
      <c r="Q277">
        <v>557440</v>
      </c>
    </row>
    <row r="278" spans="1:17" x14ac:dyDescent="0.25">
      <c r="A278" s="225">
        <v>100045</v>
      </c>
      <c r="B278">
        <v>200160</v>
      </c>
      <c r="C278" s="67">
        <v>57441</v>
      </c>
      <c r="D278" s="67" t="s">
        <v>263</v>
      </c>
      <c r="E278" s="67">
        <v>57441</v>
      </c>
      <c r="F278" s="67" t="s">
        <v>263</v>
      </c>
      <c r="G278" s="146">
        <v>2121.0640000000003</v>
      </c>
      <c r="H278" s="141">
        <v>3.5547067261923582E-2</v>
      </c>
      <c r="I278" s="142">
        <v>2.5213576205149861</v>
      </c>
      <c r="J278" s="146">
        <v>190.10432511549598</v>
      </c>
      <c r="K278" s="147">
        <v>0.96400660063569876</v>
      </c>
      <c r="L278" s="147">
        <v>1.2206892656232649</v>
      </c>
      <c r="M278" s="148"/>
      <c r="N278" s="127"/>
      <c r="Q278">
        <v>557441</v>
      </c>
    </row>
    <row r="279" spans="1:17" x14ac:dyDescent="0.25">
      <c r="A279" s="225">
        <v>100045</v>
      </c>
      <c r="B279">
        <v>200160</v>
      </c>
      <c r="C279" s="67">
        <v>57443</v>
      </c>
      <c r="D279" s="67" t="s">
        <v>265</v>
      </c>
      <c r="E279" s="67">
        <v>57443</v>
      </c>
      <c r="F279" s="67" t="s">
        <v>265</v>
      </c>
      <c r="G279" s="146">
        <v>1669.7549999999999</v>
      </c>
      <c r="H279" s="141">
        <v>3.1126422813613042E-2</v>
      </c>
      <c r="I279" s="142">
        <v>2.449287170872374</v>
      </c>
      <c r="J279" s="146">
        <v>127.29802708185001</v>
      </c>
      <c r="K279" s="147">
        <v>0.9799375504165786</v>
      </c>
      <c r="L279" s="147">
        <v>1.249596763170125</v>
      </c>
      <c r="M279" s="148"/>
      <c r="N279" s="127"/>
      <c r="Q279">
        <v>457443</v>
      </c>
    </row>
    <row r="280" spans="1:17" x14ac:dyDescent="0.25">
      <c r="A280" s="225">
        <v>100045</v>
      </c>
      <c r="B280">
        <v>200160</v>
      </c>
      <c r="C280" s="67">
        <v>57444</v>
      </c>
      <c r="D280" s="67" t="s">
        <v>474</v>
      </c>
      <c r="E280" s="67">
        <v>57444</v>
      </c>
      <c r="F280" s="67" t="s">
        <v>474</v>
      </c>
      <c r="G280" s="146">
        <v>3255.0680000000002</v>
      </c>
      <c r="H280" s="141">
        <v>3.4448197084583194E-2</v>
      </c>
      <c r="I280" s="142">
        <v>2.5593428032839864</v>
      </c>
      <c r="J280" s="146">
        <v>286.98224113639606</v>
      </c>
      <c r="K280" s="147">
        <v>0.98260414618988368</v>
      </c>
      <c r="L280" s="147">
        <v>1.0890938337002087</v>
      </c>
      <c r="M280" s="148"/>
      <c r="N280" s="127"/>
      <c r="Q280">
        <v>557444</v>
      </c>
    </row>
    <row r="281" spans="1:17" x14ac:dyDescent="0.25">
      <c r="A281" s="225">
        <v>100045</v>
      </c>
      <c r="B281">
        <v>200160</v>
      </c>
      <c r="C281" s="67">
        <v>57445</v>
      </c>
      <c r="D281" s="67" t="s">
        <v>266</v>
      </c>
      <c r="E281" s="67">
        <v>57445</v>
      </c>
      <c r="F281" s="67" t="s">
        <v>266</v>
      </c>
      <c r="G281" s="146">
        <v>999.4899999999999</v>
      </c>
      <c r="H281" s="141">
        <v>3.2660084788928352E-2</v>
      </c>
      <c r="I281" s="142">
        <v>2.6036645689301543</v>
      </c>
      <c r="J281" s="146">
        <v>84.992537271339998</v>
      </c>
      <c r="K281" s="147">
        <v>0.93866872104773436</v>
      </c>
      <c r="L281" s="147">
        <v>1.3533825770899284</v>
      </c>
      <c r="M281" s="148"/>
      <c r="N281" s="127"/>
      <c r="Q281">
        <v>557445</v>
      </c>
    </row>
    <row r="282" spans="1:17" x14ac:dyDescent="0.25">
      <c r="A282" s="225">
        <v>100045</v>
      </c>
      <c r="B282">
        <v>200160</v>
      </c>
      <c r="C282" s="67">
        <v>57446</v>
      </c>
      <c r="D282" s="67" t="s">
        <v>271</v>
      </c>
      <c r="E282" s="67">
        <v>57446</v>
      </c>
      <c r="F282" s="67" t="s">
        <v>271</v>
      </c>
      <c r="G282" s="146">
        <v>2626.3559999999998</v>
      </c>
      <c r="H282" s="141">
        <v>3.3660463251595274E-2</v>
      </c>
      <c r="I282" s="142">
        <v>2.4011799923544253</v>
      </c>
      <c r="J282" s="146">
        <v>212.27477956510992</v>
      </c>
      <c r="K282" s="147">
        <v>0.98896648703600276</v>
      </c>
      <c r="L282" s="147">
        <v>1.1348180087683255</v>
      </c>
      <c r="M282" s="148"/>
      <c r="N282" s="127"/>
      <c r="Q282">
        <v>457446</v>
      </c>
    </row>
    <row r="283" spans="1:17" x14ac:dyDescent="0.25">
      <c r="A283" s="225">
        <v>100045</v>
      </c>
      <c r="B283">
        <v>200160</v>
      </c>
      <c r="C283" s="67">
        <v>57447</v>
      </c>
      <c r="D283" s="67" t="s">
        <v>272</v>
      </c>
      <c r="E283" s="67">
        <v>57447</v>
      </c>
      <c r="F283" s="67" t="s">
        <v>272</v>
      </c>
      <c r="G283" s="146">
        <v>1611.8999999999999</v>
      </c>
      <c r="H283" s="141">
        <v>3.0386314979765353E-2</v>
      </c>
      <c r="I283" s="142">
        <v>2.7027960791612382</v>
      </c>
      <c r="J283" s="146">
        <v>132.38214413449998</v>
      </c>
      <c r="K283" s="147">
        <v>0.96747010347605178</v>
      </c>
      <c r="L283" s="147">
        <v>1.3527603432816702</v>
      </c>
      <c r="M283" s="148"/>
      <c r="N283" s="127"/>
      <c r="Q283">
        <v>557447</v>
      </c>
    </row>
    <row r="284" spans="1:17" x14ac:dyDescent="0.25">
      <c r="A284" s="225">
        <v>100044</v>
      </c>
      <c r="B284">
        <v>200160</v>
      </c>
      <c r="C284" s="67">
        <v>57449</v>
      </c>
      <c r="D284" s="67" t="s">
        <v>254</v>
      </c>
      <c r="E284" s="67">
        <v>57449</v>
      </c>
      <c r="F284" s="67" t="s">
        <v>254</v>
      </c>
      <c r="G284" s="146">
        <v>1251.0999999999999</v>
      </c>
      <c r="H284" s="141">
        <v>2.7925743125998423E-2</v>
      </c>
      <c r="I284" s="142">
        <v>2.6068180001598593</v>
      </c>
      <c r="J284" s="146">
        <v>91.076739373699994</v>
      </c>
      <c r="K284" s="147">
        <v>0.9790584285828472</v>
      </c>
      <c r="L284" s="147">
        <v>1.2353661523389663</v>
      </c>
      <c r="M284" s="148"/>
      <c r="N284" s="127"/>
      <c r="Q284">
        <v>457449</v>
      </c>
    </row>
    <row r="285" spans="1:17" x14ac:dyDescent="0.25">
      <c r="A285" s="225">
        <v>100045</v>
      </c>
      <c r="B285">
        <v>200160</v>
      </c>
      <c r="C285" s="67">
        <v>57453</v>
      </c>
      <c r="D285" s="67" t="s">
        <v>475</v>
      </c>
      <c r="E285" s="67">
        <v>57453</v>
      </c>
      <c r="F285" s="67" t="s">
        <v>475</v>
      </c>
      <c r="G285" s="146">
        <v>4326.47</v>
      </c>
      <c r="H285" s="141">
        <v>2.9328635156408031E-2</v>
      </c>
      <c r="I285" s="142">
        <v>2.5242906110524284</v>
      </c>
      <c r="J285" s="146">
        <v>320.30587288589999</v>
      </c>
      <c r="K285" s="147">
        <v>0.94295235024032187</v>
      </c>
      <c r="L285" s="147">
        <v>1.2546796264673996</v>
      </c>
      <c r="M285" s="148"/>
      <c r="N285" s="127"/>
      <c r="Q285">
        <v>457453</v>
      </c>
    </row>
    <row r="286" spans="1:17" x14ac:dyDescent="0.25">
      <c r="A286" s="225">
        <v>100042</v>
      </c>
      <c r="B286">
        <v>200160</v>
      </c>
      <c r="C286" s="67">
        <v>57458</v>
      </c>
      <c r="D286" s="67" t="s">
        <v>242</v>
      </c>
      <c r="E286" s="67">
        <v>57458</v>
      </c>
      <c r="F286" s="67" t="s">
        <v>242</v>
      </c>
      <c r="G286" s="146">
        <v>1068.3</v>
      </c>
      <c r="H286" s="141">
        <v>2.933113023030285E-2</v>
      </c>
      <c r="I286" s="142">
        <v>2.8281625011700835</v>
      </c>
      <c r="J286" s="146">
        <v>88.618906374199995</v>
      </c>
      <c r="K286" s="147">
        <v>1</v>
      </c>
      <c r="L286" s="147">
        <v>1.537328546442051</v>
      </c>
      <c r="M286" s="148"/>
      <c r="N286" s="127"/>
      <c r="Q286">
        <v>557458</v>
      </c>
    </row>
    <row r="287" spans="1:17" x14ac:dyDescent="0.25">
      <c r="A287" s="225">
        <v>100045</v>
      </c>
      <c r="B287">
        <v>200160</v>
      </c>
      <c r="C287" s="67">
        <v>57459</v>
      </c>
      <c r="D287" s="67" t="s">
        <v>277</v>
      </c>
      <c r="E287" s="67">
        <v>57459</v>
      </c>
      <c r="F287" s="67" t="s">
        <v>277</v>
      </c>
      <c r="G287" s="146">
        <v>1537.1</v>
      </c>
      <c r="H287" s="141">
        <v>3.4057792230693204E-2</v>
      </c>
      <c r="I287" s="142">
        <v>2.5234961941318064</v>
      </c>
      <c r="J287" s="146">
        <v>132.1056123187</v>
      </c>
      <c r="K287" s="147">
        <v>0.98498792507016508</v>
      </c>
      <c r="L287" s="147">
        <v>1.3347690676562189</v>
      </c>
      <c r="M287" s="148"/>
      <c r="N287" s="127"/>
      <c r="Q287">
        <v>557459</v>
      </c>
    </row>
    <row r="288" spans="1:17" x14ac:dyDescent="0.25">
      <c r="A288" s="225">
        <v>100042</v>
      </c>
      <c r="B288">
        <v>200160</v>
      </c>
      <c r="C288" s="67">
        <v>57503</v>
      </c>
      <c r="D288" s="67" t="s">
        <v>291</v>
      </c>
      <c r="E288" s="67">
        <v>57503</v>
      </c>
      <c r="F288" s="67" t="s">
        <v>291</v>
      </c>
      <c r="G288" s="146">
        <v>1876.3816999999999</v>
      </c>
      <c r="H288" s="141">
        <v>3.2232629655678351E-2</v>
      </c>
      <c r="I288" s="142">
        <v>2.6070227289042527</v>
      </c>
      <c r="J288" s="146">
        <v>157.674602390274</v>
      </c>
      <c r="K288" s="147">
        <v>0.97346609765951342</v>
      </c>
      <c r="L288" s="147">
        <v>1.0843335931665694</v>
      </c>
      <c r="M288" s="148"/>
      <c r="N288" s="127"/>
      <c r="Q288">
        <v>557503</v>
      </c>
    </row>
    <row r="289" spans="1:17" x14ac:dyDescent="0.25">
      <c r="A289" s="225">
        <v>100044</v>
      </c>
      <c r="B289">
        <v>200160</v>
      </c>
      <c r="C289" s="67">
        <v>57508</v>
      </c>
      <c r="D289" s="67" t="s">
        <v>258</v>
      </c>
      <c r="E289" s="67">
        <v>57508</v>
      </c>
      <c r="F289" s="67" t="s">
        <v>258</v>
      </c>
      <c r="G289" s="146">
        <v>1656.8500000000001</v>
      </c>
      <c r="H289" s="141">
        <v>3.1963462465696556E-2</v>
      </c>
      <c r="I289" s="142">
        <v>2.5413181639858764</v>
      </c>
      <c r="J289" s="146">
        <v>134.58481167919999</v>
      </c>
      <c r="K289" s="147">
        <v>1</v>
      </c>
      <c r="L289" s="147">
        <v>1.6068761531027618</v>
      </c>
      <c r="M289" s="148"/>
      <c r="N289" s="127"/>
      <c r="Q289">
        <v>557508</v>
      </c>
    </row>
    <row r="290" spans="1:17" x14ac:dyDescent="0.25">
      <c r="A290" s="225">
        <v>100042</v>
      </c>
      <c r="B290">
        <v>200160</v>
      </c>
      <c r="C290" s="67">
        <v>57523</v>
      </c>
      <c r="D290" s="67" t="s">
        <v>287</v>
      </c>
      <c r="E290" s="67">
        <v>57523</v>
      </c>
      <c r="F290" s="67" t="s">
        <v>287</v>
      </c>
      <c r="G290" s="146">
        <v>1852.65</v>
      </c>
      <c r="H290" s="141">
        <v>2.9246619027308882E-2</v>
      </c>
      <c r="I290" s="142">
        <v>2.4951275200388632</v>
      </c>
      <c r="J290" s="146">
        <v>135.19536262239998</v>
      </c>
      <c r="K290" s="147">
        <v>0.95234106935401075</v>
      </c>
      <c r="L290" s="147">
        <v>1.1461034355584556</v>
      </c>
      <c r="M290" s="148"/>
      <c r="N290" s="127"/>
      <c r="Q290">
        <v>557523</v>
      </c>
    </row>
    <row r="291" spans="1:17" x14ac:dyDescent="0.25">
      <c r="A291" s="225">
        <v>100042</v>
      </c>
      <c r="B291">
        <v>200160</v>
      </c>
      <c r="C291" s="67">
        <v>57543</v>
      </c>
      <c r="D291" s="67" t="s">
        <v>284</v>
      </c>
      <c r="E291" s="67">
        <v>57543</v>
      </c>
      <c r="F291" s="67" t="s">
        <v>284</v>
      </c>
      <c r="G291" s="146">
        <v>860.87</v>
      </c>
      <c r="H291" s="141">
        <v>3.8527884772788526E-2</v>
      </c>
      <c r="I291" s="142">
        <v>2.3721898196011013</v>
      </c>
      <c r="J291" s="146">
        <v>78.679606231490013</v>
      </c>
      <c r="K291" s="147">
        <v>0.88360611939084877</v>
      </c>
      <c r="L291" s="147">
        <v>1.4626382005337402</v>
      </c>
      <c r="M291" s="148"/>
      <c r="N291" s="127"/>
      <c r="Q291">
        <v>457543</v>
      </c>
    </row>
    <row r="292" spans="1:17" x14ac:dyDescent="0.25">
      <c r="A292" s="225">
        <v>100045</v>
      </c>
      <c r="B292">
        <v>200160</v>
      </c>
      <c r="C292" s="67">
        <v>57559</v>
      </c>
      <c r="D292" s="67" t="s">
        <v>273</v>
      </c>
      <c r="E292" s="67">
        <v>57559</v>
      </c>
      <c r="F292" s="67" t="s">
        <v>273</v>
      </c>
      <c r="G292" s="146">
        <v>2153.86</v>
      </c>
      <c r="H292" s="141">
        <v>3.1397169280855688E-2</v>
      </c>
      <c r="I292" s="142">
        <v>2.6231261549032894</v>
      </c>
      <c r="J292" s="146">
        <v>177.38918697135</v>
      </c>
      <c r="K292" s="147">
        <v>0.98746436630050238</v>
      </c>
      <c r="L292" s="147">
        <v>1.2769575806588114</v>
      </c>
      <c r="M292" s="148"/>
      <c r="N292" s="127"/>
      <c r="Q292">
        <v>557559</v>
      </c>
    </row>
    <row r="293" spans="1:17" x14ac:dyDescent="0.25">
      <c r="A293" s="225">
        <v>100045</v>
      </c>
      <c r="B293">
        <v>200160</v>
      </c>
      <c r="C293" s="67">
        <v>57574</v>
      </c>
      <c r="D293" s="67" t="s">
        <v>281</v>
      </c>
      <c r="E293" s="67">
        <v>57574</v>
      </c>
      <c r="F293" s="67" t="s">
        <v>281</v>
      </c>
      <c r="G293" s="146">
        <v>1371.3999999999999</v>
      </c>
      <c r="H293" s="141">
        <v>3.5878557702965275E-2</v>
      </c>
      <c r="I293" s="142">
        <v>2.4059843955082401</v>
      </c>
      <c r="J293" s="146">
        <v>118.38370500430003</v>
      </c>
      <c r="K293" s="147">
        <v>0.9739394816852468</v>
      </c>
      <c r="L293" s="147">
        <v>1.4526534859521332</v>
      </c>
      <c r="M293" s="148"/>
      <c r="N293" s="127"/>
      <c r="Q293">
        <v>457574</v>
      </c>
    </row>
    <row r="294" spans="1:17" x14ac:dyDescent="0.25">
      <c r="A294" s="225">
        <v>100042</v>
      </c>
      <c r="B294">
        <v>200160</v>
      </c>
      <c r="C294" s="67">
        <v>57583</v>
      </c>
      <c r="D294" s="67" t="s">
        <v>285</v>
      </c>
      <c r="E294" s="67">
        <v>57583</v>
      </c>
      <c r="F294" s="67" t="s">
        <v>285</v>
      </c>
      <c r="G294" s="146">
        <v>3202.7397599999999</v>
      </c>
      <c r="H294" s="141">
        <v>3.4803096281722255E-2</v>
      </c>
      <c r="I294" s="142">
        <v>2.5391911743712825</v>
      </c>
      <c r="J294" s="146">
        <v>283.0316050315655</v>
      </c>
      <c r="K294" s="147">
        <v>0.96086161303808515</v>
      </c>
      <c r="L294" s="147">
        <v>1.3945118315070368</v>
      </c>
      <c r="M294" s="148"/>
      <c r="N294" s="127"/>
      <c r="Q294">
        <v>457583</v>
      </c>
    </row>
    <row r="295" spans="1:17" x14ac:dyDescent="0.25">
      <c r="A295" s="225">
        <v>100045</v>
      </c>
      <c r="B295">
        <v>200160</v>
      </c>
      <c r="C295" s="67">
        <v>57612</v>
      </c>
      <c r="D295" s="67" t="s">
        <v>282</v>
      </c>
      <c r="E295" s="67">
        <v>57612</v>
      </c>
      <c r="F295" s="67" t="s">
        <v>282</v>
      </c>
      <c r="G295" s="146">
        <v>1587.7240000000002</v>
      </c>
      <c r="H295" s="141">
        <v>2.7872018546899014E-2</v>
      </c>
      <c r="I295" s="142">
        <v>2.3652192194613164</v>
      </c>
      <c r="J295" s="146">
        <v>104.66821824849399</v>
      </c>
      <c r="K295" s="147">
        <v>0.95722527935666823</v>
      </c>
      <c r="L295" s="147">
        <v>1.2514582144988184</v>
      </c>
      <c r="M295" s="148"/>
      <c r="N295" s="127"/>
      <c r="Q295">
        <v>557612</v>
      </c>
    </row>
    <row r="296" spans="1:17" x14ac:dyDescent="0.25">
      <c r="A296" s="225">
        <v>100042</v>
      </c>
      <c r="B296">
        <v>200160</v>
      </c>
      <c r="C296" s="67">
        <v>57614</v>
      </c>
      <c r="D296" s="67" t="s">
        <v>288</v>
      </c>
      <c r="E296" s="67">
        <v>57614</v>
      </c>
      <c r="F296" s="67" t="s">
        <v>288</v>
      </c>
      <c r="G296" s="146">
        <v>4506.4720000000007</v>
      </c>
      <c r="H296" s="141">
        <v>3.1986113038052169E-2</v>
      </c>
      <c r="I296" s="142">
        <v>2.6917804104851863</v>
      </c>
      <c r="J296" s="146">
        <v>388.00540273782394</v>
      </c>
      <c r="K296" s="147">
        <v>0.93902649182302134</v>
      </c>
      <c r="L296" s="147">
        <v>1.3715733098049747</v>
      </c>
      <c r="M296" s="148"/>
      <c r="N296" s="127"/>
      <c r="Q296">
        <v>457614</v>
      </c>
    </row>
    <row r="297" spans="1:17" x14ac:dyDescent="0.25">
      <c r="A297" s="225">
        <v>100042</v>
      </c>
      <c r="B297">
        <v>200160</v>
      </c>
      <c r="C297" s="67">
        <v>57618</v>
      </c>
      <c r="D297" s="67" t="s">
        <v>373</v>
      </c>
      <c r="E297" s="67">
        <v>57618</v>
      </c>
      <c r="F297" s="67" t="s">
        <v>373</v>
      </c>
      <c r="G297" s="146">
        <v>2856.6717600000002</v>
      </c>
      <c r="H297" s="141">
        <v>3.4945509111190501E-2</v>
      </c>
      <c r="I297" s="142">
        <v>2.4986318422526779</v>
      </c>
      <c r="J297" s="146">
        <v>249.43304229687075</v>
      </c>
      <c r="K297" s="147">
        <v>0.98038448056627048</v>
      </c>
      <c r="L297" s="147">
        <v>1.3798089084802008</v>
      </c>
      <c r="M297" s="148"/>
      <c r="N297" s="127"/>
      <c r="Q297">
        <v>457617</v>
      </c>
    </row>
    <row r="298" spans="1:17" x14ac:dyDescent="0.25">
      <c r="A298" s="225">
        <v>100044</v>
      </c>
      <c r="B298">
        <v>200160</v>
      </c>
      <c r="C298" s="67">
        <v>57622</v>
      </c>
      <c r="D298" s="67" t="s">
        <v>237</v>
      </c>
      <c r="E298" s="67">
        <v>57622</v>
      </c>
      <c r="F298" s="67" t="s">
        <v>237</v>
      </c>
      <c r="G298" s="146">
        <v>1166.93</v>
      </c>
      <c r="H298" s="141">
        <v>2.6880134896467466E-2</v>
      </c>
      <c r="I298" s="142">
        <v>2.3442326446316399</v>
      </c>
      <c r="J298" s="146">
        <v>73.532098168760015</v>
      </c>
      <c r="K298" s="147">
        <v>0.98457491023454702</v>
      </c>
      <c r="L298" s="147">
        <v>1.1881750846439731</v>
      </c>
      <c r="M298" s="148"/>
      <c r="N298" s="127"/>
      <c r="Q298">
        <v>557622</v>
      </c>
    </row>
    <row r="299" spans="1:17" x14ac:dyDescent="0.25">
      <c r="A299" s="225">
        <v>100042</v>
      </c>
      <c r="B299">
        <v>200160</v>
      </c>
      <c r="C299" s="67">
        <v>57626</v>
      </c>
      <c r="D299" s="67" t="s">
        <v>249</v>
      </c>
      <c r="E299" s="67">
        <v>57626</v>
      </c>
      <c r="F299" s="67" t="s">
        <v>249</v>
      </c>
      <c r="G299" s="146">
        <v>1222.3200000000002</v>
      </c>
      <c r="H299" s="141">
        <v>3.5946048249457373E-2</v>
      </c>
      <c r="I299" s="142">
        <v>2.5635417893841219</v>
      </c>
      <c r="J299" s="146">
        <v>112.63580629455001</v>
      </c>
      <c r="K299" s="147">
        <v>0.97326775709961999</v>
      </c>
      <c r="L299" s="147">
        <v>1.499789101074344</v>
      </c>
      <c r="M299" s="148"/>
      <c r="N299" s="127"/>
      <c r="Q299" s="52">
        <v>457308</v>
      </c>
    </row>
    <row r="300" spans="1:17" x14ac:dyDescent="0.25">
      <c r="A300" s="225">
        <v>100044</v>
      </c>
      <c r="B300">
        <v>200160</v>
      </c>
      <c r="C300" s="67">
        <v>57628</v>
      </c>
      <c r="D300" s="67" t="s">
        <v>245</v>
      </c>
      <c r="E300" s="67">
        <v>57628</v>
      </c>
      <c r="F300" s="67" t="s">
        <v>245</v>
      </c>
      <c r="G300" s="146">
        <v>1270.5</v>
      </c>
      <c r="H300" s="141">
        <v>3.0068203352470322E-2</v>
      </c>
      <c r="I300" s="142">
        <v>2.5656481700118063</v>
      </c>
      <c r="J300" s="146">
        <v>98.011999467099997</v>
      </c>
      <c r="K300" s="147">
        <v>0.96810579541034614</v>
      </c>
      <c r="L300" s="147">
        <v>1.228605865809562</v>
      </c>
      <c r="M300" s="148"/>
      <c r="N300" s="127"/>
      <c r="Q300">
        <v>557628</v>
      </c>
    </row>
    <row r="301" spans="1:17" x14ac:dyDescent="0.25">
      <c r="A301" s="225">
        <v>100044</v>
      </c>
      <c r="B301">
        <v>200160</v>
      </c>
      <c r="C301" s="67">
        <v>57632</v>
      </c>
      <c r="D301" s="67" t="s">
        <v>293</v>
      </c>
      <c r="E301" s="67">
        <v>57632</v>
      </c>
      <c r="F301" s="67" t="s">
        <v>293</v>
      </c>
      <c r="G301" s="146">
        <v>2857.8360000000002</v>
      </c>
      <c r="H301" s="141">
        <v>3.6857709936168263E-2</v>
      </c>
      <c r="I301" s="142">
        <v>2.3925473330170099</v>
      </c>
      <c r="J301" s="146">
        <v>252.014882864459</v>
      </c>
      <c r="K301" s="147">
        <v>0.97183427705891434</v>
      </c>
      <c r="L301" s="147">
        <v>1.3324778269637287</v>
      </c>
      <c r="M301" s="148"/>
      <c r="N301" s="127"/>
      <c r="Q301">
        <v>457632</v>
      </c>
    </row>
    <row r="302" spans="1:17" x14ac:dyDescent="0.25">
      <c r="A302" s="225">
        <v>100044</v>
      </c>
      <c r="B302">
        <v>200160</v>
      </c>
      <c r="C302" s="67">
        <v>57633</v>
      </c>
      <c r="D302" s="67" t="s">
        <v>294</v>
      </c>
      <c r="E302" s="67">
        <v>57633</v>
      </c>
      <c r="F302" s="67" t="s">
        <v>294</v>
      </c>
      <c r="G302" s="146">
        <v>1511.5950000000003</v>
      </c>
      <c r="H302" s="141">
        <v>3.3156105723829883E-2</v>
      </c>
      <c r="I302" s="142">
        <v>2.6961432460414323</v>
      </c>
      <c r="J302" s="146">
        <v>135.12693468240002</v>
      </c>
      <c r="K302" s="147">
        <v>0.95517861191710007</v>
      </c>
      <c r="L302" s="147">
        <v>1.3376920933400762</v>
      </c>
      <c r="M302" s="148"/>
      <c r="N302" s="127"/>
      <c r="Q302" s="52">
        <v>457632</v>
      </c>
    </row>
    <row r="303" spans="1:17" x14ac:dyDescent="0.25">
      <c r="A303" s="225">
        <v>100044</v>
      </c>
      <c r="B303">
        <v>200160</v>
      </c>
      <c r="C303" s="67">
        <v>57634</v>
      </c>
      <c r="D303" s="67" t="s">
        <v>295</v>
      </c>
      <c r="E303" s="67">
        <v>57634</v>
      </c>
      <c r="F303" s="67" t="s">
        <v>295</v>
      </c>
      <c r="G303" s="146">
        <v>120.99900000000001</v>
      </c>
      <c r="H303" s="141">
        <v>3.6283487909706064E-2</v>
      </c>
      <c r="I303" s="142">
        <v>1.8506617410061237</v>
      </c>
      <c r="J303" s="146">
        <v>8.1248968630119975</v>
      </c>
      <c r="K303" s="147">
        <v>1</v>
      </c>
      <c r="L303" s="147">
        <v>1.5166984851114473</v>
      </c>
      <c r="M303" s="148"/>
      <c r="N303" s="127"/>
      <c r="Q303">
        <v>457634</v>
      </c>
    </row>
    <row r="304" spans="1:17" x14ac:dyDescent="0.25">
      <c r="A304" s="225">
        <v>100044</v>
      </c>
      <c r="B304">
        <v>200160</v>
      </c>
      <c r="C304" s="67">
        <v>57660</v>
      </c>
      <c r="D304" s="67" t="s">
        <v>476</v>
      </c>
      <c r="E304" s="67">
        <v>57660</v>
      </c>
      <c r="F304" s="67" t="s">
        <v>476</v>
      </c>
      <c r="G304" s="146">
        <v>1213.6700000000003</v>
      </c>
      <c r="H304" s="141">
        <v>3.7810025823966135E-2</v>
      </c>
      <c r="I304" s="142">
        <v>2.5648810632214678</v>
      </c>
      <c r="J304" s="146">
        <v>117.69955533992</v>
      </c>
      <c r="K304" s="147">
        <v>0.99182786208700058</v>
      </c>
      <c r="L304" s="147">
        <v>1.2432704112320483</v>
      </c>
      <c r="M304" s="148"/>
      <c r="N304" s="127"/>
      <c r="Q304">
        <v>557660</v>
      </c>
    </row>
    <row r="305" spans="1:17" x14ac:dyDescent="0.25">
      <c r="A305" s="225">
        <v>100042</v>
      </c>
      <c r="B305">
        <v>200160</v>
      </c>
      <c r="C305" s="67">
        <v>57668</v>
      </c>
      <c r="D305" s="67" t="s">
        <v>286</v>
      </c>
      <c r="E305" s="67">
        <v>57668</v>
      </c>
      <c r="F305" s="67" t="s">
        <v>286</v>
      </c>
      <c r="G305" s="146">
        <v>1909.04</v>
      </c>
      <c r="H305" s="141">
        <v>3.545423713757364E-2</v>
      </c>
      <c r="I305" s="142">
        <v>2.5844035221891626</v>
      </c>
      <c r="J305" s="146">
        <v>174.92162275649</v>
      </c>
      <c r="K305" s="147">
        <v>0.98562104513263205</v>
      </c>
      <c r="L305" s="147">
        <v>1.2851046189658746</v>
      </c>
      <c r="M305" s="148"/>
      <c r="N305" s="127"/>
      <c r="Q305">
        <v>557668</v>
      </c>
    </row>
    <row r="306" spans="1:17" x14ac:dyDescent="0.25">
      <c r="A306" s="225">
        <v>100045</v>
      </c>
      <c r="B306">
        <v>200160</v>
      </c>
      <c r="C306" s="67">
        <v>57712</v>
      </c>
      <c r="D306" s="67" t="s">
        <v>380</v>
      </c>
      <c r="E306" s="67">
        <v>57712</v>
      </c>
      <c r="F306" s="67" t="s">
        <v>380</v>
      </c>
      <c r="G306" s="146">
        <v>2753.8459999999995</v>
      </c>
      <c r="H306" s="141">
        <v>3.5575675673251511E-2</v>
      </c>
      <c r="I306" s="142">
        <v>2.5571635668806465</v>
      </c>
      <c r="J306" s="146">
        <v>250.52514114395598</v>
      </c>
      <c r="K306" s="147">
        <v>0.98197091114688084</v>
      </c>
      <c r="L306" s="147">
        <v>1.1345299960048414</v>
      </c>
      <c r="M306" s="148"/>
      <c r="N306" s="127"/>
      <c r="Q306">
        <v>557712</v>
      </c>
    </row>
    <row r="307" spans="1:17" x14ac:dyDescent="0.25">
      <c r="A307" s="225">
        <v>100055</v>
      </c>
      <c r="B307">
        <v>200080</v>
      </c>
      <c r="C307" s="67">
        <v>88186</v>
      </c>
      <c r="D307" s="67" t="s">
        <v>302</v>
      </c>
      <c r="E307" s="67">
        <v>88186</v>
      </c>
      <c r="F307" s="67" t="s">
        <v>302</v>
      </c>
      <c r="G307" s="146">
        <v>2087.1409999999996</v>
      </c>
      <c r="H307" s="141">
        <v>3.3748858226340099E-2</v>
      </c>
      <c r="I307" s="142">
        <v>2.5980597046390264</v>
      </c>
      <c r="J307" s="146">
        <v>183.00375510049901</v>
      </c>
      <c r="K307" s="147">
        <v>0.9078295895697116</v>
      </c>
      <c r="L307" s="147">
        <v>1.611343174971309</v>
      </c>
      <c r="M307" s="148"/>
      <c r="N307" s="127"/>
      <c r="Q307">
        <v>588186</v>
      </c>
    </row>
    <row r="308" spans="1:17" x14ac:dyDescent="0.25">
      <c r="A308" s="225">
        <v>100057</v>
      </c>
      <c r="B308">
        <v>200080</v>
      </c>
      <c r="C308" s="67">
        <v>88201</v>
      </c>
      <c r="D308" s="67" t="s">
        <v>297</v>
      </c>
      <c r="E308" s="67">
        <v>88201</v>
      </c>
      <c r="F308" s="67" t="s">
        <v>297</v>
      </c>
      <c r="G308" s="146">
        <v>1216.0489999999998</v>
      </c>
      <c r="H308" s="141">
        <v>3.2211438391128715E-2</v>
      </c>
      <c r="I308" s="142">
        <v>2.3372119133357296</v>
      </c>
      <c r="J308" s="146">
        <v>91.550197347886012</v>
      </c>
      <c r="K308" s="147">
        <v>0.88957027280888901</v>
      </c>
      <c r="L308" s="147">
        <v>1.4461475915573896</v>
      </c>
      <c r="M308" s="148"/>
      <c r="N308" s="127"/>
      <c r="Q308">
        <v>588201</v>
      </c>
    </row>
    <row r="309" spans="1:17" x14ac:dyDescent="0.25">
      <c r="A309" s="225">
        <v>100057</v>
      </c>
      <c r="B309">
        <v>200080</v>
      </c>
      <c r="C309" s="67">
        <v>88206</v>
      </c>
      <c r="D309" s="67" t="s">
        <v>308</v>
      </c>
      <c r="E309" s="67">
        <v>88206</v>
      </c>
      <c r="F309" s="67" t="s">
        <v>308</v>
      </c>
      <c r="G309" s="146">
        <v>1596.05</v>
      </c>
      <c r="H309" s="141">
        <v>3.525650902532073E-2</v>
      </c>
      <c r="I309" s="142">
        <v>2.6847988471539113</v>
      </c>
      <c r="J309" s="146">
        <v>151.07672194995999</v>
      </c>
      <c r="K309" s="147">
        <v>0.98768978251949113</v>
      </c>
      <c r="L309" s="147">
        <v>1.4841519925857276</v>
      </c>
      <c r="M309" s="148"/>
      <c r="N309" s="127"/>
      <c r="Q309">
        <v>588206</v>
      </c>
    </row>
    <row r="310" spans="1:17" x14ac:dyDescent="0.25">
      <c r="A310" s="225">
        <v>100057</v>
      </c>
      <c r="B310">
        <v>200080</v>
      </c>
      <c r="C310" s="67">
        <v>88216</v>
      </c>
      <c r="D310" s="67" t="s">
        <v>472</v>
      </c>
      <c r="E310" s="67">
        <v>88216</v>
      </c>
      <c r="F310" s="67" t="s">
        <v>472</v>
      </c>
      <c r="G310" s="146">
        <v>255.40099999999995</v>
      </c>
      <c r="H310" s="141">
        <v>4.070122005884378E-2</v>
      </c>
      <c r="I310" s="142">
        <v>1.3488803880955833</v>
      </c>
      <c r="J310" s="146">
        <v>14.02179009686</v>
      </c>
      <c r="K310" s="147">
        <v>1</v>
      </c>
      <c r="L310" s="147">
        <v>1.9361748779370478</v>
      </c>
      <c r="M310" s="148"/>
      <c r="N310" s="127"/>
      <c r="Q310">
        <v>588216</v>
      </c>
    </row>
    <row r="311" spans="1:17" x14ac:dyDescent="0.25">
      <c r="A311" s="225">
        <v>100055</v>
      </c>
      <c r="B311">
        <v>200080</v>
      </c>
      <c r="C311" s="67">
        <v>88246</v>
      </c>
      <c r="D311" s="67" t="s">
        <v>303</v>
      </c>
      <c r="E311" s="67">
        <v>88246</v>
      </c>
      <c r="F311" s="67" t="s">
        <v>303</v>
      </c>
      <c r="G311" s="146">
        <v>1907.5800000000004</v>
      </c>
      <c r="H311" s="141">
        <v>3.4294272257414334E-2</v>
      </c>
      <c r="I311" s="142">
        <v>2.7727809580725311</v>
      </c>
      <c r="J311" s="146">
        <v>181.39274569255002</v>
      </c>
      <c r="K311" s="147">
        <v>0.98594174676399837</v>
      </c>
      <c r="L311" s="147">
        <v>1.3982562130989977</v>
      </c>
      <c r="M311" s="148"/>
      <c r="N311" s="127"/>
      <c r="Q311">
        <v>488246</v>
      </c>
    </row>
    <row r="312" spans="1:17" x14ac:dyDescent="0.25">
      <c r="A312" s="225">
        <v>100057</v>
      </c>
      <c r="B312">
        <v>200080</v>
      </c>
      <c r="C312" s="67">
        <v>88256</v>
      </c>
      <c r="D312" s="67" t="s">
        <v>325</v>
      </c>
      <c r="E312" s="67">
        <v>88256</v>
      </c>
      <c r="F312" s="67" t="s">
        <v>325</v>
      </c>
      <c r="G312" s="146">
        <v>1065.1000000000001</v>
      </c>
      <c r="H312" s="141">
        <v>3.3229867037276262E-2</v>
      </c>
      <c r="I312" s="142">
        <v>2.4768434888742843</v>
      </c>
      <c r="J312" s="146">
        <v>87.663247012900001</v>
      </c>
      <c r="K312" s="147">
        <v>0.95446436954276603</v>
      </c>
      <c r="L312" s="147">
        <v>1.5326578792051937</v>
      </c>
      <c r="M312" s="148"/>
      <c r="N312" s="127"/>
      <c r="Q312">
        <v>488256</v>
      </c>
    </row>
    <row r="313" spans="1:17" x14ac:dyDescent="0.25">
      <c r="A313" s="225">
        <v>100057</v>
      </c>
      <c r="B313">
        <v>200080</v>
      </c>
      <c r="C313" s="67">
        <v>88261</v>
      </c>
      <c r="D313" s="67" t="s">
        <v>316</v>
      </c>
      <c r="E313" s="67">
        <v>88261</v>
      </c>
      <c r="F313" s="67" t="s">
        <v>316</v>
      </c>
      <c r="G313" s="146">
        <v>722.3</v>
      </c>
      <c r="H313" s="141">
        <v>3.5212820328049899E-2</v>
      </c>
      <c r="I313" s="142">
        <v>2.4795901979786796</v>
      </c>
      <c r="J313" s="146">
        <v>63.066442910099994</v>
      </c>
      <c r="K313" s="147">
        <v>0.90820988508929812</v>
      </c>
      <c r="L313" s="147">
        <v>1.301219512195122</v>
      </c>
      <c r="M313" s="148"/>
      <c r="N313" s="127"/>
      <c r="Q313" s="52">
        <v>488281</v>
      </c>
    </row>
    <row r="314" spans="1:17" x14ac:dyDescent="0.25">
      <c r="A314" s="225">
        <v>100057</v>
      </c>
      <c r="B314">
        <v>200080</v>
      </c>
      <c r="C314" s="67">
        <v>88281</v>
      </c>
      <c r="D314" s="67" t="s">
        <v>317</v>
      </c>
      <c r="E314" s="67">
        <v>88281</v>
      </c>
      <c r="F314" s="67" t="s">
        <v>317</v>
      </c>
      <c r="G314" s="146">
        <v>1509.308</v>
      </c>
      <c r="H314" s="141">
        <v>3.3649537422220648E-2</v>
      </c>
      <c r="I314" s="142">
        <v>2.4302705213250047</v>
      </c>
      <c r="J314" s="146">
        <v>123.42740305333601</v>
      </c>
      <c r="K314" s="147">
        <v>0.88087403718015334</v>
      </c>
      <c r="L314" s="147">
        <v>1.3191466059185597</v>
      </c>
      <c r="M314" s="148"/>
      <c r="N314" s="127"/>
      <c r="Q314">
        <v>488281</v>
      </c>
    </row>
    <row r="315" spans="1:17" x14ac:dyDescent="0.25">
      <c r="A315" s="225">
        <v>100057</v>
      </c>
      <c r="B315">
        <v>200080</v>
      </c>
      <c r="C315" s="67">
        <v>88286</v>
      </c>
      <c r="D315" s="67" t="s">
        <v>298</v>
      </c>
      <c r="E315" s="67">
        <v>88286</v>
      </c>
      <c r="F315" s="67" t="s">
        <v>298</v>
      </c>
      <c r="G315" s="146">
        <v>3723.3240000000001</v>
      </c>
      <c r="H315" s="141">
        <v>3.2995240426876987E-2</v>
      </c>
      <c r="I315" s="142">
        <v>2.5245399863133042</v>
      </c>
      <c r="J315" s="146">
        <v>310.14471209418394</v>
      </c>
      <c r="K315" s="147">
        <v>0.94491808949228295</v>
      </c>
      <c r="L315" s="147">
        <v>1.4259860793496268</v>
      </c>
      <c r="M315" s="148"/>
      <c r="N315" s="127"/>
      <c r="Q315">
        <v>488286</v>
      </c>
    </row>
    <row r="316" spans="1:17" x14ac:dyDescent="0.25">
      <c r="A316" s="225">
        <v>100057</v>
      </c>
      <c r="B316">
        <v>200080</v>
      </c>
      <c r="C316" s="67">
        <v>88288</v>
      </c>
      <c r="D316" s="67" t="s">
        <v>300</v>
      </c>
      <c r="E316" s="67">
        <v>88288</v>
      </c>
      <c r="F316" s="67" t="s">
        <v>300</v>
      </c>
      <c r="G316" s="146">
        <v>1368.8219999999999</v>
      </c>
      <c r="H316" s="141">
        <v>2.8544672199534826E-2</v>
      </c>
      <c r="I316" s="142">
        <v>2.3847094728167719</v>
      </c>
      <c r="J316" s="146">
        <v>93.176740420244968</v>
      </c>
      <c r="K316" s="147">
        <v>0.92438753906643811</v>
      </c>
      <c r="L316" s="147">
        <v>1.2653079611355844</v>
      </c>
      <c r="M316" s="148"/>
      <c r="N316" s="127"/>
      <c r="Q316">
        <v>488288</v>
      </c>
    </row>
    <row r="317" spans="1:17" x14ac:dyDescent="0.25">
      <c r="A317" s="225">
        <v>100057</v>
      </c>
      <c r="B317">
        <v>200080</v>
      </c>
      <c r="C317" s="67">
        <v>88291</v>
      </c>
      <c r="D317" s="67" t="s">
        <v>299</v>
      </c>
      <c r="E317" s="67">
        <v>88291</v>
      </c>
      <c r="F317" s="67" t="s">
        <v>299</v>
      </c>
      <c r="G317" s="146">
        <v>774.07</v>
      </c>
      <c r="H317" s="141">
        <v>3.7517836746384189E-2</v>
      </c>
      <c r="I317" s="142">
        <v>2.4807474776183032</v>
      </c>
      <c r="J317" s="146">
        <v>72.044458908220008</v>
      </c>
      <c r="K317" s="147">
        <v>1</v>
      </c>
      <c r="L317" s="147">
        <v>1.4389137933261849</v>
      </c>
      <c r="M317" s="148"/>
      <c r="N317" s="127"/>
      <c r="Q317">
        <v>488291</v>
      </c>
    </row>
    <row r="318" spans="1:17" x14ac:dyDescent="0.25">
      <c r="A318" s="225">
        <v>100055</v>
      </c>
      <c r="B318">
        <v>200080</v>
      </c>
      <c r="C318" s="67">
        <v>88316</v>
      </c>
      <c r="D318" s="67" t="s">
        <v>321</v>
      </c>
      <c r="E318" s="67">
        <v>88316</v>
      </c>
      <c r="F318" s="67" t="s">
        <v>321</v>
      </c>
      <c r="G318" s="146">
        <v>1941</v>
      </c>
      <c r="H318" s="141">
        <v>3.5418222750489572E-2</v>
      </c>
      <c r="I318" s="142">
        <v>2.591874291602267</v>
      </c>
      <c r="J318" s="146">
        <v>178.18298672339998</v>
      </c>
      <c r="K318" s="147">
        <v>0.96583202921231093</v>
      </c>
      <c r="L318" s="147">
        <v>1.419551714825817</v>
      </c>
      <c r="M318" s="148"/>
      <c r="N318" s="127"/>
      <c r="Q318">
        <v>588316</v>
      </c>
    </row>
    <row r="319" spans="1:17" x14ac:dyDescent="0.25">
      <c r="A319" s="225">
        <v>100055</v>
      </c>
      <c r="B319">
        <v>200080</v>
      </c>
      <c r="C319" s="67">
        <v>88326</v>
      </c>
      <c r="D319" s="67" t="s">
        <v>304</v>
      </c>
      <c r="E319" s="67">
        <v>88326</v>
      </c>
      <c r="F319" s="67" t="s">
        <v>304</v>
      </c>
      <c r="G319" s="146">
        <v>3090.2700100000002</v>
      </c>
      <c r="H319" s="141">
        <v>3.0984854823813635E-2</v>
      </c>
      <c r="I319" s="142">
        <v>2.603551113321648</v>
      </c>
      <c r="J319" s="146">
        <v>249.29410049557751</v>
      </c>
      <c r="K319" s="147">
        <v>0.96105906483485803</v>
      </c>
      <c r="L319" s="147">
        <v>1.3612064536655879</v>
      </c>
      <c r="M319" s="148"/>
      <c r="N319" s="127"/>
      <c r="Q319">
        <v>488326</v>
      </c>
    </row>
    <row r="320" spans="1:17" x14ac:dyDescent="0.25">
      <c r="A320" s="225">
        <v>100057</v>
      </c>
      <c r="B320">
        <v>200080</v>
      </c>
      <c r="C320" s="67">
        <v>88336</v>
      </c>
      <c r="D320" s="67" t="s">
        <v>301</v>
      </c>
      <c r="E320" s="67">
        <v>88336</v>
      </c>
      <c r="F320" s="67" t="s">
        <v>301</v>
      </c>
      <c r="G320" s="146">
        <v>1283.6659999999999</v>
      </c>
      <c r="H320" s="141">
        <v>3.9265207392577675E-2</v>
      </c>
      <c r="I320" s="142">
        <v>2.46869145868162</v>
      </c>
      <c r="J320" s="146">
        <v>124.430471983804</v>
      </c>
      <c r="K320" s="147">
        <v>0.93131583259974504</v>
      </c>
      <c r="L320" s="147">
        <v>1.2630443821213286</v>
      </c>
      <c r="M320" s="148"/>
      <c r="N320" s="127"/>
      <c r="Q320">
        <v>588336</v>
      </c>
    </row>
    <row r="321" spans="1:17" x14ac:dyDescent="0.25">
      <c r="A321" s="225">
        <v>100055</v>
      </c>
      <c r="B321">
        <v>200080</v>
      </c>
      <c r="C321" s="67">
        <v>88346</v>
      </c>
      <c r="D321" s="67" t="s">
        <v>305</v>
      </c>
      <c r="E321" s="67">
        <v>88346</v>
      </c>
      <c r="F321" s="67" t="s">
        <v>305</v>
      </c>
      <c r="G321" s="146">
        <v>1360.1499999999999</v>
      </c>
      <c r="H321" s="141">
        <v>3.1599285733637517E-2</v>
      </c>
      <c r="I321" s="142">
        <v>2.6656798882476194</v>
      </c>
      <c r="J321" s="146">
        <v>114.57030446694999</v>
      </c>
      <c r="K321" s="147">
        <v>1</v>
      </c>
      <c r="L321" s="147">
        <v>1.0742691870674517</v>
      </c>
      <c r="M321" s="148"/>
      <c r="N321" s="127"/>
      <c r="Q321">
        <v>488346</v>
      </c>
    </row>
    <row r="322" spans="1:17" x14ac:dyDescent="0.25">
      <c r="A322" s="225">
        <v>100055</v>
      </c>
      <c r="B322">
        <v>200080</v>
      </c>
      <c r="C322" s="67">
        <v>88386</v>
      </c>
      <c r="D322" s="67" t="s">
        <v>306</v>
      </c>
      <c r="E322" s="67">
        <v>88386</v>
      </c>
      <c r="F322" s="67" t="s">
        <v>306</v>
      </c>
      <c r="G322" s="146">
        <v>761.32</v>
      </c>
      <c r="H322" s="141">
        <v>4.2831208271501116E-2</v>
      </c>
      <c r="I322" s="142">
        <v>2.4368315557190141</v>
      </c>
      <c r="J322" s="146">
        <v>79.460825933680013</v>
      </c>
      <c r="K322" s="147">
        <v>0.95074344559449375</v>
      </c>
      <c r="L322" s="147">
        <v>1.3988560691884722</v>
      </c>
      <c r="M322" s="148"/>
      <c r="N322" s="127"/>
      <c r="Q322">
        <v>588386</v>
      </c>
    </row>
    <row r="323" spans="1:17" x14ac:dyDescent="0.25">
      <c r="A323" s="225">
        <v>100057</v>
      </c>
      <c r="B323">
        <v>200080</v>
      </c>
      <c r="C323" s="67">
        <v>88396</v>
      </c>
      <c r="D323" s="67" t="s">
        <v>318</v>
      </c>
      <c r="E323" s="67">
        <v>88396</v>
      </c>
      <c r="F323" s="67" t="s">
        <v>318</v>
      </c>
      <c r="G323" s="146">
        <v>713.84100000000012</v>
      </c>
      <c r="H323" s="141">
        <v>3.5846243137538224E-2</v>
      </c>
      <c r="I323" s="142">
        <v>2.4678753111687337</v>
      </c>
      <c r="J323" s="146">
        <v>63.149271938927996</v>
      </c>
      <c r="K323" s="147">
        <v>0.96026531806242732</v>
      </c>
      <c r="L323" s="147">
        <v>1.6391963369722948</v>
      </c>
      <c r="M323" s="148"/>
      <c r="N323" s="127"/>
      <c r="Q323">
        <v>588396</v>
      </c>
    </row>
    <row r="324" spans="1:17" x14ac:dyDescent="0.25">
      <c r="A324" s="225">
        <v>100057</v>
      </c>
      <c r="B324">
        <v>200080</v>
      </c>
      <c r="C324" s="67">
        <v>88451</v>
      </c>
      <c r="D324" s="67" t="s">
        <v>309</v>
      </c>
      <c r="E324" s="67">
        <v>88451</v>
      </c>
      <c r="F324" s="67" t="s">
        <v>309</v>
      </c>
      <c r="G324" s="146">
        <v>1585.106</v>
      </c>
      <c r="H324" s="141">
        <v>3.1736220972304982E-2</v>
      </c>
      <c r="I324" s="142">
        <v>2.413373225512994</v>
      </c>
      <c r="J324" s="146">
        <v>121.40540205071001</v>
      </c>
      <c r="K324" s="147">
        <v>0.91097770304920178</v>
      </c>
      <c r="L324" s="147">
        <v>1.5210046617383728</v>
      </c>
      <c r="M324" s="148"/>
      <c r="N324" s="127"/>
      <c r="Q324">
        <v>488451</v>
      </c>
    </row>
    <row r="325" spans="1:17" x14ac:dyDescent="0.25">
      <c r="A325" s="225">
        <v>100055</v>
      </c>
      <c r="B325">
        <v>200080</v>
      </c>
      <c r="C325" s="67">
        <v>88461</v>
      </c>
      <c r="D325" s="67" t="s">
        <v>312</v>
      </c>
      <c r="E325" s="67">
        <v>88461</v>
      </c>
      <c r="F325" s="67" t="s">
        <v>312</v>
      </c>
      <c r="G325" s="146">
        <v>1096.0999999999999</v>
      </c>
      <c r="H325" s="141">
        <v>3.677567807263505E-2</v>
      </c>
      <c r="I325" s="142">
        <v>2.5385585256819629</v>
      </c>
      <c r="J325" s="146">
        <v>102.32883909660001</v>
      </c>
      <c r="K325" s="147">
        <v>0.99422786608649316</v>
      </c>
      <c r="L325" s="147">
        <v>1.4948195784208647</v>
      </c>
      <c r="M325" s="148"/>
      <c r="N325" s="127"/>
      <c r="Q325">
        <v>588461</v>
      </c>
    </row>
    <row r="326" spans="1:17" x14ac:dyDescent="0.25">
      <c r="A326" s="225">
        <v>100057</v>
      </c>
      <c r="B326">
        <v>200080</v>
      </c>
      <c r="C326" s="67">
        <v>88501</v>
      </c>
      <c r="D326" s="67" t="s">
        <v>326</v>
      </c>
      <c r="E326" s="67">
        <v>88501</v>
      </c>
      <c r="F326" s="67" t="s">
        <v>326</v>
      </c>
      <c r="G326" s="146">
        <v>2496.3327000000004</v>
      </c>
      <c r="H326" s="141">
        <v>3.912593810473354E-2</v>
      </c>
      <c r="I326" s="142">
        <v>2.4728659641401158</v>
      </c>
      <c r="J326" s="146">
        <v>241.5281786228617</v>
      </c>
      <c r="K326" s="147">
        <v>0.97457048127271584</v>
      </c>
      <c r="L326" s="147">
        <v>1.3341602182290793</v>
      </c>
      <c r="M326" s="148"/>
      <c r="N326" s="127"/>
      <c r="Q326">
        <v>588501</v>
      </c>
    </row>
    <row r="327" spans="1:17" x14ac:dyDescent="0.25">
      <c r="A327" s="225">
        <v>100057</v>
      </c>
      <c r="B327">
        <v>200080</v>
      </c>
      <c r="C327" s="67">
        <v>88511</v>
      </c>
      <c r="D327" s="67" t="s">
        <v>310</v>
      </c>
      <c r="E327" s="67">
        <v>88511</v>
      </c>
      <c r="F327" s="67" t="s">
        <v>310</v>
      </c>
      <c r="G327" s="146">
        <v>679.36199999999997</v>
      </c>
      <c r="H327" s="141">
        <v>3.8858201792750784E-2</v>
      </c>
      <c r="I327" s="142">
        <v>2.3150521813112896</v>
      </c>
      <c r="J327" s="146">
        <v>61.114566387100012</v>
      </c>
      <c r="K327" s="147">
        <v>0.9528969827573518</v>
      </c>
      <c r="L327" s="147">
        <v>1.2989471115079354</v>
      </c>
      <c r="M327" s="148"/>
      <c r="N327" s="127"/>
      <c r="Q327" s="52">
        <v>588631</v>
      </c>
    </row>
    <row r="328" spans="1:17" x14ac:dyDescent="0.25">
      <c r="A328" s="225">
        <v>100055</v>
      </c>
      <c r="B328">
        <v>200080</v>
      </c>
      <c r="C328" s="67">
        <v>88551</v>
      </c>
      <c r="D328" s="67" t="s">
        <v>313</v>
      </c>
      <c r="E328" s="67">
        <v>88551</v>
      </c>
      <c r="F328" s="67" t="s">
        <v>313</v>
      </c>
      <c r="G328" s="146">
        <v>2298.3719999999998</v>
      </c>
      <c r="H328" s="141">
        <v>3.232896271400524E-2</v>
      </c>
      <c r="I328" s="142">
        <v>2.6947805794710349</v>
      </c>
      <c r="J328" s="146">
        <v>200.23292953282601</v>
      </c>
      <c r="K328" s="147">
        <v>0.9616250110948098</v>
      </c>
      <c r="L328" s="147">
        <v>1.3363086673797335</v>
      </c>
      <c r="M328" s="148"/>
      <c r="N328" s="127"/>
      <c r="Q328">
        <v>588551</v>
      </c>
    </row>
    <row r="329" spans="1:17" x14ac:dyDescent="0.25">
      <c r="A329" s="225">
        <v>100055</v>
      </c>
      <c r="B329">
        <v>200080</v>
      </c>
      <c r="C329" s="67">
        <v>88556</v>
      </c>
      <c r="D329" s="67" t="s">
        <v>314</v>
      </c>
      <c r="E329" s="67">
        <v>88556</v>
      </c>
      <c r="F329" s="67" t="s">
        <v>314</v>
      </c>
      <c r="G329" s="146">
        <v>2026.98</v>
      </c>
      <c r="H329" s="141">
        <v>3.861518531586005E-2</v>
      </c>
      <c r="I329" s="142">
        <v>2.5052651728186763</v>
      </c>
      <c r="J329" s="146">
        <v>196.09263753262002</v>
      </c>
      <c r="K329" s="147">
        <v>0.99098080129486454</v>
      </c>
      <c r="L329" s="147">
        <v>1.4035952535568805</v>
      </c>
      <c r="M329" s="148"/>
      <c r="N329" s="127"/>
      <c r="Q329">
        <v>488556</v>
      </c>
    </row>
    <row r="330" spans="1:17" x14ac:dyDescent="0.25">
      <c r="A330" s="225">
        <v>100057</v>
      </c>
      <c r="B330">
        <v>200080</v>
      </c>
      <c r="C330" s="67">
        <v>88561</v>
      </c>
      <c r="D330" s="67" t="s">
        <v>319</v>
      </c>
      <c r="E330" s="67">
        <v>88561</v>
      </c>
      <c r="F330" s="67" t="s">
        <v>319</v>
      </c>
      <c r="G330" s="146">
        <v>2173.8159999999998</v>
      </c>
      <c r="H330" s="141">
        <v>3.1465498814547695E-2</v>
      </c>
      <c r="I330" s="142">
        <v>2.361523404004755</v>
      </c>
      <c r="J330" s="146">
        <v>161.52868440553999</v>
      </c>
      <c r="K330" s="147">
        <v>0.99047971362978593</v>
      </c>
      <c r="L330" s="147">
        <v>1.4300874764739915</v>
      </c>
      <c r="M330" s="148"/>
      <c r="N330" s="127"/>
      <c r="Q330">
        <v>488561</v>
      </c>
    </row>
    <row r="331" spans="1:17" x14ac:dyDescent="0.25">
      <c r="A331" s="225">
        <v>100055</v>
      </c>
      <c r="B331">
        <v>200080</v>
      </c>
      <c r="C331" s="67">
        <v>88586</v>
      </c>
      <c r="D331" s="67" t="s">
        <v>322</v>
      </c>
      <c r="E331" s="67">
        <v>88586</v>
      </c>
      <c r="F331" s="67" t="s">
        <v>322</v>
      </c>
      <c r="G331" s="146">
        <v>4528.8900000000003</v>
      </c>
      <c r="H331" s="141">
        <v>2.8591575190762299E-2</v>
      </c>
      <c r="I331" s="142">
        <v>2.4729395944701675</v>
      </c>
      <c r="J331" s="146">
        <v>320.21624694492999</v>
      </c>
      <c r="K331" s="147">
        <v>0.92402748398189605</v>
      </c>
      <c r="L331" s="147">
        <v>1.3765710484388354</v>
      </c>
      <c r="M331" s="148"/>
      <c r="N331" s="127"/>
      <c r="Q331">
        <v>488586</v>
      </c>
    </row>
    <row r="332" spans="1:17" x14ac:dyDescent="0.25">
      <c r="A332" s="225">
        <v>100055</v>
      </c>
      <c r="B332">
        <v>200080</v>
      </c>
      <c r="C332" s="67">
        <v>88587</v>
      </c>
      <c r="D332" s="67" t="s">
        <v>323</v>
      </c>
      <c r="E332" s="67">
        <v>88587</v>
      </c>
      <c r="F332" s="67" t="s">
        <v>323</v>
      </c>
      <c r="G332" s="146">
        <v>2274.8009999999999</v>
      </c>
      <c r="H332" s="141">
        <v>3.2220939891754515E-2</v>
      </c>
      <c r="I332" s="142">
        <v>2.5421781641558976</v>
      </c>
      <c r="J332" s="146">
        <v>186.33206598108603</v>
      </c>
      <c r="K332" s="147">
        <v>0.92671818521425486</v>
      </c>
      <c r="L332" s="147">
        <v>1.2822228183796909</v>
      </c>
      <c r="M332" s="148"/>
      <c r="N332" s="127"/>
      <c r="Q332">
        <v>588587</v>
      </c>
    </row>
    <row r="333" spans="1:17" x14ac:dyDescent="0.25">
      <c r="A333" s="225">
        <v>100055</v>
      </c>
      <c r="B333">
        <v>200080</v>
      </c>
      <c r="C333" s="67">
        <v>88616</v>
      </c>
      <c r="D333" s="67" t="s">
        <v>315</v>
      </c>
      <c r="E333" s="67">
        <v>88616</v>
      </c>
      <c r="F333" s="67" t="s">
        <v>315</v>
      </c>
      <c r="G333" s="146">
        <v>1235.0769999999998</v>
      </c>
      <c r="H333" s="141">
        <v>3.505154296124597E-2</v>
      </c>
      <c r="I333" s="142">
        <v>2.5815276213547822</v>
      </c>
      <c r="J333" s="146">
        <v>111.75782747459398</v>
      </c>
      <c r="K333" s="147">
        <v>0.96639885610370846</v>
      </c>
      <c r="L333" s="147">
        <v>1.3411828478598364</v>
      </c>
      <c r="M333" s="148"/>
      <c r="N333" s="127"/>
      <c r="Q333">
        <v>488616</v>
      </c>
    </row>
    <row r="334" spans="1:17" x14ac:dyDescent="0.25">
      <c r="A334" s="225">
        <v>100057</v>
      </c>
      <c r="B334">
        <v>200080</v>
      </c>
      <c r="C334" s="67">
        <v>88631</v>
      </c>
      <c r="D334" s="67" t="s">
        <v>311</v>
      </c>
      <c r="E334" s="67">
        <v>88631</v>
      </c>
      <c r="F334" s="67" t="s">
        <v>311</v>
      </c>
      <c r="G334" s="146">
        <v>1974.377</v>
      </c>
      <c r="H334" s="141">
        <v>3.431682446867431E-2</v>
      </c>
      <c r="I334" s="142">
        <v>2.4881588521341165</v>
      </c>
      <c r="J334" s="146">
        <v>168.58358309556701</v>
      </c>
      <c r="K334" s="147">
        <v>0.97145496503971451</v>
      </c>
      <c r="L334" s="147">
        <v>1.3768532689726869</v>
      </c>
      <c r="M334" s="148"/>
      <c r="N334" s="127"/>
      <c r="Q334">
        <v>588631</v>
      </c>
    </row>
    <row r="335" spans="1:17" x14ac:dyDescent="0.25">
      <c r="A335" s="225">
        <v>100055</v>
      </c>
      <c r="B335">
        <v>200080</v>
      </c>
      <c r="C335" s="67">
        <v>88666</v>
      </c>
      <c r="D335" s="67" t="s">
        <v>307</v>
      </c>
      <c r="E335" s="67">
        <v>88666</v>
      </c>
      <c r="F335" s="67" t="s">
        <v>307</v>
      </c>
      <c r="G335" s="146">
        <v>1521.6339999999998</v>
      </c>
      <c r="H335" s="141">
        <v>3.6016801031984236E-2</v>
      </c>
      <c r="I335" s="142">
        <v>2.7417676261177135</v>
      </c>
      <c r="J335" s="146">
        <v>150.26089958831602</v>
      </c>
      <c r="K335" s="147">
        <v>0.9069904981189586</v>
      </c>
      <c r="L335" s="147">
        <v>1.5940600543111005</v>
      </c>
      <c r="M335" s="148"/>
      <c r="N335" s="127"/>
      <c r="Q335">
        <v>588666</v>
      </c>
    </row>
    <row r="336" spans="1:17" x14ac:dyDescent="0.25">
      <c r="A336" s="225">
        <v>100057</v>
      </c>
      <c r="B336">
        <v>200080</v>
      </c>
      <c r="C336" s="67">
        <v>88706</v>
      </c>
      <c r="D336" s="67" t="s">
        <v>327</v>
      </c>
      <c r="E336" s="67">
        <v>88706</v>
      </c>
      <c r="F336" s="67" t="s">
        <v>327</v>
      </c>
      <c r="G336" s="146">
        <v>1440.489</v>
      </c>
      <c r="H336" s="141">
        <v>3.7030719808666283E-2</v>
      </c>
      <c r="I336" s="142">
        <v>2.2094745048382873</v>
      </c>
      <c r="J336" s="146">
        <v>117.85855030371603</v>
      </c>
      <c r="K336" s="147">
        <v>0.94614602231941025</v>
      </c>
      <c r="L336" s="147">
        <v>1.3215906867740659</v>
      </c>
      <c r="M336" s="148"/>
      <c r="N336" s="127"/>
      <c r="Q336">
        <v>488706</v>
      </c>
    </row>
    <row r="337" spans="1:17" x14ac:dyDescent="0.25">
      <c r="A337" s="225">
        <v>100057</v>
      </c>
      <c r="B337">
        <v>200080</v>
      </c>
      <c r="C337" s="67">
        <v>88716</v>
      </c>
      <c r="D337" s="67" t="s">
        <v>320</v>
      </c>
      <c r="E337" s="67">
        <v>88716</v>
      </c>
      <c r="F337" s="67" t="s">
        <v>320</v>
      </c>
      <c r="G337" s="146">
        <v>1589.2099999999998</v>
      </c>
      <c r="H337" s="141">
        <v>3.3974261636961919E-2</v>
      </c>
      <c r="I337" s="142">
        <v>2.4055141862938192</v>
      </c>
      <c r="J337" s="146">
        <v>129.87909045616004</v>
      </c>
      <c r="K337" s="147">
        <v>0.89749938879520563</v>
      </c>
      <c r="L337" s="147">
        <v>1.3099112942655584</v>
      </c>
      <c r="M337" s="148"/>
      <c r="N337" s="127"/>
      <c r="Q337">
        <v>588716</v>
      </c>
    </row>
    <row r="338" spans="1:17" x14ac:dyDescent="0.25">
      <c r="A338" s="227">
        <v>269</v>
      </c>
      <c r="B338">
        <v>269</v>
      </c>
      <c r="C338" s="67">
        <v>17</v>
      </c>
      <c r="D338" s="67" t="s">
        <v>446</v>
      </c>
      <c r="E338" s="67">
        <v>17</v>
      </c>
      <c r="F338" s="67" t="s">
        <v>446</v>
      </c>
      <c r="G338" s="146">
        <v>3825.1000199999999</v>
      </c>
      <c r="H338" s="141">
        <v>1.9905654390579973E-2</v>
      </c>
      <c r="I338" s="142">
        <v>2.7029403637659652</v>
      </c>
      <c r="J338" s="146">
        <v>205.80490390773522</v>
      </c>
      <c r="K338" s="147">
        <v>0.91634024217965182</v>
      </c>
      <c r="L338" s="147">
        <v>1.512577318194938</v>
      </c>
      <c r="M338" s="148"/>
      <c r="N338" s="127"/>
      <c r="Q338">
        <v>4017</v>
      </c>
    </row>
    <row r="339" spans="1:17" x14ac:dyDescent="0.25">
      <c r="A339" s="227">
        <v>269</v>
      </c>
      <c r="B339">
        <v>269</v>
      </c>
      <c r="C339" s="67">
        <v>5705</v>
      </c>
      <c r="D339" s="228" t="s">
        <v>616</v>
      </c>
      <c r="E339" s="67">
        <v>5705</v>
      </c>
      <c r="F339" s="228" t="s">
        <v>616</v>
      </c>
      <c r="G339" s="146">
        <v>0</v>
      </c>
      <c r="H339" s="141">
        <v>0</v>
      </c>
      <c r="I339" s="142">
        <v>0</v>
      </c>
      <c r="J339" s="146">
        <v>0</v>
      </c>
      <c r="K339" s="147">
        <v>0</v>
      </c>
      <c r="L339" s="147">
        <v>0</v>
      </c>
      <c r="M339" s="148"/>
      <c r="N339" s="127"/>
    </row>
    <row r="340" spans="1:17" x14ac:dyDescent="0.25">
      <c r="A340" s="227">
        <v>269</v>
      </c>
      <c r="B340">
        <v>269</v>
      </c>
      <c r="C340" s="67">
        <v>5800</v>
      </c>
      <c r="D340" s="228" t="s">
        <v>617</v>
      </c>
      <c r="E340" s="67">
        <v>5800</v>
      </c>
      <c r="F340" s="228" t="s">
        <v>617</v>
      </c>
      <c r="G340" s="146">
        <v>518.93567000000007</v>
      </c>
      <c r="H340" s="141">
        <v>4.2117540215359177E-2</v>
      </c>
      <c r="I340" s="142">
        <v>2.4626414250922464</v>
      </c>
      <c r="J340" s="146">
        <v>53.824214881271153</v>
      </c>
      <c r="K340" s="147">
        <v>0</v>
      </c>
      <c r="L340" s="147">
        <v>0</v>
      </c>
      <c r="M340" s="148"/>
      <c r="N340" s="127"/>
    </row>
    <row r="341" spans="1:17" x14ac:dyDescent="0.25">
      <c r="A341" s="227">
        <v>269</v>
      </c>
      <c r="B341">
        <v>269</v>
      </c>
      <c r="C341" s="67">
        <v>57880</v>
      </c>
      <c r="D341" s="67" t="s">
        <v>478</v>
      </c>
      <c r="E341" s="67">
        <v>57880</v>
      </c>
      <c r="F341" s="67" t="s">
        <v>478</v>
      </c>
      <c r="G341" s="146">
        <v>1496.502</v>
      </c>
      <c r="H341" s="141">
        <v>2.7735249874478198E-2</v>
      </c>
      <c r="I341" s="142">
        <v>2.2503292077123853</v>
      </c>
      <c r="J341" s="146">
        <v>93.401842090429994</v>
      </c>
      <c r="K341" s="147">
        <v>0.82983323274841292</v>
      </c>
      <c r="L341" s="147">
        <v>1.4125853847145251</v>
      </c>
      <c r="M341" s="148"/>
      <c r="N341" s="127"/>
      <c r="Q341">
        <v>4022</v>
      </c>
    </row>
    <row r="342" spans="1:17" x14ac:dyDescent="0.25">
      <c r="A342">
        <v>57892</v>
      </c>
      <c r="B342">
        <v>57892</v>
      </c>
      <c r="C342" s="67">
        <v>57892</v>
      </c>
      <c r="D342" s="67" t="s">
        <v>477</v>
      </c>
      <c r="E342" s="67">
        <v>57892</v>
      </c>
      <c r="F342" s="67" t="s">
        <v>477</v>
      </c>
      <c r="G342" s="146">
        <v>2327.4</v>
      </c>
      <c r="H342" s="141">
        <v>1.4300835116023947E-2</v>
      </c>
      <c r="I342" s="142">
        <v>3.0400971040646212</v>
      </c>
      <c r="J342" s="146">
        <v>101.18587348179999</v>
      </c>
      <c r="K342" s="147"/>
      <c r="L342" s="147"/>
      <c r="M342" s="148"/>
      <c r="N342" s="127"/>
    </row>
    <row r="343" spans="1:17" x14ac:dyDescent="0.25">
      <c r="A343"/>
      <c r="B343" s="121">
        <v>200030</v>
      </c>
      <c r="C343" s="68">
        <v>100002</v>
      </c>
      <c r="D343" s="68"/>
      <c r="E343" s="68">
        <f>C343</f>
        <v>100002</v>
      </c>
      <c r="F343" s="68" t="s">
        <v>528</v>
      </c>
      <c r="G343" s="128">
        <v>27606.628769999996</v>
      </c>
      <c r="H343" s="157">
        <v>3.450160032313325E-2</v>
      </c>
      <c r="I343" s="158">
        <v>2.6293268588694829</v>
      </c>
      <c r="J343" s="128">
        <v>2504.3625049351367</v>
      </c>
      <c r="K343" s="159">
        <v>0.95939892271791516</v>
      </c>
      <c r="L343" s="160">
        <v>1.3799043272462566</v>
      </c>
      <c r="M343" s="161"/>
      <c r="N343" s="162"/>
    </row>
    <row r="344" spans="1:17" x14ac:dyDescent="0.25">
      <c r="A344"/>
      <c r="B344" s="121">
        <v>200030</v>
      </c>
      <c r="C344" s="68">
        <v>100006</v>
      </c>
      <c r="D344" s="68"/>
      <c r="E344" s="68">
        <f t="shared" ref="E344:E361" si="0">C344</f>
        <v>100006</v>
      </c>
      <c r="F344" s="122" t="s">
        <v>529</v>
      </c>
      <c r="G344" s="128">
        <v>24300.110990000012</v>
      </c>
      <c r="H344" s="157">
        <v>3.0380590339942306E-2</v>
      </c>
      <c r="I344" s="158">
        <v>2.6908903852541615</v>
      </c>
      <c r="J344" s="128">
        <v>1986.5544477170979</v>
      </c>
      <c r="K344" s="159">
        <v>0.95160819043134914</v>
      </c>
      <c r="L344" s="160">
        <v>1.3834180795723172</v>
      </c>
      <c r="M344" s="161"/>
      <c r="N344" s="163"/>
    </row>
    <row r="345" spans="1:17" x14ac:dyDescent="0.25">
      <c r="A345"/>
      <c r="B345" s="121">
        <v>200030</v>
      </c>
      <c r="C345" s="68">
        <v>100011</v>
      </c>
      <c r="D345" s="68"/>
      <c r="E345" s="68">
        <f t="shared" si="0"/>
        <v>100011</v>
      </c>
      <c r="F345" s="68" t="s">
        <v>530</v>
      </c>
      <c r="G345" s="128">
        <v>42963.344530000009</v>
      </c>
      <c r="H345" s="157">
        <v>2.9081508491673763E-2</v>
      </c>
      <c r="I345" s="158">
        <v>2.6659759746734961</v>
      </c>
      <c r="J345" s="128">
        <v>3330.9740059904461</v>
      </c>
      <c r="K345" s="159">
        <v>0.92532414747015945</v>
      </c>
      <c r="L345" s="160">
        <v>1.3189726230473806</v>
      </c>
      <c r="M345" s="161"/>
      <c r="N345" s="163"/>
    </row>
    <row r="346" spans="1:17" x14ac:dyDescent="0.25">
      <c r="A346"/>
      <c r="B346" s="121">
        <v>200050</v>
      </c>
      <c r="C346" s="68">
        <v>100014</v>
      </c>
      <c r="D346" s="68"/>
      <c r="E346" s="68">
        <f t="shared" si="0"/>
        <v>100014</v>
      </c>
      <c r="F346" s="68" t="s">
        <v>531</v>
      </c>
      <c r="G346" s="128">
        <v>34375.218150000015</v>
      </c>
      <c r="H346" s="157">
        <v>3.4578492515241713E-2</v>
      </c>
      <c r="I346" s="158">
        <v>2.5316984449799027</v>
      </c>
      <c r="J346" s="128">
        <v>3009.2862005950938</v>
      </c>
      <c r="K346" s="159">
        <v>0.88651240610903737</v>
      </c>
      <c r="L346" s="160">
        <v>1.340217878487326</v>
      </c>
      <c r="M346" s="161"/>
      <c r="N346" s="163"/>
    </row>
    <row r="347" spans="1:17" x14ac:dyDescent="0.25">
      <c r="A347"/>
      <c r="B347" s="121">
        <v>200050</v>
      </c>
      <c r="C347" s="68">
        <v>100021</v>
      </c>
      <c r="D347" s="68"/>
      <c r="E347" s="68">
        <f t="shared" si="0"/>
        <v>100021</v>
      </c>
      <c r="F347" s="68" t="s">
        <v>532</v>
      </c>
      <c r="G347" s="128">
        <v>19439.090779999995</v>
      </c>
      <c r="H347" s="157">
        <v>3.3838971461820175E-2</v>
      </c>
      <c r="I347" s="158">
        <v>2.5347690376494025</v>
      </c>
      <c r="J347" s="128">
        <v>1667.3681279396851</v>
      </c>
      <c r="K347" s="159">
        <v>0.94721547758559377</v>
      </c>
      <c r="L347" s="160">
        <v>1.4135793172288247</v>
      </c>
      <c r="M347" s="161"/>
      <c r="N347" s="163"/>
    </row>
    <row r="348" spans="1:17" x14ac:dyDescent="0.25">
      <c r="A348"/>
      <c r="B348" s="121">
        <v>200080</v>
      </c>
      <c r="C348" s="68">
        <v>100055</v>
      </c>
      <c r="D348" s="68"/>
      <c r="E348" s="68">
        <f t="shared" si="0"/>
        <v>100055</v>
      </c>
      <c r="F348" s="68" t="s">
        <v>533</v>
      </c>
      <c r="G348" s="128">
        <v>26129.315010000002</v>
      </c>
      <c r="H348" s="157">
        <v>3.3297526231867963E-2</v>
      </c>
      <c r="I348" s="158">
        <v>2.5896765039230174</v>
      </c>
      <c r="J348" s="128">
        <v>2253.1261645636273</v>
      </c>
      <c r="K348" s="159">
        <v>0.9523533299624487</v>
      </c>
      <c r="L348" s="160">
        <v>1.3865213052284031</v>
      </c>
      <c r="M348" s="161"/>
      <c r="N348" s="163"/>
    </row>
    <row r="349" spans="1:17" x14ac:dyDescent="0.25">
      <c r="A349"/>
      <c r="B349" s="121">
        <v>200080</v>
      </c>
      <c r="C349" s="68">
        <v>100057</v>
      </c>
      <c r="D349" s="68"/>
      <c r="E349" s="68">
        <f t="shared" si="0"/>
        <v>100057</v>
      </c>
      <c r="F349" s="68" t="s">
        <v>534</v>
      </c>
      <c r="G349" s="128">
        <v>26166.6237</v>
      </c>
      <c r="H349" s="157">
        <v>3.4464978982979025E-2</v>
      </c>
      <c r="I349" s="158">
        <v>2.4346543283304825</v>
      </c>
      <c r="J349" s="128">
        <v>2195.6495130380781</v>
      </c>
      <c r="K349" s="159">
        <v>0.94505821675676249</v>
      </c>
      <c r="L349" s="160">
        <v>1.3981045115036057</v>
      </c>
      <c r="M349" s="161"/>
      <c r="N349" s="163"/>
    </row>
    <row r="350" spans="1:17" x14ac:dyDescent="0.25">
      <c r="A350"/>
      <c r="B350" s="121">
        <v>200110</v>
      </c>
      <c r="C350" s="68">
        <v>100026</v>
      </c>
      <c r="D350" s="68"/>
      <c r="E350" s="68">
        <f t="shared" si="0"/>
        <v>100026</v>
      </c>
      <c r="F350" s="68" t="s">
        <v>535</v>
      </c>
      <c r="G350" s="128">
        <v>30683.874179999984</v>
      </c>
      <c r="H350" s="157">
        <v>3.4508231547114195E-2</v>
      </c>
      <c r="I350" s="158">
        <v>2.6315032999851793</v>
      </c>
      <c r="J350" s="128">
        <v>2786.357361489801</v>
      </c>
      <c r="K350" s="159">
        <v>0.96943519453954408</v>
      </c>
      <c r="L350" s="160">
        <v>1.3083193565874514</v>
      </c>
      <c r="M350" s="161"/>
      <c r="N350" s="163"/>
    </row>
    <row r="351" spans="1:17" x14ac:dyDescent="0.25">
      <c r="A351"/>
      <c r="B351" s="121">
        <v>200110</v>
      </c>
      <c r="C351" s="68">
        <v>100027</v>
      </c>
      <c r="D351" s="68"/>
      <c r="E351" s="68">
        <f t="shared" si="0"/>
        <v>100027</v>
      </c>
      <c r="F351" s="68" t="s">
        <v>536</v>
      </c>
      <c r="G351" s="128">
        <v>46301.905680000018</v>
      </c>
      <c r="H351" s="157">
        <v>3.178777157542953E-2</v>
      </c>
      <c r="I351" s="158">
        <v>2.8514579200512076</v>
      </c>
      <c r="J351" s="128">
        <v>4196.8738604849905</v>
      </c>
      <c r="K351" s="159">
        <v>0.9681157668449808</v>
      </c>
      <c r="L351" s="160">
        <v>1.3574897383448552</v>
      </c>
      <c r="M351" s="161"/>
      <c r="N351" s="163"/>
    </row>
    <row r="352" spans="1:17" x14ac:dyDescent="0.25">
      <c r="A352"/>
      <c r="B352" s="121">
        <v>200110</v>
      </c>
      <c r="C352" s="68">
        <v>100031</v>
      </c>
      <c r="D352" s="68"/>
      <c r="E352" s="68">
        <f t="shared" si="0"/>
        <v>100031</v>
      </c>
      <c r="F352" s="68" t="s">
        <v>537</v>
      </c>
      <c r="G352" s="128">
        <v>29892.010000000006</v>
      </c>
      <c r="H352" s="157">
        <v>3.5652240636583808E-2</v>
      </c>
      <c r="I352" s="158">
        <v>2.5655113135583711</v>
      </c>
      <c r="J352" s="128">
        <v>2734.109363383765</v>
      </c>
      <c r="K352" s="159">
        <v>0.96739447639637954</v>
      </c>
      <c r="L352" s="160">
        <v>1.3437852006667488</v>
      </c>
      <c r="M352" s="161"/>
      <c r="N352" s="163"/>
    </row>
    <row r="353" spans="1:14" x14ac:dyDescent="0.25">
      <c r="A353"/>
      <c r="B353" s="121">
        <v>200160</v>
      </c>
      <c r="C353" s="68">
        <v>100045</v>
      </c>
      <c r="D353" s="68"/>
      <c r="E353" s="68">
        <f t="shared" si="0"/>
        <v>100045</v>
      </c>
      <c r="F353" s="68" t="s">
        <v>538</v>
      </c>
      <c r="G353" s="128">
        <v>45412.217960000002</v>
      </c>
      <c r="H353" s="157">
        <v>3.2913547203177712E-2</v>
      </c>
      <c r="I353" s="158">
        <v>2.5621338923213441</v>
      </c>
      <c r="J353" s="128">
        <v>3829.5630594903528</v>
      </c>
      <c r="K353" s="159">
        <v>0.96893259929388564</v>
      </c>
      <c r="L353" s="160">
        <v>1.2535142088478446</v>
      </c>
      <c r="M353" s="161"/>
      <c r="N353" s="163"/>
    </row>
    <row r="354" spans="1:14" x14ac:dyDescent="0.25">
      <c r="A354"/>
      <c r="B354" s="121">
        <v>200160</v>
      </c>
      <c r="C354" s="68">
        <v>100044</v>
      </c>
      <c r="D354" s="68"/>
      <c r="E354" s="68">
        <f t="shared" si="0"/>
        <v>100044</v>
      </c>
      <c r="F354" s="122" t="s">
        <v>539</v>
      </c>
      <c r="G354" s="128">
        <v>35229.041000000005</v>
      </c>
      <c r="H354" s="157">
        <v>3.3518700087730779E-2</v>
      </c>
      <c r="I354" s="158">
        <v>2.5384852065657988</v>
      </c>
      <c r="J354" s="128">
        <v>2997.5236994847774</v>
      </c>
      <c r="K354" s="159">
        <v>0.97740796783739881</v>
      </c>
      <c r="L354" s="160">
        <v>1.3256695848841422</v>
      </c>
      <c r="M354" s="161"/>
      <c r="N354" s="163"/>
    </row>
    <row r="355" spans="1:14" x14ac:dyDescent="0.25">
      <c r="A355"/>
      <c r="B355" s="121">
        <v>200160</v>
      </c>
      <c r="C355" s="68">
        <v>100042</v>
      </c>
      <c r="D355" s="68"/>
      <c r="E355" s="68">
        <f t="shared" si="0"/>
        <v>100042</v>
      </c>
      <c r="F355" s="68" t="s">
        <v>540</v>
      </c>
      <c r="G355" s="128">
        <v>36057.495220000004</v>
      </c>
      <c r="H355" s="157">
        <v>3.4107835813245842E-2</v>
      </c>
      <c r="I355" s="158">
        <v>2.6036650497211102</v>
      </c>
      <c r="J355" s="128">
        <v>3202.0995658905977</v>
      </c>
      <c r="K355" s="159">
        <v>0.97169104979667364</v>
      </c>
      <c r="L355" s="160">
        <v>1.3402368770480189</v>
      </c>
      <c r="M355" s="161"/>
      <c r="N355" s="163"/>
    </row>
    <row r="356" spans="1:14" x14ac:dyDescent="0.25">
      <c r="A356"/>
      <c r="B356" s="121">
        <v>200262</v>
      </c>
      <c r="C356" s="68">
        <v>105006</v>
      </c>
      <c r="D356" s="68"/>
      <c r="E356" s="68">
        <f t="shared" si="0"/>
        <v>105006</v>
      </c>
      <c r="F356" s="68" t="s">
        <v>541</v>
      </c>
      <c r="G356" s="128">
        <v>32427.998360000012</v>
      </c>
      <c r="H356" s="157">
        <v>2.9974714306943904E-2</v>
      </c>
      <c r="I356" s="158">
        <v>2.701374983515942</v>
      </c>
      <c r="J356" s="128">
        <v>2625.7904747034722</v>
      </c>
      <c r="K356" s="159">
        <v>0.95396475087956967</v>
      </c>
      <c r="L356" s="160">
        <v>1.3164254387815555</v>
      </c>
      <c r="M356" s="161"/>
      <c r="N356" s="163"/>
    </row>
    <row r="357" spans="1:14" x14ac:dyDescent="0.25">
      <c r="A357"/>
      <c r="B357" s="121">
        <v>200262</v>
      </c>
      <c r="C357" s="68">
        <v>105101</v>
      </c>
      <c r="D357" s="68"/>
      <c r="E357" s="68">
        <f t="shared" si="0"/>
        <v>105101</v>
      </c>
      <c r="F357" s="68" t="s">
        <v>542</v>
      </c>
      <c r="G357" s="128">
        <v>29077.834629999998</v>
      </c>
      <c r="H357" s="157">
        <v>3.0659270278435572E-2</v>
      </c>
      <c r="I357" s="158">
        <v>2.6205156942974206</v>
      </c>
      <c r="J357" s="128">
        <v>2336.2033446491341</v>
      </c>
      <c r="K357" s="159">
        <v>0.96336908487714057</v>
      </c>
      <c r="L357" s="160">
        <v>1.3807627176910919</v>
      </c>
      <c r="M357" s="161"/>
      <c r="N357" s="163"/>
    </row>
    <row r="358" spans="1:14" x14ac:dyDescent="0.25">
      <c r="A358"/>
      <c r="B358" s="121">
        <v>200262</v>
      </c>
      <c r="C358" s="68">
        <v>105060</v>
      </c>
      <c r="D358" s="68"/>
      <c r="E358" s="68">
        <f t="shared" si="0"/>
        <v>105060</v>
      </c>
      <c r="F358" s="68" t="s">
        <v>543</v>
      </c>
      <c r="G358" s="128">
        <v>35978.516159999985</v>
      </c>
      <c r="H358" s="157">
        <v>3.1999260235174069E-2</v>
      </c>
      <c r="I358" s="158">
        <v>2.5883448384937502</v>
      </c>
      <c r="J358" s="128">
        <v>2979.9249207244543</v>
      </c>
      <c r="K358" s="159">
        <v>0.95865307161077895</v>
      </c>
      <c r="L358" s="160">
        <v>1.3728005336327276</v>
      </c>
      <c r="M358" s="161"/>
      <c r="N358" s="163"/>
    </row>
    <row r="359" spans="1:14" x14ac:dyDescent="0.25">
      <c r="A359"/>
      <c r="B359" s="121">
        <v>200264</v>
      </c>
      <c r="C359" s="68">
        <v>105130</v>
      </c>
      <c r="D359" s="68"/>
      <c r="E359" s="68">
        <f t="shared" si="0"/>
        <v>105130</v>
      </c>
      <c r="F359" s="68" t="s">
        <v>544</v>
      </c>
      <c r="G359" s="128">
        <v>23961.23631</v>
      </c>
      <c r="H359" s="157">
        <v>3.2380902427242869E-2</v>
      </c>
      <c r="I359" s="158">
        <v>2.6088954187731566</v>
      </c>
      <c r="J359" s="128">
        <v>2024.2066179121273</v>
      </c>
      <c r="K359" s="159">
        <v>0.93887344485017155</v>
      </c>
      <c r="L359" s="160">
        <v>1.3553397643618124</v>
      </c>
      <c r="M359" s="161"/>
      <c r="N359" s="163"/>
    </row>
    <row r="360" spans="1:14" x14ac:dyDescent="0.25">
      <c r="A360"/>
      <c r="B360" s="121">
        <v>200264</v>
      </c>
      <c r="C360" s="68">
        <v>105169</v>
      </c>
      <c r="D360" s="68"/>
      <c r="E360" s="68">
        <f t="shared" si="0"/>
        <v>105169</v>
      </c>
      <c r="F360" s="68" t="s">
        <v>545</v>
      </c>
      <c r="G360" s="128">
        <v>27575.079759999997</v>
      </c>
      <c r="H360" s="157">
        <v>3.3021303200048577E-2</v>
      </c>
      <c r="I360" s="158">
        <v>2.5261095884496547</v>
      </c>
      <c r="J360" s="128">
        <v>2300.1871530230178</v>
      </c>
      <c r="K360" s="159">
        <v>0.94500180798601163</v>
      </c>
      <c r="L360" s="160">
        <v>1.3400702424449895</v>
      </c>
      <c r="M360" s="161"/>
      <c r="N360" s="163"/>
    </row>
    <row r="361" spans="1:14" x14ac:dyDescent="0.25">
      <c r="A361"/>
      <c r="B361" s="121">
        <v>57892</v>
      </c>
      <c r="C361" s="68">
        <v>57892</v>
      </c>
      <c r="D361" s="68"/>
      <c r="E361" s="68">
        <f t="shared" si="0"/>
        <v>57892</v>
      </c>
      <c r="F361" s="68" t="s">
        <v>422</v>
      </c>
      <c r="G361" s="128">
        <v>2327.4</v>
      </c>
      <c r="H361" s="157">
        <v>1.4300835116023947E-2</v>
      </c>
      <c r="I361" s="158">
        <v>3.0400971040646212</v>
      </c>
      <c r="J361" s="128">
        <v>101.18587348179999</v>
      </c>
      <c r="K361" s="159"/>
      <c r="L361" s="160"/>
      <c r="M361" s="161"/>
      <c r="N361" s="163"/>
    </row>
    <row r="362" spans="1:14" x14ac:dyDescent="0.25">
      <c r="A362"/>
      <c r="B362" s="65"/>
      <c r="C362" s="69">
        <v>269</v>
      </c>
      <c r="D362" s="69"/>
      <c r="E362" s="69">
        <f>C362</f>
        <v>269</v>
      </c>
      <c r="F362" s="70" t="s">
        <v>618</v>
      </c>
      <c r="G362" s="129">
        <v>5840.5376900000001</v>
      </c>
      <c r="H362" s="149">
        <v>2.3559598003592159E-2</v>
      </c>
      <c r="I362" s="150">
        <v>2.565618556499718</v>
      </c>
      <c r="J362" s="129">
        <v>353.03096087943629</v>
      </c>
      <c r="K362" s="152">
        <v>0.89156117059660622</v>
      </c>
      <c r="L362" s="164">
        <v>1.4859186545405143</v>
      </c>
      <c r="M362" s="165"/>
      <c r="N362" s="166"/>
    </row>
    <row r="363" spans="1:14" x14ac:dyDescent="0.25">
      <c r="A363"/>
      <c r="B363" s="65"/>
      <c r="C363" s="69">
        <v>200030</v>
      </c>
      <c r="D363" s="69"/>
      <c r="E363" s="69">
        <f>C363</f>
        <v>200030</v>
      </c>
      <c r="F363" s="69" t="s">
        <v>388</v>
      </c>
      <c r="G363" s="129">
        <v>94870.084289999999</v>
      </c>
      <c r="H363" s="149">
        <v>3.0975942159161093E-2</v>
      </c>
      <c r="I363" s="150">
        <v>2.6616929006630694</v>
      </c>
      <c r="J363" s="129">
        <v>7821.8909586426771</v>
      </c>
      <c r="K363" s="152">
        <v>0.94184904751443554</v>
      </c>
      <c r="L363" s="164">
        <v>1.3534522680949592</v>
      </c>
      <c r="M363" s="165"/>
      <c r="N363" s="166"/>
    </row>
    <row r="364" spans="1:14" x14ac:dyDescent="0.25">
      <c r="A364"/>
      <c r="B364" s="65"/>
      <c r="C364" s="69">
        <v>200050</v>
      </c>
      <c r="D364" s="69"/>
      <c r="E364" s="69">
        <f t="shared" ref="E364:E370" si="1">C364</f>
        <v>200050</v>
      </c>
      <c r="F364" s="69" t="s">
        <v>386</v>
      </c>
      <c r="G364" s="129">
        <v>53814.308930000007</v>
      </c>
      <c r="H364" s="149">
        <v>3.4311151919118842E-2</v>
      </c>
      <c r="I364" s="150">
        <v>2.532807620789046</v>
      </c>
      <c r="J364" s="129">
        <v>4676.6543285347825</v>
      </c>
      <c r="K364" s="152">
        <v>0.90839244813360365</v>
      </c>
      <c r="L364" s="164">
        <v>1.3677906610703454</v>
      </c>
      <c r="M364" s="165"/>
      <c r="N364" s="166"/>
    </row>
    <row r="365" spans="1:14" x14ac:dyDescent="0.25">
      <c r="A365"/>
      <c r="B365" s="65"/>
      <c r="C365" s="69">
        <v>200080</v>
      </c>
      <c r="D365" s="69"/>
      <c r="E365" s="69">
        <f t="shared" si="1"/>
        <v>200080</v>
      </c>
      <c r="F365" s="69" t="s">
        <v>296</v>
      </c>
      <c r="G365" s="129">
        <v>52295.938709999973</v>
      </c>
      <c r="H365" s="149">
        <v>3.3863658194478972E-2</v>
      </c>
      <c r="I365" s="150">
        <v>2.5121101185794186</v>
      </c>
      <c r="J365" s="129">
        <v>4448.7756776017104</v>
      </c>
      <c r="K365" s="152">
        <v>0.94868138010744751</v>
      </c>
      <c r="L365" s="164">
        <v>1.3923293730917312</v>
      </c>
      <c r="M365" s="165"/>
      <c r="N365" s="166"/>
    </row>
    <row r="366" spans="1:14" x14ac:dyDescent="0.25">
      <c r="A366"/>
      <c r="B366" s="65"/>
      <c r="C366" s="69">
        <v>200110</v>
      </c>
      <c r="D366" s="69"/>
      <c r="E366" s="69">
        <f t="shared" si="1"/>
        <v>200110</v>
      </c>
      <c r="F366" s="69" t="s">
        <v>389</v>
      </c>
      <c r="G366" s="129">
        <v>106877.7898599999</v>
      </c>
      <c r="H366" s="149">
        <v>3.3570472511559694E-2</v>
      </c>
      <c r="I366" s="150">
        <v>2.7083357734555258</v>
      </c>
      <c r="J366" s="129">
        <v>9717.3405853585646</v>
      </c>
      <c r="K366" s="152">
        <v>0.96829130494260895</v>
      </c>
      <c r="L366" s="164">
        <v>1.3395251015943979</v>
      </c>
      <c r="M366" s="165"/>
      <c r="N366" s="166"/>
    </row>
    <row r="367" spans="1:14" x14ac:dyDescent="0.25">
      <c r="A367"/>
      <c r="B367" s="65"/>
      <c r="C367" s="69">
        <v>200160</v>
      </c>
      <c r="D367" s="69"/>
      <c r="E367" s="69">
        <f t="shared" si="1"/>
        <v>200160</v>
      </c>
      <c r="F367" s="70" t="s">
        <v>234</v>
      </c>
      <c r="G367" s="129">
        <v>116698.75417999995</v>
      </c>
      <c r="H367" s="149">
        <v>3.3468303909114545E-2</v>
      </c>
      <c r="I367" s="150">
        <v>2.5678270892540227</v>
      </c>
      <c r="J367" s="129">
        <v>10029.186324865732</v>
      </c>
      <c r="K367" s="152">
        <v>0.97234015690825293</v>
      </c>
      <c r="L367" s="164">
        <v>1.302127766707454</v>
      </c>
      <c r="M367" s="165"/>
      <c r="N367" s="166"/>
    </row>
    <row r="368" spans="1:14" x14ac:dyDescent="0.25">
      <c r="A368"/>
      <c r="B368" s="65"/>
      <c r="C368" s="69">
        <v>200262</v>
      </c>
      <c r="D368" s="69"/>
      <c r="E368" s="69">
        <f t="shared" si="1"/>
        <v>200262</v>
      </c>
      <c r="F368" s="69" t="s">
        <v>387</v>
      </c>
      <c r="G368" s="129">
        <v>97484.349149999951</v>
      </c>
      <c r="H368" s="149">
        <v>3.0911559278256822E-2</v>
      </c>
      <c r="I368" s="150">
        <v>2.635540108529308</v>
      </c>
      <c r="J368" s="129">
        <v>7941.918740077067</v>
      </c>
      <c r="K368" s="152">
        <v>0.95849508427509289</v>
      </c>
      <c r="L368" s="164">
        <v>1.3564972338801466</v>
      </c>
      <c r="M368" s="165"/>
      <c r="N368" s="166"/>
    </row>
    <row r="369" spans="1:15" x14ac:dyDescent="0.25">
      <c r="A369"/>
      <c r="B369" s="65"/>
      <c r="C369" s="69">
        <v>200264</v>
      </c>
      <c r="D369" s="69"/>
      <c r="E369" s="69">
        <f t="shared" si="1"/>
        <v>200264</v>
      </c>
      <c r="F369" s="69" t="s">
        <v>546</v>
      </c>
      <c r="G369" s="129">
        <v>51536.316069999928</v>
      </c>
      <c r="H369" s="149">
        <v>3.2718413335330238E-2</v>
      </c>
      <c r="I369" s="150">
        <v>2.5645999384546281</v>
      </c>
      <c r="J369" s="129">
        <v>4324.3937709351421</v>
      </c>
      <c r="K369" s="152">
        <v>0.94218558773622518</v>
      </c>
      <c r="L369" s="164">
        <v>1.3470625120294255</v>
      </c>
      <c r="M369" s="165"/>
      <c r="N369" s="166"/>
    </row>
    <row r="370" spans="1:15" x14ac:dyDescent="0.25">
      <c r="A370"/>
      <c r="B370" s="65"/>
      <c r="C370" s="69">
        <v>57892</v>
      </c>
      <c r="D370" s="69"/>
      <c r="E370" s="69">
        <f t="shared" si="1"/>
        <v>57892</v>
      </c>
      <c r="F370" s="70" t="s">
        <v>547</v>
      </c>
      <c r="G370" s="129">
        <v>2327.4</v>
      </c>
      <c r="H370" s="149">
        <v>1.4300835116023947E-2</v>
      </c>
      <c r="I370" s="150">
        <v>3.0400971040646212</v>
      </c>
      <c r="J370" s="129">
        <v>101.18587348179999</v>
      </c>
      <c r="K370" s="152">
        <v>0</v>
      </c>
      <c r="L370" s="164">
        <v>0</v>
      </c>
      <c r="M370" s="167"/>
      <c r="N370" s="166"/>
    </row>
    <row r="371" spans="1:15" x14ac:dyDescent="0.25">
      <c r="A371" s="116"/>
      <c r="B371" s="123"/>
      <c r="C371" s="71">
        <v>15135</v>
      </c>
      <c r="D371" s="71"/>
      <c r="E371" s="71">
        <f>C371</f>
        <v>15135</v>
      </c>
      <c r="F371" s="71" t="s">
        <v>480</v>
      </c>
      <c r="G371" s="130">
        <v>581745.47887999972</v>
      </c>
      <c r="H371" s="168">
        <v>3.2499480045116658E-2</v>
      </c>
      <c r="I371" s="169">
        <v>2.613628737253558</v>
      </c>
      <c r="J371" s="130">
        <v>49414.377220376919</v>
      </c>
      <c r="K371" s="170">
        <v>0.95272755445521562</v>
      </c>
      <c r="L371" s="171">
        <v>1.3461881289953279</v>
      </c>
      <c r="M371" s="172"/>
      <c r="N371" s="173"/>
    </row>
    <row r="372" spans="1:15" x14ac:dyDescent="0.25">
      <c r="A372" s="124"/>
      <c r="B372" s="124"/>
      <c r="C372" s="125"/>
      <c r="D372" s="125"/>
      <c r="E372" s="125"/>
      <c r="F372" s="125"/>
      <c r="G372" s="137"/>
      <c r="H372" s="137"/>
      <c r="I372" s="174"/>
      <c r="J372" s="137"/>
      <c r="K372" s="174"/>
      <c r="L372" s="174"/>
      <c r="M372" s="137"/>
      <c r="N372" s="137"/>
      <c r="O372" s="125"/>
    </row>
    <row r="373" spans="1:15" x14ac:dyDescent="0.25">
      <c r="G373" s="137"/>
      <c r="H373" s="137"/>
      <c r="J373" s="137"/>
      <c r="M373" s="137"/>
      <c r="N373" s="137"/>
      <c r="O373" s="51"/>
    </row>
    <row r="374" spans="1:15" x14ac:dyDescent="0.25">
      <c r="A374" s="126"/>
      <c r="B374" s="126"/>
      <c r="C374" s="126"/>
      <c r="D374" s="126"/>
      <c r="E374" s="126"/>
      <c r="F374" s="126"/>
      <c r="G374" s="137"/>
      <c r="H374" s="137"/>
      <c r="I374" s="126"/>
      <c r="J374" s="137"/>
      <c r="K374" s="176"/>
      <c r="L374" s="176"/>
      <c r="M374" s="137"/>
      <c r="N374" s="137"/>
      <c r="O374" s="126"/>
    </row>
    <row r="375" spans="1:15" x14ac:dyDescent="0.25">
      <c r="A375" s="124"/>
      <c r="B375" s="124"/>
      <c r="C375" s="125"/>
      <c r="D375" s="125"/>
      <c r="E375" s="125"/>
      <c r="F375" s="125"/>
      <c r="G375" s="125"/>
      <c r="H375" s="125"/>
      <c r="I375" s="125"/>
      <c r="J375" s="125"/>
      <c r="K375" s="125"/>
      <c r="L375" s="125"/>
      <c r="M375" s="125"/>
      <c r="N375" s="125"/>
      <c r="O375" s="125"/>
    </row>
    <row r="376" spans="1:15" x14ac:dyDescent="0.25">
      <c r="H376" s="51"/>
      <c r="I376" s="51"/>
      <c r="J376" s="51"/>
      <c r="K376" s="51"/>
      <c r="L376" s="51"/>
      <c r="M376" s="51"/>
      <c r="N376" s="51"/>
      <c r="O376" s="51"/>
    </row>
    <row r="377" spans="1:15" x14ac:dyDescent="0.25">
      <c r="A377" s="126"/>
      <c r="B377" s="126"/>
      <c r="C377" s="126"/>
      <c r="D377" s="126"/>
      <c r="E377" s="126"/>
      <c r="F377" s="126"/>
      <c r="G377" s="126"/>
      <c r="H377" s="126"/>
      <c r="I377" s="126"/>
      <c r="J377" s="126"/>
      <c r="K377" s="126"/>
      <c r="L377" s="126"/>
      <c r="M377" s="126"/>
      <c r="N377" s="126"/>
      <c r="O377" s="126"/>
    </row>
    <row r="378" spans="1:15" x14ac:dyDescent="0.25">
      <c r="A378" s="127"/>
      <c r="B378" s="127"/>
      <c r="C378" s="127"/>
      <c r="D378" s="127"/>
      <c r="E378" s="127"/>
      <c r="F378" s="127"/>
      <c r="G378" s="127"/>
      <c r="H378" s="127"/>
      <c r="I378" s="127"/>
      <c r="J378" s="127"/>
      <c r="K378" s="127"/>
      <c r="L378" s="127"/>
      <c r="M378" s="127"/>
      <c r="N378" s="127"/>
      <c r="O378" s="127"/>
    </row>
    <row r="379" spans="1:15" x14ac:dyDescent="0.25">
      <c r="A379" s="127"/>
      <c r="B379" s="127"/>
      <c r="C379" s="127"/>
      <c r="D379" s="127"/>
      <c r="E379" s="127"/>
      <c r="F379" s="127"/>
      <c r="G379" s="127"/>
      <c r="H379" s="127"/>
      <c r="I379" s="127"/>
      <c r="J379" s="127"/>
      <c r="K379" s="127"/>
      <c r="L379" s="127"/>
      <c r="M379" s="127"/>
      <c r="N379" s="127"/>
      <c r="O379" s="127"/>
    </row>
    <row r="380" spans="1:15" x14ac:dyDescent="0.25">
      <c r="H380" s="51"/>
      <c r="I380" s="51"/>
      <c r="J380" s="51"/>
      <c r="K380" s="51"/>
      <c r="L380" s="51"/>
      <c r="M380" s="51"/>
      <c r="N380" s="51"/>
      <c r="O380" s="51"/>
    </row>
    <row r="381" spans="1:15" x14ac:dyDescent="0.25">
      <c r="H381" s="51"/>
      <c r="I381" s="51"/>
      <c r="J381" s="51"/>
      <c r="K381" s="51"/>
      <c r="L381" s="51"/>
      <c r="M381" s="51"/>
      <c r="N381" s="51"/>
    </row>
    <row r="398" spans="8:14" x14ac:dyDescent="0.25">
      <c r="H398" s="51"/>
      <c r="I398" s="51"/>
      <c r="J398" s="51"/>
      <c r="K398" s="51"/>
      <c r="L398" s="51"/>
      <c r="M398" s="51"/>
      <c r="N398" s="51"/>
    </row>
  </sheetData>
  <autoFilter ref="H2:N377"/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T398"/>
  <sheetViews>
    <sheetView topLeftCell="I1" workbookViewId="0">
      <selection activeCell="O13" sqref="O13"/>
    </sheetView>
  </sheetViews>
  <sheetFormatPr baseColWidth="10" defaultRowHeight="15" x14ac:dyDescent="0.25"/>
  <cols>
    <col min="1" max="1" width="7.140625" style="51" bestFit="1" customWidth="1"/>
    <col min="2" max="2" width="11" style="51" bestFit="1" customWidth="1"/>
    <col min="3" max="3" width="8.7109375" style="51" bestFit="1" customWidth="1"/>
    <col min="4" max="4" width="34.28515625" style="51" bestFit="1" customWidth="1"/>
    <col min="5" max="5" width="8.7109375" style="51" customWidth="1"/>
    <col min="6" max="6" width="32" style="51" customWidth="1"/>
    <col min="7" max="7" width="12.85546875" customWidth="1"/>
    <col min="8" max="8" width="12.85546875" style="143" customWidth="1"/>
    <col min="9" max="10" width="12.85546875" style="51" customWidth="1"/>
    <col min="11" max="13" width="12.85546875" style="175" customWidth="1"/>
    <col min="14" max="15" width="12.85546875" style="51" customWidth="1"/>
  </cols>
  <sheetData>
    <row r="1" spans="1:20" x14ac:dyDescent="0.25">
      <c r="A1" s="117"/>
      <c r="B1" s="117"/>
      <c r="C1" s="118">
        <v>1</v>
      </c>
      <c r="D1" s="118">
        <v>2</v>
      </c>
      <c r="E1" s="118">
        <v>3</v>
      </c>
      <c r="F1" s="118">
        <v>4</v>
      </c>
      <c r="G1" s="215">
        <v>19</v>
      </c>
      <c r="H1" s="215">
        <v>20</v>
      </c>
      <c r="I1" s="215">
        <v>21</v>
      </c>
      <c r="J1" s="215"/>
      <c r="K1" s="215">
        <v>22</v>
      </c>
      <c r="L1" s="215">
        <v>23</v>
      </c>
      <c r="M1" s="215">
        <v>24</v>
      </c>
      <c r="N1" s="215">
        <v>25</v>
      </c>
      <c r="O1" s="215">
        <v>26</v>
      </c>
      <c r="Q1" s="215">
        <v>29</v>
      </c>
      <c r="R1" s="101" t="s">
        <v>614</v>
      </c>
    </row>
    <row r="2" spans="1:20" ht="51" x14ac:dyDescent="0.25">
      <c r="A2" s="119" t="s">
        <v>525</v>
      </c>
      <c r="B2" s="119" t="s">
        <v>526</v>
      </c>
      <c r="C2" s="119" t="s">
        <v>555</v>
      </c>
      <c r="D2" s="119" t="s">
        <v>556</v>
      </c>
      <c r="E2" s="119" t="s">
        <v>481</v>
      </c>
      <c r="F2" s="119" t="s">
        <v>482</v>
      </c>
      <c r="G2" s="183" t="s">
        <v>610</v>
      </c>
      <c r="H2" s="182" t="s">
        <v>573</v>
      </c>
      <c r="I2" s="182" t="s">
        <v>574</v>
      </c>
      <c r="J2" s="182" t="s">
        <v>566</v>
      </c>
      <c r="K2" s="183" t="s">
        <v>575</v>
      </c>
      <c r="L2" s="183" t="s">
        <v>576</v>
      </c>
      <c r="M2" s="183" t="s">
        <v>577</v>
      </c>
      <c r="N2" s="183" t="s">
        <v>578</v>
      </c>
      <c r="O2" s="184" t="s">
        <v>579</v>
      </c>
      <c r="Q2" s="183" t="s">
        <v>612</v>
      </c>
      <c r="R2" s="213" t="s">
        <v>613</v>
      </c>
      <c r="T2" s="206" t="s">
        <v>611</v>
      </c>
    </row>
    <row r="3" spans="1:20" x14ac:dyDescent="0.25">
      <c r="A3"/>
      <c r="B3"/>
      <c r="C3"/>
      <c r="D3"/>
      <c r="E3"/>
      <c r="F3" s="116"/>
      <c r="G3" s="146"/>
      <c r="H3" s="141"/>
      <c r="I3" s="142"/>
      <c r="J3" s="142"/>
      <c r="K3" s="185"/>
      <c r="L3" s="186"/>
      <c r="M3" s="187"/>
      <c r="N3" s="188"/>
      <c r="O3" s="188"/>
      <c r="Q3" s="174"/>
    </row>
    <row r="4" spans="1:20" x14ac:dyDescent="0.25">
      <c r="A4">
        <v>105006</v>
      </c>
      <c r="B4">
        <v>200262</v>
      </c>
      <c r="C4" s="67">
        <v>6</v>
      </c>
      <c r="D4" s="67" t="s">
        <v>81</v>
      </c>
      <c r="E4" s="67">
        <v>6</v>
      </c>
      <c r="F4" s="67" t="s">
        <v>81</v>
      </c>
      <c r="G4" s="146">
        <v>9762.7407500000008</v>
      </c>
      <c r="H4" s="141">
        <v>4.0391088531517945E-3</v>
      </c>
      <c r="I4" s="142">
        <v>8.0155545486650368</v>
      </c>
      <c r="J4" s="142"/>
      <c r="K4" s="185">
        <v>0.55682481684254492</v>
      </c>
      <c r="L4" s="185">
        <v>1.2737590624405846</v>
      </c>
      <c r="M4" s="189"/>
      <c r="N4" s="146"/>
      <c r="O4" s="188"/>
      <c r="Q4" s="201"/>
      <c r="R4" s="214"/>
      <c r="T4">
        <v>4006</v>
      </c>
    </row>
    <row r="5" spans="1:20" x14ac:dyDescent="0.25">
      <c r="A5" s="226">
        <v>105101</v>
      </c>
      <c r="B5" s="135">
        <v>200262</v>
      </c>
      <c r="C5" s="69">
        <v>7</v>
      </c>
      <c r="D5" s="69" t="s">
        <v>444</v>
      </c>
      <c r="E5" s="69">
        <v>7</v>
      </c>
      <c r="F5" s="69" t="s">
        <v>444</v>
      </c>
      <c r="G5" s="151">
        <v>15016.768889999999</v>
      </c>
      <c r="H5" s="149">
        <v>3.968972718990659E-3</v>
      </c>
      <c r="I5" s="150">
        <v>7.478573114399178</v>
      </c>
      <c r="J5" s="150"/>
      <c r="K5" s="185">
        <v>0.75458873419030392</v>
      </c>
      <c r="L5" s="185">
        <v>1.5308238688153515</v>
      </c>
      <c r="M5" s="189"/>
      <c r="N5" s="151"/>
      <c r="O5" s="190"/>
      <c r="Q5" s="212"/>
      <c r="R5" s="214"/>
      <c r="T5">
        <v>4007</v>
      </c>
    </row>
    <row r="6" spans="1:20" x14ac:dyDescent="0.25">
      <c r="A6" s="225">
        <v>105101</v>
      </c>
      <c r="B6">
        <v>200262</v>
      </c>
      <c r="C6" s="67">
        <v>8</v>
      </c>
      <c r="D6" s="67" t="s">
        <v>391</v>
      </c>
      <c r="E6" s="67">
        <v>8</v>
      </c>
      <c r="F6" s="67" t="s">
        <v>391</v>
      </c>
      <c r="G6" s="146">
        <v>3853.9414000000002</v>
      </c>
      <c r="H6" s="141">
        <v>3.5340403386455842E-3</v>
      </c>
      <c r="I6" s="142">
        <v>6.9700845983542994</v>
      </c>
      <c r="J6" s="142"/>
      <c r="K6" s="185">
        <v>0.74897796093352087</v>
      </c>
      <c r="L6" s="185">
        <v>1.0190095933823016</v>
      </c>
      <c r="M6" s="189"/>
      <c r="N6" s="146"/>
      <c r="O6" s="188"/>
      <c r="Q6" s="201"/>
      <c r="R6" s="214"/>
      <c r="T6">
        <v>4008</v>
      </c>
    </row>
    <row r="7" spans="1:20" x14ac:dyDescent="0.25">
      <c r="A7">
        <v>105006</v>
      </c>
      <c r="B7">
        <v>200262</v>
      </c>
      <c r="C7" s="67">
        <v>10</v>
      </c>
      <c r="D7" s="67" t="s">
        <v>80</v>
      </c>
      <c r="E7" s="67">
        <v>10</v>
      </c>
      <c r="F7" s="67" t="s">
        <v>80</v>
      </c>
      <c r="G7" s="146">
        <v>3350.4270200000001</v>
      </c>
      <c r="H7" s="141">
        <v>4.274145683548029E-3</v>
      </c>
      <c r="I7" s="142">
        <v>8.229489584673896</v>
      </c>
      <c r="J7" s="146">
        <v>117.8480452610049</v>
      </c>
      <c r="K7" s="185">
        <v>0.4176387731018239</v>
      </c>
      <c r="L7" s="185">
        <v>1.4029565224960479</v>
      </c>
      <c r="M7" s="189"/>
      <c r="N7" s="146"/>
      <c r="O7" s="229"/>
      <c r="Q7" s="201"/>
      <c r="R7" s="214"/>
      <c r="T7">
        <v>4010</v>
      </c>
    </row>
    <row r="8" spans="1:20" x14ac:dyDescent="0.25">
      <c r="A8">
        <v>105006</v>
      </c>
      <c r="B8">
        <v>200262</v>
      </c>
      <c r="C8" s="67">
        <v>12</v>
      </c>
      <c r="D8" s="67" t="s">
        <v>338</v>
      </c>
      <c r="E8" s="67">
        <v>12</v>
      </c>
      <c r="F8" s="67" t="s">
        <v>338</v>
      </c>
      <c r="G8" s="146">
        <v>3453.0951599999999</v>
      </c>
      <c r="H8" s="141">
        <v>4.2891353523642206E-3</v>
      </c>
      <c r="I8" s="142">
        <v>7.9171502708022672</v>
      </c>
      <c r="J8" s="146">
        <v>117.25927005670114</v>
      </c>
      <c r="K8" s="185">
        <v>0.40911425678752505</v>
      </c>
      <c r="L8" s="185">
        <v>1.3349351359655111</v>
      </c>
      <c r="M8" s="189"/>
      <c r="N8" s="146"/>
      <c r="O8" s="188"/>
      <c r="Q8" s="201"/>
      <c r="R8" s="214"/>
      <c r="T8" s="52">
        <v>4006</v>
      </c>
    </row>
    <row r="9" spans="1:20" x14ac:dyDescent="0.25">
      <c r="A9" s="226">
        <v>105101</v>
      </c>
      <c r="B9" s="135">
        <v>200262</v>
      </c>
      <c r="C9" s="69">
        <v>13</v>
      </c>
      <c r="D9" s="136" t="s">
        <v>445</v>
      </c>
      <c r="E9" s="69">
        <v>7</v>
      </c>
      <c r="F9" s="69" t="s">
        <v>444</v>
      </c>
      <c r="G9" s="151">
        <v>3431.0471200000002</v>
      </c>
      <c r="H9" s="149">
        <v>3.5536268541808162E-3</v>
      </c>
      <c r="I9" s="150">
        <v>8.3359481441922014</v>
      </c>
      <c r="J9" s="146">
        <v>101.63739136612593</v>
      </c>
      <c r="K9" s="185">
        <v>0.61701293245559619</v>
      </c>
      <c r="L9" s="185">
        <v>1.3117188641775028</v>
      </c>
      <c r="M9" s="189"/>
      <c r="N9" s="151"/>
      <c r="O9" s="190"/>
      <c r="Q9" s="212"/>
      <c r="R9" s="214"/>
      <c r="T9">
        <v>4007</v>
      </c>
    </row>
    <row r="10" spans="1:20" x14ac:dyDescent="0.25">
      <c r="A10" s="225">
        <v>105101</v>
      </c>
      <c r="B10">
        <v>200262</v>
      </c>
      <c r="C10" s="67">
        <v>14</v>
      </c>
      <c r="D10" s="120" t="s">
        <v>392</v>
      </c>
      <c r="E10" s="102">
        <v>15</v>
      </c>
      <c r="F10" s="67" t="s">
        <v>66</v>
      </c>
      <c r="G10" s="146">
        <v>1182.5936100000001</v>
      </c>
      <c r="H10" s="141">
        <v>1.9397864112076697E-3</v>
      </c>
      <c r="I10" s="142">
        <v>8.2104755372388638</v>
      </c>
      <c r="J10" s="146">
        <v>18.834658582797218</v>
      </c>
      <c r="K10" s="185">
        <v>0.64180928112692648</v>
      </c>
      <c r="L10" s="185">
        <v>1.4921809799411474</v>
      </c>
      <c r="M10" s="189"/>
      <c r="N10" s="146"/>
      <c r="O10" s="188"/>
      <c r="Q10" s="201"/>
      <c r="R10" s="214"/>
      <c r="T10">
        <v>4015</v>
      </c>
    </row>
    <row r="11" spans="1:20" x14ac:dyDescent="0.25">
      <c r="A11" s="225">
        <v>105101</v>
      </c>
      <c r="B11">
        <v>200262</v>
      </c>
      <c r="C11" s="67">
        <v>15</v>
      </c>
      <c r="D11" s="67" t="s">
        <v>66</v>
      </c>
      <c r="E11" s="67">
        <v>15</v>
      </c>
      <c r="F11" s="67" t="s">
        <v>66</v>
      </c>
      <c r="G11" s="146">
        <v>5082.1120300000002</v>
      </c>
      <c r="H11" s="141">
        <v>4.8051235496369745E-3</v>
      </c>
      <c r="I11" s="142">
        <v>8.3307338692413637</v>
      </c>
      <c r="J11" s="146">
        <v>203.4379889392421</v>
      </c>
      <c r="K11" s="185">
        <v>0.69703889821570897</v>
      </c>
      <c r="L11" s="185">
        <v>1.3257557312138331</v>
      </c>
      <c r="M11" s="189"/>
      <c r="N11" s="146"/>
      <c r="O11" s="188"/>
      <c r="Q11" s="201"/>
      <c r="R11" s="214"/>
      <c r="T11">
        <v>4015</v>
      </c>
    </row>
    <row r="12" spans="1:20" x14ac:dyDescent="0.25">
      <c r="A12">
        <v>105006</v>
      </c>
      <c r="B12">
        <v>200262</v>
      </c>
      <c r="C12" s="67">
        <v>18</v>
      </c>
      <c r="D12" s="67" t="s">
        <v>339</v>
      </c>
      <c r="E12" s="102">
        <v>43</v>
      </c>
      <c r="F12" s="67" t="s">
        <v>62</v>
      </c>
      <c r="G12" s="146">
        <v>6989.886489999999</v>
      </c>
      <c r="H12" s="141">
        <v>2.8293919331026139E-3</v>
      </c>
      <c r="I12" s="142">
        <v>7.6218527752229646</v>
      </c>
      <c r="J12" s="146">
        <v>150.7383613481602</v>
      </c>
      <c r="K12" s="185">
        <v>0.2795642025387633</v>
      </c>
      <c r="L12" s="185">
        <v>1.0898788565300461</v>
      </c>
      <c r="M12" s="189"/>
      <c r="N12" s="146"/>
      <c r="O12" s="188"/>
      <c r="Q12" s="201"/>
      <c r="R12" s="214"/>
      <c r="T12">
        <v>4043</v>
      </c>
    </row>
    <row r="13" spans="1:20" x14ac:dyDescent="0.25">
      <c r="A13">
        <v>105006</v>
      </c>
      <c r="B13">
        <v>200262</v>
      </c>
      <c r="C13" s="67">
        <v>19</v>
      </c>
      <c r="D13" s="67" t="s">
        <v>60</v>
      </c>
      <c r="E13" s="67">
        <v>19</v>
      </c>
      <c r="F13" s="67" t="s">
        <v>60</v>
      </c>
      <c r="G13" s="146">
        <v>19584.577769999996</v>
      </c>
      <c r="H13" s="141">
        <v>4.3657427801992721E-3</v>
      </c>
      <c r="I13" s="142">
        <v>7.5505886490040979</v>
      </c>
      <c r="J13" s="146">
        <v>645.58460918314779</v>
      </c>
      <c r="K13" s="185">
        <v>0.54439172013321069</v>
      </c>
      <c r="L13" s="185">
        <v>1.4163972710891253</v>
      </c>
      <c r="M13" s="189"/>
      <c r="N13" s="146"/>
      <c r="O13" s="188"/>
      <c r="Q13" s="201"/>
      <c r="R13" s="214"/>
      <c r="T13">
        <v>4019</v>
      </c>
    </row>
    <row r="14" spans="1:20" x14ac:dyDescent="0.25">
      <c r="A14">
        <v>105006</v>
      </c>
      <c r="B14">
        <v>200262</v>
      </c>
      <c r="C14" s="67">
        <v>20</v>
      </c>
      <c r="D14" s="67" t="s">
        <v>90</v>
      </c>
      <c r="E14" s="67">
        <v>20</v>
      </c>
      <c r="F14" s="67" t="s">
        <v>90</v>
      </c>
      <c r="G14" s="146">
        <v>11827.027169999998</v>
      </c>
      <c r="H14" s="141">
        <v>3.9000414185563336E-3</v>
      </c>
      <c r="I14" s="142">
        <v>7.4603545607987298</v>
      </c>
      <c r="J14" s="146">
        <v>344.1155372620421</v>
      </c>
      <c r="K14" s="185">
        <v>0.27838502040069296</v>
      </c>
      <c r="L14" s="185">
        <v>1.1540877643367258</v>
      </c>
      <c r="M14" s="189"/>
      <c r="N14" s="146"/>
      <c r="O14" s="188"/>
      <c r="Q14" s="201"/>
      <c r="R14" s="214"/>
      <c r="T14">
        <v>4020</v>
      </c>
    </row>
    <row r="15" spans="1:20" x14ac:dyDescent="0.25">
      <c r="A15">
        <v>105006</v>
      </c>
      <c r="B15">
        <v>200262</v>
      </c>
      <c r="C15" s="67">
        <v>23</v>
      </c>
      <c r="D15" s="67" t="s">
        <v>63</v>
      </c>
      <c r="E15" s="67">
        <v>23</v>
      </c>
      <c r="F15" s="67" t="s">
        <v>63</v>
      </c>
      <c r="G15" s="146">
        <v>3738.4642399999998</v>
      </c>
      <c r="H15" s="141">
        <v>3.8744792427505836E-3</v>
      </c>
      <c r="I15" s="142">
        <v>8.1302969040035542</v>
      </c>
      <c r="J15" s="146">
        <v>117.76411559020926</v>
      </c>
      <c r="K15" s="185">
        <v>0.30898423947476361</v>
      </c>
      <c r="L15" s="185">
        <v>1.3738273676391106</v>
      </c>
      <c r="M15" s="189"/>
      <c r="N15" s="146"/>
      <c r="O15" s="188"/>
      <c r="Q15" s="201"/>
      <c r="R15" s="214"/>
      <c r="T15">
        <v>4023</v>
      </c>
    </row>
    <row r="16" spans="1:20" x14ac:dyDescent="0.25">
      <c r="A16">
        <v>105006</v>
      </c>
      <c r="B16">
        <v>200262</v>
      </c>
      <c r="C16" s="67">
        <v>24</v>
      </c>
      <c r="D16" s="67" t="s">
        <v>447</v>
      </c>
      <c r="E16" s="67">
        <v>24</v>
      </c>
      <c r="F16" s="67" t="s">
        <v>447</v>
      </c>
      <c r="G16" s="146">
        <v>4856.9925299999995</v>
      </c>
      <c r="H16" s="141">
        <v>3.2946689931896153E-3</v>
      </c>
      <c r="I16" s="142">
        <v>7.1505261507989211</v>
      </c>
      <c r="J16" s="146">
        <v>114.42402578572992</v>
      </c>
      <c r="K16" s="185">
        <v>0.71234664838984196</v>
      </c>
      <c r="L16" s="185">
        <v>1.3588206103054941</v>
      </c>
      <c r="M16" s="189"/>
      <c r="N16" s="146"/>
      <c r="O16" s="188"/>
      <c r="Q16" s="201"/>
      <c r="R16" s="214"/>
      <c r="T16">
        <v>4024</v>
      </c>
    </row>
    <row r="17" spans="1:20" x14ac:dyDescent="0.25">
      <c r="A17">
        <v>105006</v>
      </c>
      <c r="B17">
        <v>200262</v>
      </c>
      <c r="C17" s="67">
        <v>25</v>
      </c>
      <c r="D17" s="67" t="s">
        <v>79</v>
      </c>
      <c r="E17" s="67">
        <v>25</v>
      </c>
      <c r="F17" s="67" t="s">
        <v>79</v>
      </c>
      <c r="G17" s="146">
        <v>2472.6097600000003</v>
      </c>
      <c r="H17" s="141">
        <v>4.979761316779365E-3</v>
      </c>
      <c r="I17" s="142">
        <v>6.1694159813961091</v>
      </c>
      <c r="J17" s="146">
        <v>75.964058675044825</v>
      </c>
      <c r="K17" s="185">
        <v>0.72760341688532371</v>
      </c>
      <c r="L17" s="185">
        <v>1.5013147141356429</v>
      </c>
      <c r="M17" s="189"/>
      <c r="N17" s="146"/>
      <c r="O17" s="188"/>
      <c r="Q17" s="201"/>
      <c r="R17" s="214"/>
      <c r="T17" s="52">
        <v>4026</v>
      </c>
    </row>
    <row r="18" spans="1:20" x14ac:dyDescent="0.25">
      <c r="A18">
        <v>105006</v>
      </c>
      <c r="B18">
        <v>200262</v>
      </c>
      <c r="C18" s="67">
        <v>26</v>
      </c>
      <c r="D18" s="67" t="s">
        <v>78</v>
      </c>
      <c r="E18" s="67">
        <v>26</v>
      </c>
      <c r="F18" s="67" t="s">
        <v>78</v>
      </c>
      <c r="G18" s="146">
        <v>1908.6471199999999</v>
      </c>
      <c r="H18" s="141">
        <v>3.9263010637367859E-3</v>
      </c>
      <c r="I18" s="142">
        <v>8.2559834168822164</v>
      </c>
      <c r="J18" s="146">
        <v>61.869705811515701</v>
      </c>
      <c r="K18" s="185">
        <v>0.54763148145874141</v>
      </c>
      <c r="L18" s="185">
        <v>1.2432640653674505</v>
      </c>
      <c r="M18" s="189"/>
      <c r="N18" s="146"/>
      <c r="O18" s="188"/>
      <c r="Q18" s="201"/>
      <c r="R18" s="214"/>
      <c r="T18">
        <v>4026</v>
      </c>
    </row>
    <row r="19" spans="1:20" x14ac:dyDescent="0.25">
      <c r="A19">
        <v>105006</v>
      </c>
      <c r="B19">
        <v>200262</v>
      </c>
      <c r="C19" s="67">
        <v>27</v>
      </c>
      <c r="D19" s="67" t="s">
        <v>448</v>
      </c>
      <c r="E19" s="67">
        <v>27</v>
      </c>
      <c r="F19" s="67" t="s">
        <v>448</v>
      </c>
      <c r="G19" s="146">
        <v>12579.13315</v>
      </c>
      <c r="H19" s="141">
        <v>3.8774159617701622E-3</v>
      </c>
      <c r="I19" s="142">
        <v>7.6120573283620896</v>
      </c>
      <c r="J19" s="146">
        <v>371.27453116786484</v>
      </c>
      <c r="K19" s="185">
        <v>0.48684123901581239</v>
      </c>
      <c r="L19" s="185">
        <v>1.4001911056488689</v>
      </c>
      <c r="M19" s="189"/>
      <c r="N19" s="146"/>
      <c r="O19" s="188"/>
      <c r="Q19" s="201"/>
      <c r="R19" s="214"/>
      <c r="T19">
        <v>4027</v>
      </c>
    </row>
    <row r="20" spans="1:20" x14ac:dyDescent="0.25">
      <c r="A20">
        <v>105006</v>
      </c>
      <c r="B20">
        <v>200262</v>
      </c>
      <c r="C20" s="67">
        <v>28</v>
      </c>
      <c r="D20" s="67" t="s">
        <v>393</v>
      </c>
      <c r="E20" s="67">
        <v>28</v>
      </c>
      <c r="F20" s="67" t="s">
        <v>393</v>
      </c>
      <c r="G20" s="146">
        <v>3081.5564799999997</v>
      </c>
      <c r="H20" s="141">
        <v>4.586407383043908E-3</v>
      </c>
      <c r="I20" s="142">
        <v>6.2380950373818882</v>
      </c>
      <c r="J20" s="146">
        <v>88.164702603224413</v>
      </c>
      <c r="K20" s="185">
        <v>0.46529885084529499</v>
      </c>
      <c r="L20" s="185">
        <v>1.5969425354252544</v>
      </c>
      <c r="M20" s="189"/>
      <c r="N20" s="146"/>
      <c r="O20" s="188"/>
      <c r="Q20" s="201"/>
      <c r="R20" s="214"/>
      <c r="T20">
        <v>4028</v>
      </c>
    </row>
    <row r="21" spans="1:20" x14ac:dyDescent="0.25">
      <c r="A21">
        <v>105006</v>
      </c>
      <c r="B21">
        <v>200262</v>
      </c>
      <c r="C21" s="67">
        <v>29</v>
      </c>
      <c r="D21" s="67" t="s">
        <v>449</v>
      </c>
      <c r="E21" s="67">
        <v>29</v>
      </c>
      <c r="F21" s="67" t="s">
        <v>449</v>
      </c>
      <c r="G21" s="146">
        <v>3699.5262999999995</v>
      </c>
      <c r="H21" s="141">
        <v>4.8740877165924998E-3</v>
      </c>
      <c r="I21" s="142">
        <v>6.8446142457481658</v>
      </c>
      <c r="J21" s="146">
        <v>123.42082258982691</v>
      </c>
      <c r="K21" s="185">
        <v>0.27148300310772217</v>
      </c>
      <c r="L21" s="185">
        <v>1.4108614363211798</v>
      </c>
      <c r="M21" s="189"/>
      <c r="N21" s="146"/>
      <c r="O21" s="188"/>
      <c r="Q21" s="201"/>
      <c r="R21" s="214"/>
      <c r="T21">
        <v>4029</v>
      </c>
    </row>
    <row r="22" spans="1:20" x14ac:dyDescent="0.25">
      <c r="A22">
        <v>105060</v>
      </c>
      <c r="B22">
        <v>200262</v>
      </c>
      <c r="C22" s="67">
        <v>30</v>
      </c>
      <c r="D22" s="67" t="s">
        <v>394</v>
      </c>
      <c r="E22" s="67">
        <v>30</v>
      </c>
      <c r="F22" s="67" t="s">
        <v>394</v>
      </c>
      <c r="G22" s="146">
        <v>10719.58784</v>
      </c>
      <c r="H22" s="141">
        <v>4.5697368105963787E-3</v>
      </c>
      <c r="I22" s="142">
        <v>7.33432760672261</v>
      </c>
      <c r="J22" s="146">
        <v>359.27713625018146</v>
      </c>
      <c r="K22" s="185">
        <v>0.73951607940816777</v>
      </c>
      <c r="L22" s="185">
        <v>1.4515775566041236</v>
      </c>
      <c r="M22" s="189"/>
      <c r="N22" s="146"/>
      <c r="O22" s="188"/>
      <c r="Q22" s="201"/>
      <c r="R22" s="214"/>
      <c r="T22">
        <v>4030</v>
      </c>
    </row>
    <row r="23" spans="1:20" x14ac:dyDescent="0.25">
      <c r="A23" s="225">
        <v>105060</v>
      </c>
      <c r="B23">
        <v>200262</v>
      </c>
      <c r="C23" s="67">
        <v>31</v>
      </c>
      <c r="D23" s="67" t="s">
        <v>395</v>
      </c>
      <c r="E23" s="67">
        <v>31</v>
      </c>
      <c r="F23" s="67" t="s">
        <v>395</v>
      </c>
      <c r="G23" s="146">
        <v>9013.8724500000008</v>
      </c>
      <c r="H23" s="141">
        <v>3.8407170926423465E-3</v>
      </c>
      <c r="I23" s="142">
        <v>7.403460648447493</v>
      </c>
      <c r="J23" s="146">
        <v>256.30583825181958</v>
      </c>
      <c r="K23" s="185">
        <v>0.46014917817036566</v>
      </c>
      <c r="L23" s="185">
        <v>1.3935336537418335</v>
      </c>
      <c r="M23" s="189"/>
      <c r="N23" s="146"/>
      <c r="O23" s="188"/>
      <c r="Q23" s="201"/>
      <c r="R23" s="214"/>
      <c r="T23">
        <v>4031</v>
      </c>
    </row>
    <row r="24" spans="1:20" x14ac:dyDescent="0.25">
      <c r="A24">
        <v>105006</v>
      </c>
      <c r="B24">
        <v>200262</v>
      </c>
      <c r="C24" s="67">
        <v>33</v>
      </c>
      <c r="D24" s="67" t="s">
        <v>450</v>
      </c>
      <c r="E24" s="67">
        <v>33</v>
      </c>
      <c r="F24" s="67" t="s">
        <v>450</v>
      </c>
      <c r="G24" s="146">
        <v>3276.6546400000007</v>
      </c>
      <c r="H24" s="141">
        <v>4.427625718640661E-3</v>
      </c>
      <c r="I24" s="142">
        <v>7.8376362536944075</v>
      </c>
      <c r="J24" s="146">
        <v>113.7068620250195</v>
      </c>
      <c r="K24" s="185">
        <v>0.35460169825341825</v>
      </c>
      <c r="L24" s="185">
        <v>0.83453206286109549</v>
      </c>
      <c r="M24" s="189"/>
      <c r="N24" s="146"/>
      <c r="O24" s="188"/>
      <c r="Q24" s="201"/>
      <c r="R24" s="214"/>
      <c r="T24">
        <v>4033</v>
      </c>
    </row>
    <row r="25" spans="1:20" x14ac:dyDescent="0.25">
      <c r="A25">
        <v>105006</v>
      </c>
      <c r="B25">
        <v>200262</v>
      </c>
      <c r="C25" s="67">
        <v>34</v>
      </c>
      <c r="D25" s="120" t="s">
        <v>396</v>
      </c>
      <c r="E25" s="102">
        <v>37</v>
      </c>
      <c r="F25" s="67" t="s">
        <v>48</v>
      </c>
      <c r="G25" s="146">
        <v>4846.19121</v>
      </c>
      <c r="H25" s="141">
        <v>5.1038847895453383E-3</v>
      </c>
      <c r="I25" s="142">
        <v>7.3839658782262534</v>
      </c>
      <c r="J25" s="146">
        <v>182.63797746189172</v>
      </c>
      <c r="K25" s="185">
        <v>0.28406594588330325</v>
      </c>
      <c r="L25" s="185">
        <v>1.4724823678941457</v>
      </c>
      <c r="M25" s="189"/>
      <c r="N25" s="146"/>
      <c r="O25" s="188"/>
      <c r="Q25" s="201"/>
      <c r="R25" s="214"/>
      <c r="T25">
        <v>4037</v>
      </c>
    </row>
    <row r="26" spans="1:20" x14ac:dyDescent="0.25">
      <c r="A26">
        <v>105006</v>
      </c>
      <c r="B26">
        <v>200262</v>
      </c>
      <c r="C26" s="67">
        <v>37</v>
      </c>
      <c r="D26" s="67" t="s">
        <v>48</v>
      </c>
      <c r="E26" s="67">
        <v>37</v>
      </c>
      <c r="F26" s="67" t="s">
        <v>48</v>
      </c>
      <c r="G26" s="146">
        <v>8019.7730600000004</v>
      </c>
      <c r="H26" s="141">
        <v>4.5450035895355555E-3</v>
      </c>
      <c r="I26" s="142">
        <v>6.8579797371722631</v>
      </c>
      <c r="J26" s="146">
        <v>249.97265741374849</v>
      </c>
      <c r="K26" s="185">
        <v>0.27759024891908851</v>
      </c>
      <c r="L26" s="185">
        <v>1.5065437289227055</v>
      </c>
      <c r="M26" s="189"/>
      <c r="N26" s="146"/>
      <c r="O26" s="188"/>
      <c r="Q26" s="201"/>
      <c r="R26" s="214"/>
      <c r="T26">
        <v>4037</v>
      </c>
    </row>
    <row r="27" spans="1:20" x14ac:dyDescent="0.25">
      <c r="A27">
        <v>105006</v>
      </c>
      <c r="B27">
        <v>200262</v>
      </c>
      <c r="C27" s="67">
        <v>38</v>
      </c>
      <c r="D27" s="67" t="s">
        <v>50</v>
      </c>
      <c r="E27" s="67">
        <v>38</v>
      </c>
      <c r="F27" s="67" t="s">
        <v>50</v>
      </c>
      <c r="G27" s="146">
        <v>7297.1692999999987</v>
      </c>
      <c r="H27" s="141">
        <v>4.183069051646289E-3</v>
      </c>
      <c r="I27" s="142">
        <v>7.0935564985178576</v>
      </c>
      <c r="J27" s="146">
        <v>216.52771268317809</v>
      </c>
      <c r="K27" s="185">
        <v>0.40542318608163963</v>
      </c>
      <c r="L27" s="185">
        <v>1.4530749159314136</v>
      </c>
      <c r="M27" s="189"/>
      <c r="N27" s="146"/>
      <c r="O27" s="188"/>
      <c r="Q27" s="201"/>
      <c r="R27" s="214"/>
      <c r="T27">
        <v>4038</v>
      </c>
    </row>
    <row r="28" spans="1:20" x14ac:dyDescent="0.25">
      <c r="A28">
        <v>105006</v>
      </c>
      <c r="B28">
        <v>200262</v>
      </c>
      <c r="C28" s="67">
        <v>39</v>
      </c>
      <c r="D28" s="67" t="s">
        <v>397</v>
      </c>
      <c r="E28" s="67">
        <v>39</v>
      </c>
      <c r="F28" s="67" t="s">
        <v>397</v>
      </c>
      <c r="G28" s="146">
        <v>2556.4862699999999</v>
      </c>
      <c r="H28" s="141">
        <v>2.7443617832524367E-3</v>
      </c>
      <c r="I28" s="142">
        <v>7.6961677706956753</v>
      </c>
      <c r="J28" s="146">
        <v>53.995722158185323</v>
      </c>
      <c r="K28" s="185">
        <v>0.40677803444647481</v>
      </c>
      <c r="L28" s="185">
        <v>1.3193218271293032</v>
      </c>
      <c r="M28" s="189"/>
      <c r="N28" s="146"/>
      <c r="O28" s="188"/>
      <c r="Q28" s="201"/>
      <c r="R28" s="214"/>
      <c r="T28">
        <v>4039</v>
      </c>
    </row>
    <row r="29" spans="1:20" x14ac:dyDescent="0.25">
      <c r="A29">
        <v>105006</v>
      </c>
      <c r="B29">
        <v>200262</v>
      </c>
      <c r="C29" s="67">
        <v>40</v>
      </c>
      <c r="D29" s="120" t="s">
        <v>341</v>
      </c>
      <c r="E29" s="102">
        <v>38</v>
      </c>
      <c r="F29" s="67" t="s">
        <v>50</v>
      </c>
      <c r="G29" s="146">
        <v>3796.2829099999999</v>
      </c>
      <c r="H29" s="141">
        <v>4.7924909928367607E-3</v>
      </c>
      <c r="I29" s="142">
        <v>7.3093648130138948</v>
      </c>
      <c r="J29" s="146">
        <v>132.98403720854142</v>
      </c>
      <c r="K29" s="185">
        <v>0.45564189524536786</v>
      </c>
      <c r="L29" s="185">
        <v>1.3476324904991515</v>
      </c>
      <c r="M29" s="189"/>
      <c r="N29" s="146"/>
      <c r="O29" s="188"/>
      <c r="Q29" s="201"/>
      <c r="R29" s="214"/>
      <c r="T29" s="52">
        <v>4038</v>
      </c>
    </row>
    <row r="30" spans="1:20" x14ac:dyDescent="0.25">
      <c r="A30" s="225">
        <v>105060</v>
      </c>
      <c r="B30">
        <v>200262</v>
      </c>
      <c r="C30" s="67">
        <v>41</v>
      </c>
      <c r="D30" s="67" t="s">
        <v>398</v>
      </c>
      <c r="E30" s="67">
        <v>41</v>
      </c>
      <c r="F30" s="67" t="s">
        <v>398</v>
      </c>
      <c r="G30" s="146">
        <v>4754.1301999999996</v>
      </c>
      <c r="H30" s="141">
        <v>5.0607491756485485E-3</v>
      </c>
      <c r="I30" s="142">
        <v>8.0279354810265815</v>
      </c>
      <c r="J30" s="146">
        <v>193.14779652665121</v>
      </c>
      <c r="K30" s="185">
        <v>0.83241618203893541</v>
      </c>
      <c r="L30" s="185">
        <v>1.2531083049869036</v>
      </c>
      <c r="M30" s="189"/>
      <c r="N30" s="146"/>
      <c r="O30" s="188"/>
      <c r="Q30" s="201"/>
      <c r="R30" s="214"/>
      <c r="T30">
        <v>4041</v>
      </c>
    </row>
    <row r="31" spans="1:20" x14ac:dyDescent="0.25">
      <c r="A31">
        <v>105006</v>
      </c>
      <c r="B31">
        <v>200262</v>
      </c>
      <c r="C31" s="67">
        <v>43</v>
      </c>
      <c r="D31" s="67" t="s">
        <v>62</v>
      </c>
      <c r="E31" s="67">
        <v>43</v>
      </c>
      <c r="F31" s="67" t="s">
        <v>62</v>
      </c>
      <c r="G31" s="146">
        <v>23072.112269999998</v>
      </c>
      <c r="H31" s="141">
        <v>4.1537880615297434E-3</v>
      </c>
      <c r="I31" s="142">
        <v>8.1834035521273929</v>
      </c>
      <c r="J31" s="146">
        <v>784.27010070479707</v>
      </c>
      <c r="K31" s="185">
        <v>0.24335306383285035</v>
      </c>
      <c r="L31" s="185">
        <v>1.4362668111662455</v>
      </c>
      <c r="M31" s="189"/>
      <c r="N31" s="146"/>
      <c r="O31" s="188"/>
      <c r="Q31" s="201"/>
      <c r="R31" s="214"/>
      <c r="T31">
        <v>4043</v>
      </c>
    </row>
    <row r="32" spans="1:20" x14ac:dyDescent="0.25">
      <c r="A32">
        <v>105006</v>
      </c>
      <c r="B32">
        <v>200262</v>
      </c>
      <c r="C32" s="67">
        <v>45</v>
      </c>
      <c r="D32" s="67" t="s">
        <v>451</v>
      </c>
      <c r="E32" s="67">
        <v>45</v>
      </c>
      <c r="F32" s="67" t="s">
        <v>451</v>
      </c>
      <c r="G32" s="146">
        <v>9759.0744700000014</v>
      </c>
      <c r="H32" s="141">
        <v>3.6575605578737526E-3</v>
      </c>
      <c r="I32" s="142">
        <v>7.3733380843132315</v>
      </c>
      <c r="J32" s="146">
        <v>263.18692214529887</v>
      </c>
      <c r="K32" s="185">
        <v>0.68679891361958445</v>
      </c>
      <c r="L32" s="185">
        <v>1.4778800804941972</v>
      </c>
      <c r="M32" s="189"/>
      <c r="N32" s="146"/>
      <c r="O32" s="188"/>
      <c r="Q32" s="201"/>
      <c r="R32" s="214"/>
      <c r="T32">
        <v>4045</v>
      </c>
    </row>
    <row r="33" spans="1:20" x14ac:dyDescent="0.25">
      <c r="A33">
        <v>105006</v>
      </c>
      <c r="B33">
        <v>200262</v>
      </c>
      <c r="C33" s="67">
        <v>47</v>
      </c>
      <c r="D33" s="67" t="s">
        <v>51</v>
      </c>
      <c r="E33" s="67">
        <v>47</v>
      </c>
      <c r="F33" s="67" t="s">
        <v>51</v>
      </c>
      <c r="G33" s="146">
        <v>15600.654930000001</v>
      </c>
      <c r="H33" s="141">
        <v>3.7391215780218333E-3</v>
      </c>
      <c r="I33" s="142">
        <v>7.3407855294828952</v>
      </c>
      <c r="J33" s="146">
        <v>428.2081739148548</v>
      </c>
      <c r="K33" s="185">
        <v>0.2773966265786767</v>
      </c>
      <c r="L33" s="185">
        <v>1.521878586778413</v>
      </c>
      <c r="M33" s="189"/>
      <c r="N33" s="146"/>
      <c r="O33" s="188"/>
      <c r="Q33" s="201"/>
      <c r="R33" s="214"/>
      <c r="T33">
        <v>4047</v>
      </c>
    </row>
    <row r="34" spans="1:20" x14ac:dyDescent="0.25">
      <c r="A34">
        <v>105006</v>
      </c>
      <c r="B34">
        <v>200262</v>
      </c>
      <c r="C34" s="67">
        <v>48</v>
      </c>
      <c r="D34" s="67" t="s">
        <v>452</v>
      </c>
      <c r="E34" s="51">
        <v>48</v>
      </c>
      <c r="F34" s="67" t="s">
        <v>452</v>
      </c>
      <c r="G34" s="146">
        <v>4143.0953599999993</v>
      </c>
      <c r="H34" s="141">
        <v>5.678826627619908E-3</v>
      </c>
      <c r="I34" s="142">
        <v>7.3420738194884336</v>
      </c>
      <c r="J34" s="146">
        <v>172.74372730288093</v>
      </c>
      <c r="K34" s="185">
        <v>0.57569523369193265</v>
      </c>
      <c r="L34" s="185">
        <v>1.8063340296247425</v>
      </c>
      <c r="M34" s="189"/>
      <c r="N34" s="146"/>
      <c r="O34" s="188"/>
      <c r="Q34" s="201"/>
      <c r="R34" s="214"/>
      <c r="T34">
        <v>4048</v>
      </c>
    </row>
    <row r="35" spans="1:20" x14ac:dyDescent="0.25">
      <c r="A35">
        <v>105006</v>
      </c>
      <c r="B35">
        <v>200262</v>
      </c>
      <c r="C35" s="67">
        <v>50</v>
      </c>
      <c r="D35" s="120" t="s">
        <v>453</v>
      </c>
      <c r="E35" s="102">
        <v>43</v>
      </c>
      <c r="F35" s="67" t="s">
        <v>62</v>
      </c>
      <c r="G35" s="146">
        <v>1370.2357000000002</v>
      </c>
      <c r="H35" s="141">
        <v>4.0154090824016117E-3</v>
      </c>
      <c r="I35" s="142">
        <v>8.4423910984803534</v>
      </c>
      <c r="J35" s="146">
        <v>46.450515983236436</v>
      </c>
      <c r="K35" s="185">
        <v>0.4262309469823331</v>
      </c>
      <c r="L35" s="185">
        <v>2.0234192752834121</v>
      </c>
      <c r="M35" s="189"/>
      <c r="N35" s="146"/>
      <c r="O35" s="188"/>
      <c r="Q35" s="201"/>
      <c r="R35" s="214"/>
      <c r="T35">
        <v>4043</v>
      </c>
    </row>
    <row r="36" spans="1:20" x14ac:dyDescent="0.25">
      <c r="A36">
        <v>105006</v>
      </c>
      <c r="B36">
        <v>200262</v>
      </c>
      <c r="C36" s="67">
        <v>54</v>
      </c>
      <c r="D36" s="67" t="s">
        <v>454</v>
      </c>
      <c r="E36" s="67">
        <v>54</v>
      </c>
      <c r="F36" s="67" t="s">
        <v>454</v>
      </c>
      <c r="G36" s="146">
        <v>4583.4943499999999</v>
      </c>
      <c r="H36" s="141">
        <v>3.9522325362635396E-3</v>
      </c>
      <c r="I36" s="142">
        <v>7.7024529849589536</v>
      </c>
      <c r="J36" s="146">
        <v>139.53020925845786</v>
      </c>
      <c r="K36" s="185">
        <v>0.27356972742859392</v>
      </c>
      <c r="L36" s="185">
        <v>1.3784225411600062</v>
      </c>
      <c r="M36" s="189"/>
      <c r="N36" s="146"/>
      <c r="O36" s="188"/>
      <c r="Q36" s="201"/>
      <c r="R36" s="214"/>
      <c r="T36">
        <v>4054</v>
      </c>
    </row>
    <row r="37" spans="1:20" x14ac:dyDescent="0.25">
      <c r="A37" s="225">
        <v>105060</v>
      </c>
      <c r="B37">
        <v>200262</v>
      </c>
      <c r="C37" s="67">
        <v>57</v>
      </c>
      <c r="D37" s="67" t="s">
        <v>55</v>
      </c>
      <c r="E37" s="67">
        <v>57</v>
      </c>
      <c r="F37" s="67" t="s">
        <v>55</v>
      </c>
      <c r="G37" s="146">
        <v>2793.5686800000003</v>
      </c>
      <c r="H37" s="141">
        <v>4.3609022358815138E-3</v>
      </c>
      <c r="I37" s="142">
        <v>7.5651936594950637</v>
      </c>
      <c r="J37" s="146">
        <v>92.162819716836395</v>
      </c>
      <c r="K37" s="185">
        <v>0.76382227695937654</v>
      </c>
      <c r="L37" s="185">
        <v>1.5425048085449122</v>
      </c>
      <c r="M37" s="189"/>
      <c r="N37" s="146"/>
      <c r="O37" s="188"/>
      <c r="Q37" s="201"/>
      <c r="R37" s="214"/>
      <c r="T37">
        <v>4057</v>
      </c>
    </row>
    <row r="38" spans="1:20" x14ac:dyDescent="0.25">
      <c r="A38" s="225">
        <v>105060</v>
      </c>
      <c r="B38">
        <v>200262</v>
      </c>
      <c r="C38" s="67">
        <v>58</v>
      </c>
      <c r="D38" s="120" t="s">
        <v>399</v>
      </c>
      <c r="E38" s="102">
        <v>57</v>
      </c>
      <c r="F38" s="67" t="s">
        <v>55</v>
      </c>
      <c r="G38" s="146">
        <v>1938.7463299999999</v>
      </c>
      <c r="H38" s="141">
        <v>5.4351700434808765E-3</v>
      </c>
      <c r="I38" s="142">
        <v>8.432498488649621</v>
      </c>
      <c r="J38" s="146">
        <v>88.856744281136628</v>
      </c>
      <c r="K38" s="185">
        <v>0.59155473939697922</v>
      </c>
      <c r="L38" s="185">
        <v>0.89628647972998077</v>
      </c>
      <c r="M38" s="189"/>
      <c r="N38" s="146"/>
      <c r="O38" s="188"/>
      <c r="Q38" s="201"/>
      <c r="R38" s="214"/>
      <c r="T38">
        <v>4057</v>
      </c>
    </row>
    <row r="39" spans="1:20" x14ac:dyDescent="0.25">
      <c r="A39" s="225">
        <v>105060</v>
      </c>
      <c r="B39">
        <v>200262</v>
      </c>
      <c r="C39" s="67">
        <v>59</v>
      </c>
      <c r="D39" s="120" t="s">
        <v>345</v>
      </c>
      <c r="E39" s="102">
        <v>57</v>
      </c>
      <c r="F39" s="67" t="s">
        <v>55</v>
      </c>
      <c r="G39" s="146">
        <v>591.27145999999993</v>
      </c>
      <c r="H39" s="141">
        <v>6.022832891464951E-3</v>
      </c>
      <c r="I39" s="142">
        <v>8.4714362233888316</v>
      </c>
      <c r="J39" s="146">
        <v>30.167878876247585</v>
      </c>
      <c r="K39" s="185">
        <v>0.88386897618904159</v>
      </c>
      <c r="L39" s="185">
        <v>1.4726171985997114</v>
      </c>
      <c r="M39" s="189"/>
      <c r="N39" s="146"/>
      <c r="O39" s="188"/>
      <c r="Q39" s="201"/>
      <c r="R39" s="214"/>
      <c r="T39">
        <v>4057</v>
      </c>
    </row>
    <row r="40" spans="1:20" x14ac:dyDescent="0.25">
      <c r="A40" s="225">
        <v>105060</v>
      </c>
      <c r="B40">
        <v>200262</v>
      </c>
      <c r="C40" s="67">
        <v>60</v>
      </c>
      <c r="D40" s="67" t="s">
        <v>455</v>
      </c>
      <c r="E40" s="67">
        <v>60</v>
      </c>
      <c r="F40" s="67" t="s">
        <v>455</v>
      </c>
      <c r="G40" s="146">
        <v>9948.9575799999984</v>
      </c>
      <c r="H40" s="141">
        <v>5.5148030329790418E-3</v>
      </c>
      <c r="I40" s="142">
        <v>7.6738223038538687</v>
      </c>
      <c r="J40" s="146">
        <v>421.03608941583019</v>
      </c>
      <c r="K40" s="185">
        <v>0.77775859338115216</v>
      </c>
      <c r="L40" s="185">
        <v>1.3659279040555192</v>
      </c>
      <c r="M40" s="189"/>
      <c r="N40" s="146"/>
      <c r="O40" s="188"/>
      <c r="Q40" s="201"/>
      <c r="R40" s="214"/>
      <c r="T40">
        <v>4060</v>
      </c>
    </row>
    <row r="41" spans="1:20" x14ac:dyDescent="0.25">
      <c r="A41" s="225">
        <v>105060</v>
      </c>
      <c r="B41">
        <v>200262</v>
      </c>
      <c r="C41" s="67">
        <v>64</v>
      </c>
      <c r="D41" s="67" t="s">
        <v>57</v>
      </c>
      <c r="E41" s="67">
        <v>64</v>
      </c>
      <c r="F41" s="67" t="s">
        <v>57</v>
      </c>
      <c r="G41" s="146">
        <v>1106.6876699999998</v>
      </c>
      <c r="H41" s="141">
        <v>6.3514418248918156E-3</v>
      </c>
      <c r="I41" s="142">
        <v>7.7200494186404018</v>
      </c>
      <c r="J41" s="146">
        <v>54.264708742132989</v>
      </c>
      <c r="K41" s="185">
        <v>0.44360410195949868</v>
      </c>
      <c r="L41" s="185">
        <v>1</v>
      </c>
      <c r="M41" s="189"/>
      <c r="N41" s="146"/>
      <c r="O41" s="188"/>
      <c r="Q41" s="201"/>
      <c r="R41" s="214"/>
      <c r="T41" s="52">
        <v>4060</v>
      </c>
    </row>
    <row r="42" spans="1:20" x14ac:dyDescent="0.25">
      <c r="A42" s="225">
        <v>105060</v>
      </c>
      <c r="B42">
        <v>200262</v>
      </c>
      <c r="C42" s="67">
        <v>65</v>
      </c>
      <c r="D42" s="120" t="s">
        <v>400</v>
      </c>
      <c r="E42" s="102">
        <v>30</v>
      </c>
      <c r="F42" s="67" t="s">
        <v>394</v>
      </c>
      <c r="G42" s="146">
        <v>631.49071000000004</v>
      </c>
      <c r="H42" s="141">
        <v>2.4216414587384947E-3</v>
      </c>
      <c r="I42" s="142">
        <v>6.8060883837863582</v>
      </c>
      <c r="J42" s="146">
        <v>10.4081703970679</v>
      </c>
      <c r="K42" s="185">
        <v>0.45195800214855691</v>
      </c>
      <c r="L42" s="185">
        <v>1.5639462548848921</v>
      </c>
      <c r="M42" s="189"/>
      <c r="N42" s="146"/>
      <c r="O42" s="188"/>
      <c r="Q42" s="201"/>
      <c r="R42" s="214"/>
      <c r="T42">
        <v>4030</v>
      </c>
    </row>
    <row r="43" spans="1:20" x14ac:dyDescent="0.25">
      <c r="A43" s="225">
        <v>105060</v>
      </c>
      <c r="B43">
        <v>200262</v>
      </c>
      <c r="C43" s="67">
        <v>66</v>
      </c>
      <c r="D43" s="67" t="s">
        <v>456</v>
      </c>
      <c r="E43" s="67">
        <v>66</v>
      </c>
      <c r="F43" s="67" t="s">
        <v>456</v>
      </c>
      <c r="G43" s="146">
        <v>1027.1082200000001</v>
      </c>
      <c r="H43" s="141">
        <v>5.066279784979112E-3</v>
      </c>
      <c r="I43" s="142">
        <v>6.6550419409553543</v>
      </c>
      <c r="J43" s="146">
        <v>34.6302934523668</v>
      </c>
      <c r="K43" s="185">
        <v>0.6901407331741537</v>
      </c>
      <c r="L43" s="185">
        <v>1.260068311847758</v>
      </c>
      <c r="M43" s="189"/>
      <c r="N43" s="146"/>
      <c r="O43" s="188"/>
      <c r="Q43" s="201"/>
      <c r="R43" s="214"/>
      <c r="T43">
        <v>4066</v>
      </c>
    </row>
    <row r="44" spans="1:20" x14ac:dyDescent="0.25">
      <c r="A44" s="225">
        <v>105060</v>
      </c>
      <c r="B44">
        <v>200262</v>
      </c>
      <c r="C44" s="67">
        <v>67</v>
      </c>
      <c r="D44" s="67" t="s">
        <v>402</v>
      </c>
      <c r="E44" s="67">
        <v>67</v>
      </c>
      <c r="F44" s="67" t="s">
        <v>402</v>
      </c>
      <c r="G44" s="146">
        <v>3838.8671200000008</v>
      </c>
      <c r="H44" s="141">
        <v>4.2860706188108328E-3</v>
      </c>
      <c r="I44" s="142">
        <v>6.595181120231115</v>
      </c>
      <c r="J44" s="146">
        <v>108.51483859087359</v>
      </c>
      <c r="K44" s="185">
        <v>0.72716626878192137</v>
      </c>
      <c r="L44" s="185">
        <v>1.1837913264445128</v>
      </c>
      <c r="M44" s="189"/>
      <c r="N44" s="146"/>
      <c r="O44" s="188"/>
      <c r="Q44" s="201"/>
      <c r="R44" s="214"/>
      <c r="T44">
        <v>4067</v>
      </c>
    </row>
    <row r="45" spans="1:20" x14ac:dyDescent="0.25">
      <c r="A45" s="225">
        <v>105060</v>
      </c>
      <c r="B45">
        <v>200262</v>
      </c>
      <c r="C45" s="67">
        <v>68</v>
      </c>
      <c r="D45" s="120" t="s">
        <v>403</v>
      </c>
      <c r="E45" s="102">
        <v>66</v>
      </c>
      <c r="F45" s="67" t="s">
        <v>456</v>
      </c>
      <c r="G45" s="146">
        <v>2272.6309799999999</v>
      </c>
      <c r="H45" s="141">
        <v>6.0086574192993068E-3</v>
      </c>
      <c r="I45" s="142">
        <v>8.1239057448737242</v>
      </c>
      <c r="J45" s="146">
        <v>110.93567806116479</v>
      </c>
      <c r="K45" s="185">
        <v>0.8666102976383786</v>
      </c>
      <c r="L45" s="185">
        <v>1.6307287013616412</v>
      </c>
      <c r="M45" s="189"/>
      <c r="N45" s="146"/>
      <c r="O45" s="188"/>
      <c r="Q45" s="201"/>
      <c r="R45" s="214"/>
      <c r="T45">
        <v>4066</v>
      </c>
    </row>
    <row r="46" spans="1:20" x14ac:dyDescent="0.25">
      <c r="A46" s="225">
        <v>105060</v>
      </c>
      <c r="B46">
        <v>200262</v>
      </c>
      <c r="C46" s="67">
        <v>70</v>
      </c>
      <c r="D46" s="120" t="s">
        <v>404</v>
      </c>
      <c r="E46" s="102">
        <v>66</v>
      </c>
      <c r="F46" s="67" t="s">
        <v>456</v>
      </c>
      <c r="G46" s="146">
        <v>1760.6525499999998</v>
      </c>
      <c r="H46" s="141">
        <v>7.4334410172758533E-3</v>
      </c>
      <c r="I46" s="142">
        <v>7.0570134403860667</v>
      </c>
      <c r="J46" s="146">
        <v>92.360123372515957</v>
      </c>
      <c r="K46" s="185">
        <v>0.72482147031224309</v>
      </c>
      <c r="L46" s="185">
        <v>1.7837513901189583</v>
      </c>
      <c r="M46" s="189"/>
      <c r="N46" s="146"/>
      <c r="O46" s="188"/>
      <c r="Q46" s="201"/>
      <c r="R46" s="214"/>
      <c r="T46">
        <v>4066</v>
      </c>
    </row>
    <row r="47" spans="1:20" x14ac:dyDescent="0.25">
      <c r="A47" s="225">
        <v>105060</v>
      </c>
      <c r="B47">
        <v>200262</v>
      </c>
      <c r="C47" s="67">
        <v>71</v>
      </c>
      <c r="D47" s="67" t="s">
        <v>98</v>
      </c>
      <c r="E47" s="67">
        <v>71</v>
      </c>
      <c r="F47" s="67" t="s">
        <v>98</v>
      </c>
      <c r="G47" s="146">
        <v>3440.8056499999998</v>
      </c>
      <c r="H47" s="141">
        <v>5.1063656179744649E-3</v>
      </c>
      <c r="I47" s="142">
        <v>7.587794761235644</v>
      </c>
      <c r="J47" s="146">
        <v>133.31764249910509</v>
      </c>
      <c r="K47" s="185">
        <v>0.75632244733148479</v>
      </c>
      <c r="L47" s="185">
        <v>1.5488487472258579</v>
      </c>
      <c r="M47" s="189"/>
      <c r="N47" s="146"/>
      <c r="O47" s="188"/>
      <c r="Q47" s="201"/>
      <c r="R47" s="214"/>
      <c r="T47">
        <v>4071</v>
      </c>
    </row>
    <row r="48" spans="1:20" x14ac:dyDescent="0.25">
      <c r="A48" s="225">
        <v>105060</v>
      </c>
      <c r="B48">
        <v>200262</v>
      </c>
      <c r="C48" s="67">
        <v>73</v>
      </c>
      <c r="D48" s="67" t="s">
        <v>384</v>
      </c>
      <c r="E48" s="67">
        <v>73</v>
      </c>
      <c r="F48" s="67" t="s">
        <v>384</v>
      </c>
      <c r="G48" s="146">
        <v>1632.0625699999998</v>
      </c>
      <c r="H48" s="141">
        <v>5.9650865307871734E-3</v>
      </c>
      <c r="I48" s="142">
        <v>7.2977280523013297</v>
      </c>
      <c r="J48" s="146">
        <v>71.0462612050502</v>
      </c>
      <c r="K48" s="185">
        <v>0.67221252430291323</v>
      </c>
      <c r="L48" s="185">
        <v>1.4109127768487062</v>
      </c>
      <c r="M48" s="189"/>
      <c r="N48" s="146"/>
      <c r="O48" s="188"/>
      <c r="Q48" s="201"/>
      <c r="R48" s="214"/>
      <c r="T48">
        <v>4073</v>
      </c>
    </row>
    <row r="49" spans="1:20" x14ac:dyDescent="0.25">
      <c r="A49" s="225">
        <v>105060</v>
      </c>
      <c r="B49">
        <v>200262</v>
      </c>
      <c r="C49" s="67">
        <v>74</v>
      </c>
      <c r="D49" s="67" t="s">
        <v>405</v>
      </c>
      <c r="E49" s="67">
        <v>74</v>
      </c>
      <c r="F49" s="67" t="s">
        <v>405</v>
      </c>
      <c r="G49" s="146">
        <v>566.79832999999996</v>
      </c>
      <c r="H49" s="141">
        <v>7.5891138221795751E-3</v>
      </c>
      <c r="I49" s="142">
        <v>8.4668499160892026</v>
      </c>
      <c r="J49" s="146">
        <v>36.4201298571884</v>
      </c>
      <c r="K49" s="185">
        <v>1</v>
      </c>
      <c r="L49" s="185">
        <v>1.378203654904911</v>
      </c>
      <c r="M49" s="189"/>
      <c r="N49" s="146"/>
      <c r="O49" s="188"/>
      <c r="Q49" s="201"/>
      <c r="R49" s="214"/>
      <c r="T49" s="52">
        <v>4057</v>
      </c>
    </row>
    <row r="50" spans="1:20" x14ac:dyDescent="0.25">
      <c r="A50" s="225">
        <v>105060</v>
      </c>
      <c r="B50">
        <v>200262</v>
      </c>
      <c r="C50" s="67">
        <v>76</v>
      </c>
      <c r="D50" s="120" t="s">
        <v>406</v>
      </c>
      <c r="E50" s="102">
        <v>71</v>
      </c>
      <c r="F50" s="67" t="s">
        <v>98</v>
      </c>
      <c r="G50" s="146">
        <v>428.10906000000006</v>
      </c>
      <c r="H50" s="141">
        <v>5.1459748711521775E-3</v>
      </c>
      <c r="I50" s="142">
        <v>4.8671480916568299</v>
      </c>
      <c r="J50" s="146">
        <v>10.722514460151171</v>
      </c>
      <c r="K50" s="185">
        <v>1</v>
      </c>
      <c r="L50" s="185">
        <v>1.771422596935478</v>
      </c>
      <c r="M50" s="189"/>
      <c r="N50" s="146"/>
      <c r="O50" s="188"/>
      <c r="Q50" s="201"/>
      <c r="R50" s="214"/>
      <c r="T50">
        <v>4071</v>
      </c>
    </row>
    <row r="51" spans="1:20" x14ac:dyDescent="0.25">
      <c r="A51" s="225">
        <v>105060</v>
      </c>
      <c r="B51">
        <v>200262</v>
      </c>
      <c r="C51" s="67">
        <v>77</v>
      </c>
      <c r="D51" s="120" t="s">
        <v>349</v>
      </c>
      <c r="E51" s="102">
        <v>71</v>
      </c>
      <c r="F51" s="67" t="s">
        <v>98</v>
      </c>
      <c r="G51" s="146">
        <v>1721.5029999999999</v>
      </c>
      <c r="H51" s="141">
        <v>5.1724713104562958E-3</v>
      </c>
      <c r="I51" s="142">
        <v>7.8992505932316126</v>
      </c>
      <c r="J51" s="146">
        <v>70.338283502806675</v>
      </c>
      <c r="K51" s="185">
        <v>0.88544370820149598</v>
      </c>
      <c r="L51" s="185">
        <v>1.1834646334630983</v>
      </c>
      <c r="M51" s="189"/>
      <c r="N51" s="146"/>
      <c r="O51" s="188"/>
      <c r="Q51" s="201"/>
      <c r="R51" s="214"/>
      <c r="T51">
        <v>4071</v>
      </c>
    </row>
    <row r="52" spans="1:20" x14ac:dyDescent="0.25">
      <c r="A52" s="225">
        <v>105060</v>
      </c>
      <c r="B52">
        <v>200262</v>
      </c>
      <c r="C52" s="67">
        <v>78</v>
      </c>
      <c r="D52" s="120" t="s">
        <v>350</v>
      </c>
      <c r="E52" s="102">
        <v>71</v>
      </c>
      <c r="F52" s="67" t="s">
        <v>98</v>
      </c>
      <c r="G52" s="146">
        <v>2086.07818</v>
      </c>
      <c r="H52" s="141">
        <v>4.8930001598087094E-3</v>
      </c>
      <c r="I52" s="142">
        <v>6.7219312913766265</v>
      </c>
      <c r="J52" s="146">
        <v>68.611968474112714</v>
      </c>
      <c r="K52" s="185">
        <v>0.191487051554319</v>
      </c>
      <c r="L52" s="185">
        <v>2</v>
      </c>
      <c r="M52" s="189"/>
      <c r="N52" s="146"/>
      <c r="O52" s="188"/>
      <c r="Q52" s="201"/>
      <c r="R52" s="214"/>
      <c r="T52">
        <v>4071</v>
      </c>
    </row>
    <row r="53" spans="1:20" x14ac:dyDescent="0.25">
      <c r="A53" s="225">
        <v>105060</v>
      </c>
      <c r="B53">
        <v>200262</v>
      </c>
      <c r="C53" s="67">
        <v>79</v>
      </c>
      <c r="D53" s="67" t="s">
        <v>457</v>
      </c>
      <c r="E53" s="67">
        <v>79</v>
      </c>
      <c r="F53" s="67" t="s">
        <v>457</v>
      </c>
      <c r="G53" s="146">
        <v>3209.2264599999999</v>
      </c>
      <c r="H53" s="141">
        <v>6.5820752601072766E-3</v>
      </c>
      <c r="I53" s="142">
        <v>7.9401165233443836</v>
      </c>
      <c r="J53" s="146">
        <v>167.72201985212149</v>
      </c>
      <c r="K53" s="185">
        <v>1</v>
      </c>
      <c r="L53" s="185">
        <v>1.7360307174679432</v>
      </c>
      <c r="M53" s="189"/>
      <c r="N53" s="146"/>
      <c r="O53" s="188"/>
      <c r="Q53" s="201"/>
      <c r="R53" s="214"/>
      <c r="T53">
        <v>4079</v>
      </c>
    </row>
    <row r="54" spans="1:20" x14ac:dyDescent="0.25">
      <c r="A54" s="225">
        <v>105060</v>
      </c>
      <c r="B54">
        <v>200262</v>
      </c>
      <c r="C54" s="67">
        <v>80</v>
      </c>
      <c r="D54" s="67" t="s">
        <v>407</v>
      </c>
      <c r="E54" s="67">
        <v>80</v>
      </c>
      <c r="F54" s="67" t="s">
        <v>407</v>
      </c>
      <c r="G54" s="146">
        <v>580.10667000000001</v>
      </c>
      <c r="H54" s="141">
        <v>7.0297782133011237E-3</v>
      </c>
      <c r="I54" s="142">
        <v>8.4188898252109396</v>
      </c>
      <c r="J54" s="146">
        <v>34.332411441560147</v>
      </c>
      <c r="K54" s="185">
        <v>1</v>
      </c>
      <c r="L54" s="185">
        <v>1.3668729136665845</v>
      </c>
      <c r="M54" s="189"/>
      <c r="N54" s="146"/>
      <c r="O54" s="188"/>
      <c r="Q54" s="201"/>
      <c r="R54" s="214"/>
      <c r="T54">
        <v>4080</v>
      </c>
    </row>
    <row r="55" spans="1:20" x14ac:dyDescent="0.25">
      <c r="A55" s="225">
        <v>105060</v>
      </c>
      <c r="B55">
        <v>200262</v>
      </c>
      <c r="C55" s="67">
        <v>82</v>
      </c>
      <c r="D55" s="67" t="s">
        <v>408</v>
      </c>
      <c r="E55" s="67">
        <v>82</v>
      </c>
      <c r="F55" s="67" t="s">
        <v>408</v>
      </c>
      <c r="G55" s="146">
        <v>3122.0335599999999</v>
      </c>
      <c r="H55" s="141">
        <v>6.4992966284149719E-3</v>
      </c>
      <c r="I55" s="142">
        <v>7.9604927192390607</v>
      </c>
      <c r="J55" s="146">
        <v>161.52653441185223</v>
      </c>
      <c r="K55" s="185">
        <v>0.7073712617822917</v>
      </c>
      <c r="L55" s="185">
        <v>1.3835800613469889</v>
      </c>
      <c r="M55" s="189"/>
      <c r="N55" s="146"/>
      <c r="O55" s="188"/>
      <c r="Q55" s="201"/>
      <c r="R55" s="214"/>
      <c r="T55">
        <v>4082</v>
      </c>
    </row>
    <row r="56" spans="1:20" x14ac:dyDescent="0.25">
      <c r="A56" s="225">
        <v>105060</v>
      </c>
      <c r="B56">
        <v>200262</v>
      </c>
      <c r="C56" s="67">
        <v>85</v>
      </c>
      <c r="D56" s="67" t="s">
        <v>409</v>
      </c>
      <c r="E56" s="67">
        <v>85</v>
      </c>
      <c r="F56" s="67" t="s">
        <v>409</v>
      </c>
      <c r="G56" s="146">
        <v>3059.9173799999999</v>
      </c>
      <c r="H56" s="141">
        <v>4.1922886959356448E-3</v>
      </c>
      <c r="I56" s="142">
        <v>7.1632516148524221</v>
      </c>
      <c r="J56" s="146">
        <v>91.890600326332134</v>
      </c>
      <c r="K56" s="185">
        <v>0.73018536859972349</v>
      </c>
      <c r="L56" s="185">
        <v>1.3568761077540419</v>
      </c>
      <c r="M56" s="189"/>
      <c r="N56" s="146"/>
      <c r="O56" s="188"/>
      <c r="Q56" s="201"/>
      <c r="R56" s="214"/>
      <c r="T56">
        <v>4085</v>
      </c>
    </row>
    <row r="57" spans="1:20" x14ac:dyDescent="0.25">
      <c r="A57" s="225">
        <v>105060</v>
      </c>
      <c r="B57">
        <v>200262</v>
      </c>
      <c r="C57" s="67">
        <v>86</v>
      </c>
      <c r="D57" s="120" t="s">
        <v>458</v>
      </c>
      <c r="E57" s="102">
        <v>85</v>
      </c>
      <c r="F57" s="67" t="s">
        <v>409</v>
      </c>
      <c r="G57" s="146">
        <v>75.748249999999999</v>
      </c>
      <c r="H57" s="141">
        <v>5.6403717419865372E-3</v>
      </c>
      <c r="I57" s="142">
        <v>6.9829107022274446</v>
      </c>
      <c r="J57" s="146">
        <v>2.9834366484043198</v>
      </c>
      <c r="K57" s="185">
        <v>0.16590495489994822</v>
      </c>
      <c r="L57" s="185">
        <v>1</v>
      </c>
      <c r="M57" s="189"/>
      <c r="N57" s="146"/>
      <c r="O57" s="188"/>
      <c r="Q57" s="201"/>
      <c r="R57" s="214"/>
      <c r="T57">
        <v>4085</v>
      </c>
    </row>
    <row r="58" spans="1:20" x14ac:dyDescent="0.25">
      <c r="A58" s="225">
        <v>105060</v>
      </c>
      <c r="B58">
        <v>200262</v>
      </c>
      <c r="C58" s="67">
        <v>87</v>
      </c>
      <c r="D58" s="67" t="s">
        <v>92</v>
      </c>
      <c r="E58" s="67">
        <v>87</v>
      </c>
      <c r="F58" s="67" t="s">
        <v>92</v>
      </c>
      <c r="G58" s="146">
        <v>12438.274729999999</v>
      </c>
      <c r="H58" s="141">
        <v>5.5682111008023699E-3</v>
      </c>
      <c r="I58" s="142">
        <v>7.6546667021640893</v>
      </c>
      <c r="J58" s="146">
        <v>530.15409745458305</v>
      </c>
      <c r="K58" s="185">
        <v>0.74553733498341135</v>
      </c>
      <c r="L58" s="185">
        <v>1.298785548578522</v>
      </c>
      <c r="M58" s="189"/>
      <c r="N58" s="146"/>
      <c r="O58" s="188"/>
      <c r="Q58" s="201"/>
      <c r="R58" s="214"/>
      <c r="T58">
        <v>4087</v>
      </c>
    </row>
    <row r="59" spans="1:20" x14ac:dyDescent="0.25">
      <c r="A59" s="225">
        <v>105060</v>
      </c>
      <c r="B59">
        <v>200262</v>
      </c>
      <c r="C59" s="67">
        <v>89</v>
      </c>
      <c r="D59" s="120" t="s">
        <v>351</v>
      </c>
      <c r="E59" s="102">
        <v>95</v>
      </c>
      <c r="F59" s="67" t="s">
        <v>91</v>
      </c>
      <c r="G59" s="146">
        <v>2096.5389499999997</v>
      </c>
      <c r="H59" s="141">
        <v>4.9841288575228973E-3</v>
      </c>
      <c r="I59" s="142">
        <v>7.5224765931012172</v>
      </c>
      <c r="J59" s="146">
        <v>78.60551947993163</v>
      </c>
      <c r="K59" s="185">
        <v>1</v>
      </c>
      <c r="L59" s="185">
        <v>1.591455980343222</v>
      </c>
      <c r="M59" s="189"/>
      <c r="N59" s="146"/>
      <c r="O59" s="188"/>
      <c r="Q59" s="201"/>
      <c r="R59" s="214"/>
      <c r="T59">
        <v>4095</v>
      </c>
    </row>
    <row r="60" spans="1:20" x14ac:dyDescent="0.25">
      <c r="A60" s="225">
        <v>105060</v>
      </c>
      <c r="B60">
        <v>200262</v>
      </c>
      <c r="C60" s="67">
        <v>92</v>
      </c>
      <c r="D60" s="67" t="s">
        <v>410</v>
      </c>
      <c r="E60" s="67">
        <v>92</v>
      </c>
      <c r="F60" s="67" t="s">
        <v>410</v>
      </c>
      <c r="G60" s="146">
        <v>4077.0112499999996</v>
      </c>
      <c r="H60" s="141">
        <v>4.6571648303930929E-3</v>
      </c>
      <c r="I60" s="142">
        <v>7.1737836226475968</v>
      </c>
      <c r="J60" s="146">
        <v>136.21087795446604</v>
      </c>
      <c r="K60" s="185">
        <v>0.88154073648926057</v>
      </c>
      <c r="L60" s="185">
        <v>1.4719539355515634</v>
      </c>
      <c r="M60" s="189"/>
      <c r="N60" s="146"/>
      <c r="O60" s="188"/>
      <c r="Q60" s="201"/>
      <c r="R60" s="214"/>
      <c r="T60">
        <v>4092</v>
      </c>
    </row>
    <row r="61" spans="1:20" x14ac:dyDescent="0.25">
      <c r="A61" s="225">
        <v>105060</v>
      </c>
      <c r="B61">
        <v>200262</v>
      </c>
      <c r="C61" s="67">
        <v>93</v>
      </c>
      <c r="D61" s="120" t="s">
        <v>411</v>
      </c>
      <c r="E61" s="102">
        <v>87</v>
      </c>
      <c r="F61" s="67" t="s">
        <v>92</v>
      </c>
      <c r="G61" s="146">
        <v>1014.00667</v>
      </c>
      <c r="H61" s="141">
        <v>6.2033363292923211E-3</v>
      </c>
      <c r="I61" s="142">
        <v>8.2711447016418553</v>
      </c>
      <c r="J61" s="146">
        <v>52.027356335282406</v>
      </c>
      <c r="K61" s="185">
        <v>1</v>
      </c>
      <c r="L61" s="185">
        <v>1.8991446816808812</v>
      </c>
      <c r="M61" s="189"/>
      <c r="N61" s="146"/>
      <c r="O61" s="188"/>
      <c r="Q61" s="201"/>
      <c r="R61" s="214"/>
      <c r="T61">
        <v>4087</v>
      </c>
    </row>
    <row r="62" spans="1:20" x14ac:dyDescent="0.25">
      <c r="A62" s="225">
        <v>105060</v>
      </c>
      <c r="B62">
        <v>200262</v>
      </c>
      <c r="C62" s="67">
        <v>95</v>
      </c>
      <c r="D62" s="67" t="s">
        <v>91</v>
      </c>
      <c r="E62" s="67">
        <v>95</v>
      </c>
      <c r="F62" s="67" t="s">
        <v>91</v>
      </c>
      <c r="G62" s="146">
        <v>4087.7789299999999</v>
      </c>
      <c r="H62" s="141">
        <v>4.1862079955227015E-3</v>
      </c>
      <c r="I62" s="142">
        <v>7.9301329590003053</v>
      </c>
      <c r="J62" s="146">
        <v>135.70275746006223</v>
      </c>
      <c r="K62" s="185">
        <v>0.81628352881597732</v>
      </c>
      <c r="L62" s="185">
        <v>1.5292366748019286</v>
      </c>
      <c r="M62" s="189"/>
      <c r="N62" s="146"/>
      <c r="O62" s="188"/>
      <c r="Q62" s="201"/>
      <c r="R62" s="214"/>
      <c r="T62">
        <v>4095</v>
      </c>
    </row>
    <row r="63" spans="1:20" x14ac:dyDescent="0.25">
      <c r="A63" s="225">
        <v>105101</v>
      </c>
      <c r="B63">
        <v>200262</v>
      </c>
      <c r="C63" s="67">
        <v>101</v>
      </c>
      <c r="D63" s="67" t="s">
        <v>460</v>
      </c>
      <c r="E63" s="67">
        <v>101</v>
      </c>
      <c r="F63" s="67" t="s">
        <v>460</v>
      </c>
      <c r="G63" s="146">
        <v>7893.6690100000005</v>
      </c>
      <c r="H63" s="141">
        <v>5.5077020909881716E-3</v>
      </c>
      <c r="I63" s="142">
        <v>7.3506160879426075</v>
      </c>
      <c r="J63" s="146">
        <v>319.57521826821466</v>
      </c>
      <c r="K63" s="185">
        <v>0.73693892702672881</v>
      </c>
      <c r="L63" s="185">
        <v>1.3168887580909814</v>
      </c>
      <c r="M63" s="189"/>
      <c r="N63" s="146"/>
      <c r="O63" s="188"/>
      <c r="Q63" s="201"/>
      <c r="R63" s="214"/>
      <c r="T63">
        <v>4101</v>
      </c>
    </row>
    <row r="64" spans="1:20" x14ac:dyDescent="0.25">
      <c r="A64" s="225">
        <v>105101</v>
      </c>
      <c r="B64">
        <v>200262</v>
      </c>
      <c r="C64" s="67">
        <v>104</v>
      </c>
      <c r="D64" s="67" t="s">
        <v>412</v>
      </c>
      <c r="E64" s="67">
        <v>104</v>
      </c>
      <c r="F64" s="67" t="s">
        <v>412</v>
      </c>
      <c r="G64" s="146">
        <v>3347.8348400000004</v>
      </c>
      <c r="H64" s="141">
        <v>4.47202614546375E-3</v>
      </c>
      <c r="I64" s="142">
        <v>7.9902621862015142</v>
      </c>
      <c r="J64" s="146">
        <v>119.6270487802724</v>
      </c>
      <c r="K64" s="185">
        <v>0.88135539094641546</v>
      </c>
      <c r="L64" s="185">
        <v>1.597791143748807</v>
      </c>
      <c r="M64" s="189"/>
      <c r="N64" s="146"/>
      <c r="O64" s="188"/>
      <c r="Q64" s="201"/>
      <c r="R64" s="214"/>
      <c r="T64">
        <v>4104</v>
      </c>
    </row>
    <row r="65" spans="1:20" x14ac:dyDescent="0.25">
      <c r="A65" s="225">
        <v>105101</v>
      </c>
      <c r="B65">
        <v>200262</v>
      </c>
      <c r="C65" s="67">
        <v>107</v>
      </c>
      <c r="D65" s="67" t="s">
        <v>96</v>
      </c>
      <c r="E65" s="67">
        <v>107</v>
      </c>
      <c r="F65" s="67" t="s">
        <v>96</v>
      </c>
      <c r="G65" s="146">
        <v>1890.7538899999997</v>
      </c>
      <c r="H65" s="141">
        <v>6.4501302008196241E-3</v>
      </c>
      <c r="I65" s="142">
        <v>8.3370543514788178</v>
      </c>
      <c r="J65" s="146">
        <v>101.67545314990659</v>
      </c>
      <c r="K65" s="185">
        <v>0.66078972863210883</v>
      </c>
      <c r="L65" s="185">
        <v>1.730830420952381</v>
      </c>
      <c r="M65" s="189"/>
      <c r="N65" s="146"/>
      <c r="O65" s="188"/>
      <c r="Q65" s="201"/>
      <c r="R65" s="214"/>
      <c r="T65">
        <v>4107</v>
      </c>
    </row>
    <row r="66" spans="1:20" x14ac:dyDescent="0.25">
      <c r="A66" s="225">
        <v>105101</v>
      </c>
      <c r="B66">
        <v>200262</v>
      </c>
      <c r="C66" s="67">
        <v>108</v>
      </c>
      <c r="D66" s="120" t="s">
        <v>324</v>
      </c>
      <c r="E66" s="102">
        <v>101</v>
      </c>
      <c r="F66" s="67" t="s">
        <v>460</v>
      </c>
      <c r="G66" s="146">
        <v>541.32114999999999</v>
      </c>
      <c r="H66" s="141">
        <v>4.1111286258527962E-3</v>
      </c>
      <c r="I66" s="142">
        <v>8.3932012336853994</v>
      </c>
      <c r="J66" s="146">
        <v>18.678573102114477</v>
      </c>
      <c r="K66" s="185">
        <v>-6.4875000727387069E-2</v>
      </c>
      <c r="L66" s="185">
        <v>1</v>
      </c>
      <c r="M66" s="189"/>
      <c r="N66" s="146"/>
      <c r="O66" s="188"/>
      <c r="Q66" s="201"/>
      <c r="R66" s="214"/>
      <c r="T66">
        <v>4101</v>
      </c>
    </row>
    <row r="67" spans="1:20" x14ac:dyDescent="0.25">
      <c r="A67" s="225">
        <v>105101</v>
      </c>
      <c r="B67">
        <v>200262</v>
      </c>
      <c r="C67" s="67">
        <v>109</v>
      </c>
      <c r="D67" s="67" t="s">
        <v>413</v>
      </c>
      <c r="E67" s="67">
        <v>109</v>
      </c>
      <c r="F67" s="67" t="s">
        <v>413</v>
      </c>
      <c r="G67" s="146">
        <v>1952.4175300000004</v>
      </c>
      <c r="H67" s="141">
        <v>5.3629466609459485E-3</v>
      </c>
      <c r="I67" s="142">
        <v>6.7478355203049212</v>
      </c>
      <c r="J67" s="146">
        <v>70.654636103168258</v>
      </c>
      <c r="K67" s="185">
        <v>0.74629892305873735</v>
      </c>
      <c r="L67" s="185">
        <v>1.7197048824329031</v>
      </c>
      <c r="M67" s="189"/>
      <c r="N67" s="146"/>
      <c r="O67" s="188"/>
      <c r="Q67" s="201"/>
      <c r="R67" s="214"/>
      <c r="T67">
        <v>4109</v>
      </c>
    </row>
    <row r="68" spans="1:20" x14ac:dyDescent="0.25">
      <c r="A68" s="225">
        <v>105101</v>
      </c>
      <c r="B68">
        <v>200262</v>
      </c>
      <c r="C68" s="67">
        <v>110</v>
      </c>
      <c r="D68" s="67" t="s">
        <v>95</v>
      </c>
      <c r="E68" s="67">
        <v>110</v>
      </c>
      <c r="F68" s="67" t="s">
        <v>95</v>
      </c>
      <c r="G68" s="146">
        <v>1101.7499</v>
      </c>
      <c r="H68" s="141">
        <v>3.8294848614782934E-3</v>
      </c>
      <c r="I68" s="142">
        <v>8.4894870767857569</v>
      </c>
      <c r="J68" s="146">
        <v>35.818288349381071</v>
      </c>
      <c r="K68" s="185">
        <v>0.87797393548957825</v>
      </c>
      <c r="L68" s="185">
        <v>1.4691795258073181</v>
      </c>
      <c r="M68" s="189"/>
      <c r="N68" s="146"/>
      <c r="O68" s="188"/>
      <c r="Q68" s="201"/>
      <c r="R68" s="214"/>
      <c r="T68">
        <v>4110</v>
      </c>
    </row>
    <row r="69" spans="1:20" x14ac:dyDescent="0.25">
      <c r="A69" s="225">
        <v>105101</v>
      </c>
      <c r="B69">
        <v>200262</v>
      </c>
      <c r="C69" s="67">
        <v>111</v>
      </c>
      <c r="D69" s="67" t="s">
        <v>414</v>
      </c>
      <c r="E69" s="67">
        <v>111</v>
      </c>
      <c r="F69" s="67" t="s">
        <v>414</v>
      </c>
      <c r="G69" s="146">
        <v>3350.6575899999993</v>
      </c>
      <c r="H69" s="141">
        <v>4.8878484559559459E-3</v>
      </c>
      <c r="I69" s="142">
        <v>7.592140283662947</v>
      </c>
      <c r="J69" s="146">
        <v>124.34032705504499</v>
      </c>
      <c r="K69" s="185">
        <v>0.78073757963585089</v>
      </c>
      <c r="L69" s="185">
        <v>1.5529506118407848</v>
      </c>
      <c r="M69" s="189"/>
      <c r="N69" s="146"/>
      <c r="O69" s="188"/>
      <c r="Q69" s="201"/>
      <c r="R69" s="214"/>
      <c r="T69">
        <v>4111</v>
      </c>
    </row>
    <row r="70" spans="1:20" x14ac:dyDescent="0.25">
      <c r="A70" s="225">
        <v>105101</v>
      </c>
      <c r="B70">
        <v>200262</v>
      </c>
      <c r="C70" s="67">
        <v>113</v>
      </c>
      <c r="D70" s="67" t="s">
        <v>415</v>
      </c>
      <c r="E70" s="67">
        <v>113</v>
      </c>
      <c r="F70" s="67" t="s">
        <v>415</v>
      </c>
      <c r="G70" s="146">
        <v>10665.246590000001</v>
      </c>
      <c r="H70" s="141">
        <v>4.340559343716883E-3</v>
      </c>
      <c r="I70" s="142">
        <v>7.6626197662252098</v>
      </c>
      <c r="J70" s="146">
        <v>354.7266969562703</v>
      </c>
      <c r="K70" s="185">
        <v>0.61524664944479235</v>
      </c>
      <c r="L70" s="185">
        <v>1.199761471516678</v>
      </c>
      <c r="M70" s="189"/>
      <c r="N70" s="146"/>
      <c r="O70" s="188"/>
      <c r="Q70" s="201"/>
      <c r="R70" s="214"/>
      <c r="T70">
        <v>4113</v>
      </c>
    </row>
    <row r="71" spans="1:20" x14ac:dyDescent="0.25">
      <c r="A71" s="225">
        <v>105101</v>
      </c>
      <c r="B71">
        <v>200262</v>
      </c>
      <c r="C71" s="67">
        <v>116</v>
      </c>
      <c r="D71" s="67" t="s">
        <v>73</v>
      </c>
      <c r="E71" s="67">
        <v>116</v>
      </c>
      <c r="F71" s="67" t="s">
        <v>73</v>
      </c>
      <c r="G71" s="146">
        <v>8664.3591500000002</v>
      </c>
      <c r="H71" s="141">
        <v>5.2158379242004185E-3</v>
      </c>
      <c r="I71" s="142">
        <v>7.6185224240617941</v>
      </c>
      <c r="J71" s="146">
        <v>344.29545053742436</v>
      </c>
      <c r="K71" s="185">
        <v>0.64788137523894707</v>
      </c>
      <c r="L71" s="185">
        <v>1.2524075333179534</v>
      </c>
      <c r="M71" s="189"/>
      <c r="N71" s="146"/>
      <c r="O71" s="188"/>
      <c r="Q71" s="201"/>
      <c r="R71" s="214"/>
      <c r="T71">
        <v>4116</v>
      </c>
    </row>
    <row r="72" spans="1:20" x14ac:dyDescent="0.25">
      <c r="A72" s="225">
        <v>105101</v>
      </c>
      <c r="B72">
        <v>200262</v>
      </c>
      <c r="C72" s="67">
        <v>119</v>
      </c>
      <c r="D72" s="67" t="s">
        <v>420</v>
      </c>
      <c r="E72" s="67">
        <v>119</v>
      </c>
      <c r="F72" s="67" t="s">
        <v>420</v>
      </c>
      <c r="G72" s="146">
        <v>6424.4174499999999</v>
      </c>
      <c r="H72" s="141">
        <v>4.6555134293004667E-3</v>
      </c>
      <c r="I72" s="142">
        <v>7.1163761386022637</v>
      </c>
      <c r="J72" s="146">
        <v>212.84342147121828</v>
      </c>
      <c r="K72" s="185">
        <v>0.41748255322356109</v>
      </c>
      <c r="L72" s="185">
        <v>1.3435975001064471</v>
      </c>
      <c r="M72" s="189"/>
      <c r="N72" s="146"/>
      <c r="O72" s="188"/>
      <c r="Q72" s="201"/>
      <c r="R72" s="214"/>
      <c r="T72">
        <v>4119</v>
      </c>
    </row>
    <row r="73" spans="1:20" x14ac:dyDescent="0.25">
      <c r="A73" s="225">
        <v>105101</v>
      </c>
      <c r="B73">
        <v>200262</v>
      </c>
      <c r="C73" s="67">
        <v>120</v>
      </c>
      <c r="D73" s="67" t="s">
        <v>421</v>
      </c>
      <c r="E73" s="67">
        <v>120</v>
      </c>
      <c r="F73" s="67" t="s">
        <v>421</v>
      </c>
      <c r="G73" s="146">
        <v>3025.10457</v>
      </c>
      <c r="H73" s="141">
        <v>5.4322386499015083E-3</v>
      </c>
      <c r="I73" s="142">
        <v>7.3932796061988695</v>
      </c>
      <c r="J73" s="146">
        <v>121.49442890615767</v>
      </c>
      <c r="K73" s="185">
        <v>0.73621691191270333</v>
      </c>
      <c r="L73" s="185">
        <v>1.5782107631541646</v>
      </c>
      <c r="M73" s="189"/>
      <c r="N73" s="146"/>
      <c r="O73" s="188"/>
      <c r="Q73" s="201"/>
      <c r="R73" s="214"/>
      <c r="T73">
        <v>4120</v>
      </c>
    </row>
    <row r="74" spans="1:20" x14ac:dyDescent="0.25">
      <c r="A74" s="225">
        <v>105101</v>
      </c>
      <c r="B74">
        <v>200262</v>
      </c>
      <c r="C74" s="67">
        <v>121</v>
      </c>
      <c r="D74" s="67" t="s">
        <v>416</v>
      </c>
      <c r="E74" s="67">
        <v>121</v>
      </c>
      <c r="F74" s="67" t="s">
        <v>416</v>
      </c>
      <c r="G74" s="146">
        <v>6181.0469699999994</v>
      </c>
      <c r="H74" s="141">
        <v>4.8468596520868708E-3</v>
      </c>
      <c r="I74" s="142">
        <v>7.3078283649088682</v>
      </c>
      <c r="J74" s="146">
        <v>218.93279769455472</v>
      </c>
      <c r="K74" s="185">
        <v>0.59533639331008026</v>
      </c>
      <c r="L74" s="185">
        <v>1.6740538019297513</v>
      </c>
      <c r="M74" s="189"/>
      <c r="N74" s="146"/>
      <c r="O74" s="188"/>
      <c r="Q74" s="201"/>
      <c r="R74" s="214"/>
      <c r="T74">
        <v>4121</v>
      </c>
    </row>
    <row r="75" spans="1:20" x14ac:dyDescent="0.25">
      <c r="A75" s="225">
        <v>105101</v>
      </c>
      <c r="B75">
        <v>200262</v>
      </c>
      <c r="C75" s="67">
        <v>126</v>
      </c>
      <c r="D75" s="67" t="s">
        <v>417</v>
      </c>
      <c r="E75" s="67">
        <v>126</v>
      </c>
      <c r="F75" s="67" t="s">
        <v>417</v>
      </c>
      <c r="G75" s="146">
        <v>9118.6597499999989</v>
      </c>
      <c r="H75" s="141">
        <v>4.6373149394084538E-3</v>
      </c>
      <c r="I75" s="142">
        <v>7.8757201080016195</v>
      </c>
      <c r="J75" s="146">
        <v>333.03346510957215</v>
      </c>
      <c r="K75" s="185">
        <v>0.51680483856193882</v>
      </c>
      <c r="L75" s="185">
        <v>1.2717453544028618</v>
      </c>
      <c r="M75" s="189"/>
      <c r="N75" s="146"/>
      <c r="O75" s="188"/>
      <c r="Q75" s="201"/>
      <c r="R75" s="214"/>
      <c r="T75">
        <v>4126</v>
      </c>
    </row>
    <row r="76" spans="1:20" x14ac:dyDescent="0.25">
      <c r="A76" s="225">
        <v>105101</v>
      </c>
      <c r="B76">
        <v>200262</v>
      </c>
      <c r="C76" s="67">
        <v>127</v>
      </c>
      <c r="D76" s="67" t="s">
        <v>418</v>
      </c>
      <c r="E76" s="67">
        <v>127</v>
      </c>
      <c r="F76" s="67" t="s">
        <v>418</v>
      </c>
      <c r="G76" s="146">
        <v>3873.2865500000003</v>
      </c>
      <c r="H76" s="141">
        <v>3.8660851857904078E-3</v>
      </c>
      <c r="I76" s="142">
        <v>7.0864488502406306</v>
      </c>
      <c r="J76" s="146">
        <v>106.1157147416107</v>
      </c>
      <c r="K76" s="185">
        <v>0.69439972366619762</v>
      </c>
      <c r="L76" s="185">
        <v>1.3468021548305951</v>
      </c>
      <c r="M76" s="189"/>
      <c r="N76" s="146"/>
      <c r="O76" s="188"/>
      <c r="Q76" s="201"/>
      <c r="R76" s="214"/>
      <c r="T76">
        <v>4127</v>
      </c>
    </row>
    <row r="77" spans="1:20" x14ac:dyDescent="0.25">
      <c r="A77" s="225">
        <v>105101</v>
      </c>
      <c r="B77">
        <v>200262</v>
      </c>
      <c r="C77" s="67">
        <v>129</v>
      </c>
      <c r="D77" s="67" t="s">
        <v>419</v>
      </c>
      <c r="E77" s="67">
        <v>129</v>
      </c>
      <c r="F77" s="67" t="s">
        <v>419</v>
      </c>
      <c r="G77" s="146">
        <v>1814.63013</v>
      </c>
      <c r="H77" s="141">
        <v>4.0630234187767457E-3</v>
      </c>
      <c r="I77" s="142">
        <v>7.5376488414198199</v>
      </c>
      <c r="J77" s="146">
        <v>55.574215926986064</v>
      </c>
      <c r="K77" s="185">
        <v>0.69713162081216684</v>
      </c>
      <c r="L77" s="185">
        <v>1.5465525474929851</v>
      </c>
      <c r="M77" s="189"/>
      <c r="N77" s="146"/>
      <c r="O77" s="188"/>
      <c r="Q77" s="201"/>
      <c r="R77" s="214"/>
      <c r="T77">
        <v>4129</v>
      </c>
    </row>
    <row r="78" spans="1:20" x14ac:dyDescent="0.25">
      <c r="A78">
        <v>105130</v>
      </c>
      <c r="B78">
        <v>200264</v>
      </c>
      <c r="C78" s="67">
        <v>130</v>
      </c>
      <c r="D78" s="67" t="s">
        <v>102</v>
      </c>
      <c r="E78" s="67">
        <v>130</v>
      </c>
      <c r="F78" s="67" t="s">
        <v>102</v>
      </c>
      <c r="G78" s="146">
        <v>10818.684000000003</v>
      </c>
      <c r="H78" s="141">
        <v>4.5445844779305718E-3</v>
      </c>
      <c r="I78" s="142">
        <v>7.4577580380386355</v>
      </c>
      <c r="J78" s="146">
        <v>366.67128914915747</v>
      </c>
      <c r="K78" s="185">
        <v>0.7046053011020561</v>
      </c>
      <c r="L78" s="185">
        <v>1.2581134089775636</v>
      </c>
      <c r="M78" s="189"/>
      <c r="N78" s="146"/>
      <c r="O78" s="188"/>
      <c r="Q78" s="201"/>
      <c r="R78" s="214"/>
      <c r="T78">
        <v>4130</v>
      </c>
    </row>
    <row r="79" spans="1:20" x14ac:dyDescent="0.25">
      <c r="A79">
        <v>105130</v>
      </c>
      <c r="B79">
        <v>200264</v>
      </c>
      <c r="C79" s="67">
        <v>132</v>
      </c>
      <c r="D79" s="67" t="s">
        <v>101</v>
      </c>
      <c r="E79" s="67">
        <v>132</v>
      </c>
      <c r="F79" s="67" t="s">
        <v>101</v>
      </c>
      <c r="G79" s="146">
        <v>4303.4740000000002</v>
      </c>
      <c r="H79" s="141">
        <v>5.3407256906950274E-3</v>
      </c>
      <c r="I79" s="142">
        <v>8.2535126710885205</v>
      </c>
      <c r="J79" s="146">
        <v>189.69604583376261</v>
      </c>
      <c r="K79" s="185">
        <v>0.55301549399392202</v>
      </c>
      <c r="L79" s="185">
        <v>1.5776444292878011</v>
      </c>
      <c r="M79" s="189"/>
      <c r="N79" s="146"/>
      <c r="O79" s="188"/>
      <c r="Q79" s="201"/>
      <c r="R79" s="214"/>
      <c r="T79">
        <v>4132</v>
      </c>
    </row>
    <row r="80" spans="1:20" x14ac:dyDescent="0.25">
      <c r="A80">
        <v>105130</v>
      </c>
      <c r="B80">
        <v>200264</v>
      </c>
      <c r="C80" s="67">
        <v>133</v>
      </c>
      <c r="D80" s="67" t="s">
        <v>463</v>
      </c>
      <c r="E80" s="67">
        <v>133</v>
      </c>
      <c r="F80" s="67" t="s">
        <v>463</v>
      </c>
      <c r="G80" s="146">
        <v>1709.9505999999999</v>
      </c>
      <c r="H80" s="141">
        <v>2.7578815320274805E-3</v>
      </c>
      <c r="I80" s="142">
        <v>5.7777683727237505</v>
      </c>
      <c r="J80" s="146">
        <v>27.247038023014923</v>
      </c>
      <c r="K80" s="185">
        <v>0.46385362243798151</v>
      </c>
      <c r="L80" s="185">
        <v>1.4848876550276098</v>
      </c>
      <c r="M80" s="189"/>
      <c r="N80" s="146"/>
      <c r="O80" s="188"/>
      <c r="Q80" s="201"/>
      <c r="R80" s="214"/>
      <c r="T80">
        <v>4133</v>
      </c>
    </row>
    <row r="81" spans="1:20" x14ac:dyDescent="0.25">
      <c r="A81">
        <v>105130</v>
      </c>
      <c r="B81">
        <v>200264</v>
      </c>
      <c r="C81" s="67">
        <v>134</v>
      </c>
      <c r="D81" s="67" t="s">
        <v>461</v>
      </c>
      <c r="E81" s="67">
        <v>134</v>
      </c>
      <c r="F81" s="67" t="s">
        <v>461</v>
      </c>
      <c r="G81" s="146">
        <v>21.705879999999997</v>
      </c>
      <c r="H81" s="141">
        <v>1.0259022290122998E-2</v>
      </c>
      <c r="I81" s="142">
        <v>21.808858267897925</v>
      </c>
      <c r="J81" s="146">
        <v>4.8564206959781906</v>
      </c>
      <c r="K81" s="185">
        <v>1</v>
      </c>
      <c r="L81" s="185">
        <v>2</v>
      </c>
      <c r="M81" s="189"/>
      <c r="N81" s="146"/>
      <c r="O81" s="188"/>
      <c r="Q81" s="201"/>
      <c r="R81" s="214"/>
      <c r="T81">
        <v>4134</v>
      </c>
    </row>
    <row r="82" spans="1:20" x14ac:dyDescent="0.25">
      <c r="A82">
        <v>105130</v>
      </c>
      <c r="B82">
        <v>200264</v>
      </c>
      <c r="C82" s="67">
        <v>135</v>
      </c>
      <c r="D82" s="67" t="s">
        <v>462</v>
      </c>
      <c r="E82" s="67">
        <v>135</v>
      </c>
      <c r="F82" s="67" t="s">
        <v>462</v>
      </c>
      <c r="G82" s="146">
        <v>10771.599750000001</v>
      </c>
      <c r="H82" s="141">
        <v>5.0338955481422617E-3</v>
      </c>
      <c r="I82" s="142">
        <v>7.6307970789018578</v>
      </c>
      <c r="J82" s="146">
        <v>413.76553434824336</v>
      </c>
      <c r="K82" s="185">
        <v>0.57049697565140556</v>
      </c>
      <c r="L82" s="185">
        <v>1.5390470694018672</v>
      </c>
      <c r="M82" s="189"/>
      <c r="N82" s="146"/>
      <c r="O82" s="188"/>
      <c r="Q82" s="201"/>
      <c r="R82" s="214"/>
      <c r="T82">
        <v>4135</v>
      </c>
    </row>
    <row r="83" spans="1:20" x14ac:dyDescent="0.25">
      <c r="A83">
        <v>105130</v>
      </c>
      <c r="B83">
        <v>200264</v>
      </c>
      <c r="C83" s="67">
        <v>139</v>
      </c>
      <c r="D83" s="67" t="s">
        <v>423</v>
      </c>
      <c r="E83" s="67">
        <v>139</v>
      </c>
      <c r="F83" s="67" t="s">
        <v>423</v>
      </c>
      <c r="G83" s="146">
        <v>7195.2113500000005</v>
      </c>
      <c r="H83" s="141">
        <v>3.3932895526192224E-3</v>
      </c>
      <c r="I83" s="142">
        <v>7.6983634126466622</v>
      </c>
      <c r="J83" s="146">
        <v>187.95889537891517</v>
      </c>
      <c r="K83" s="185">
        <v>0.49533279241338751</v>
      </c>
      <c r="L83" s="185">
        <v>1.4313731147493662</v>
      </c>
      <c r="M83" s="189"/>
      <c r="N83" s="146"/>
      <c r="O83" s="188"/>
      <c r="Q83" s="201"/>
      <c r="R83" s="214"/>
      <c r="T83">
        <v>4139</v>
      </c>
    </row>
    <row r="84" spans="1:20" x14ac:dyDescent="0.25">
      <c r="A84">
        <v>105130</v>
      </c>
      <c r="B84">
        <v>200264</v>
      </c>
      <c r="C84" s="67">
        <v>140</v>
      </c>
      <c r="D84" s="67" t="s">
        <v>123</v>
      </c>
      <c r="E84" s="67">
        <v>140</v>
      </c>
      <c r="F84" s="67" t="s">
        <v>123</v>
      </c>
      <c r="G84" s="146">
        <v>2485.8635400000003</v>
      </c>
      <c r="H84" s="141">
        <v>5.1531760067030068E-3</v>
      </c>
      <c r="I84" s="142">
        <v>7.3978205595307927</v>
      </c>
      <c r="J84" s="146">
        <v>94.766764558284478</v>
      </c>
      <c r="K84" s="185">
        <v>0.97106879990290673</v>
      </c>
      <c r="L84" s="185">
        <v>1.5771042202811889</v>
      </c>
      <c r="M84" s="189"/>
      <c r="N84" s="146"/>
      <c r="O84" s="188"/>
      <c r="Q84" s="201"/>
      <c r="R84" s="214"/>
      <c r="T84" s="52">
        <v>4139</v>
      </c>
    </row>
    <row r="85" spans="1:20" x14ac:dyDescent="0.25">
      <c r="A85">
        <v>105130</v>
      </c>
      <c r="B85">
        <v>200264</v>
      </c>
      <c r="C85" s="67">
        <v>141</v>
      </c>
      <c r="D85" s="67" t="s">
        <v>464</v>
      </c>
      <c r="E85" s="67">
        <v>141</v>
      </c>
      <c r="F85" s="67" t="s">
        <v>464</v>
      </c>
      <c r="G85" s="146">
        <v>7751.8124800000005</v>
      </c>
      <c r="H85" s="141">
        <v>4.619056638323028E-3</v>
      </c>
      <c r="I85" s="142">
        <v>7.8454141047152888</v>
      </c>
      <c r="J85" s="146">
        <v>280.91337517819608</v>
      </c>
      <c r="K85" s="185">
        <v>0.67971176206780504</v>
      </c>
      <c r="L85" s="185">
        <v>1.5150887224078189</v>
      </c>
      <c r="M85" s="189"/>
      <c r="N85" s="146"/>
      <c r="O85" s="188"/>
      <c r="Q85" s="201"/>
      <c r="R85" s="214"/>
      <c r="T85">
        <v>4141</v>
      </c>
    </row>
    <row r="86" spans="1:20" x14ac:dyDescent="0.25">
      <c r="A86">
        <v>105130</v>
      </c>
      <c r="B86">
        <v>200264</v>
      </c>
      <c r="C86" s="67">
        <v>143</v>
      </c>
      <c r="D86" s="67" t="s">
        <v>424</v>
      </c>
      <c r="E86" s="67">
        <v>143</v>
      </c>
      <c r="F86" s="67" t="s">
        <v>424</v>
      </c>
      <c r="G86" s="146">
        <v>6912.6972299999989</v>
      </c>
      <c r="H86" s="141">
        <v>4.6863151681550471E-3</v>
      </c>
      <c r="I86" s="142">
        <v>7.7556093394242307</v>
      </c>
      <c r="J86" s="146">
        <v>251.24356857155934</v>
      </c>
      <c r="K86" s="185">
        <v>0.53945977176842164</v>
      </c>
      <c r="L86" s="185">
        <v>1.5357673501956453</v>
      </c>
      <c r="M86" s="189"/>
      <c r="N86" s="146"/>
      <c r="O86" s="188"/>
      <c r="Q86" s="201"/>
      <c r="R86" s="214"/>
      <c r="T86">
        <v>4143</v>
      </c>
    </row>
    <row r="87" spans="1:20" x14ac:dyDescent="0.25">
      <c r="A87">
        <v>105130</v>
      </c>
      <c r="B87">
        <v>200264</v>
      </c>
      <c r="C87" s="67">
        <v>144</v>
      </c>
      <c r="D87" s="67" t="s">
        <v>107</v>
      </c>
      <c r="E87" s="67">
        <v>144</v>
      </c>
      <c r="F87" s="67" t="s">
        <v>107</v>
      </c>
      <c r="G87" s="146">
        <v>4529.8885399999999</v>
      </c>
      <c r="H87" s="141">
        <v>4.6032791166930416E-3</v>
      </c>
      <c r="I87" s="142">
        <v>7.8273327611720891</v>
      </c>
      <c r="J87" s="146">
        <v>163.21821433870718</v>
      </c>
      <c r="K87" s="185">
        <v>0.50133273919362265</v>
      </c>
      <c r="L87" s="185">
        <v>1.6988922758386447</v>
      </c>
      <c r="M87" s="189"/>
      <c r="N87" s="146"/>
      <c r="O87" s="188"/>
      <c r="Q87" s="201"/>
      <c r="R87" s="214"/>
      <c r="T87">
        <v>4144</v>
      </c>
    </row>
    <row r="88" spans="1:20" x14ac:dyDescent="0.25">
      <c r="A88">
        <v>105130</v>
      </c>
      <c r="B88">
        <v>200264</v>
      </c>
      <c r="C88" s="67">
        <v>147</v>
      </c>
      <c r="D88" s="67" t="s">
        <v>426</v>
      </c>
      <c r="E88" s="67">
        <v>147</v>
      </c>
      <c r="F88" s="67" t="s">
        <v>426</v>
      </c>
      <c r="G88" s="146">
        <v>6361.3503500000015</v>
      </c>
      <c r="H88" s="141">
        <v>5.3863958421679391E-3</v>
      </c>
      <c r="I88" s="142">
        <v>7.4158931049128558</v>
      </c>
      <c r="J88" s="146">
        <v>254.10373124468123</v>
      </c>
      <c r="K88" s="185">
        <v>0.48729229950367381</v>
      </c>
      <c r="L88" s="185">
        <v>1.585140585325737</v>
      </c>
      <c r="M88" s="189"/>
      <c r="N88" s="146"/>
      <c r="O88" s="188"/>
      <c r="Q88" s="201"/>
      <c r="R88" s="214"/>
      <c r="T88">
        <v>4147</v>
      </c>
    </row>
    <row r="89" spans="1:20" x14ac:dyDescent="0.25">
      <c r="A89">
        <v>105130</v>
      </c>
      <c r="B89">
        <v>200264</v>
      </c>
      <c r="C89" s="67">
        <v>148</v>
      </c>
      <c r="D89" s="67" t="s">
        <v>121</v>
      </c>
      <c r="E89" s="67">
        <v>148</v>
      </c>
      <c r="F89" s="67" t="s">
        <v>121</v>
      </c>
      <c r="G89" s="146">
        <v>3331.7988299999997</v>
      </c>
      <c r="H89" s="141">
        <v>3.9251232091263187E-3</v>
      </c>
      <c r="I89" s="142">
        <v>7.6186581345609037</v>
      </c>
      <c r="J89" s="146">
        <v>99.634684836470569</v>
      </c>
      <c r="K89" s="185">
        <v>0.66658274503325887</v>
      </c>
      <c r="L89" s="185">
        <v>1.3129921843501573</v>
      </c>
      <c r="M89" s="189"/>
      <c r="N89" s="146"/>
      <c r="O89" s="188"/>
      <c r="Q89" s="201"/>
      <c r="R89" s="214"/>
      <c r="T89">
        <v>4148</v>
      </c>
    </row>
    <row r="90" spans="1:20" x14ac:dyDescent="0.25">
      <c r="A90">
        <v>105130</v>
      </c>
      <c r="B90">
        <v>200264</v>
      </c>
      <c r="C90" s="67">
        <v>152</v>
      </c>
      <c r="D90" s="120" t="s">
        <v>353</v>
      </c>
      <c r="E90" s="102">
        <v>139</v>
      </c>
      <c r="F90" s="67" t="s">
        <v>423</v>
      </c>
      <c r="G90" s="146">
        <v>2086.98416</v>
      </c>
      <c r="H90" s="141">
        <v>4.8948699809385045E-3</v>
      </c>
      <c r="I90" s="142">
        <v>7.5934205734460383</v>
      </c>
      <c r="J90" s="146">
        <v>77.570710239641429</v>
      </c>
      <c r="K90" s="185">
        <v>0.42261884249279585</v>
      </c>
      <c r="L90" s="185">
        <v>1.8412696307091474</v>
      </c>
      <c r="M90" s="189"/>
      <c r="N90" s="146"/>
      <c r="O90" s="188"/>
      <c r="Q90" s="201"/>
      <c r="R90" s="214"/>
      <c r="T90">
        <v>4139</v>
      </c>
    </row>
    <row r="91" spans="1:20" x14ac:dyDescent="0.25">
      <c r="A91">
        <v>105130</v>
      </c>
      <c r="B91">
        <v>200264</v>
      </c>
      <c r="C91" s="67">
        <v>153</v>
      </c>
      <c r="D91" s="67" t="s">
        <v>110</v>
      </c>
      <c r="E91" s="67">
        <v>153</v>
      </c>
      <c r="F91" s="67" t="s">
        <v>110</v>
      </c>
      <c r="G91" s="146">
        <v>2671.83313</v>
      </c>
      <c r="H91" s="141">
        <v>5.3776582918839376E-3</v>
      </c>
      <c r="I91" s="142">
        <v>7.076596269019241</v>
      </c>
      <c r="J91" s="146">
        <v>101.67799004291774</v>
      </c>
      <c r="K91" s="185">
        <v>0.29832858611196278</v>
      </c>
      <c r="L91" s="185">
        <v>1.2531228695788978</v>
      </c>
      <c r="M91" s="189"/>
      <c r="N91" s="146"/>
      <c r="O91" s="188"/>
      <c r="Q91" s="201"/>
      <c r="R91" s="214"/>
      <c r="T91">
        <v>4153</v>
      </c>
    </row>
    <row r="92" spans="1:20" x14ac:dyDescent="0.25">
      <c r="A92">
        <v>105130</v>
      </c>
      <c r="B92">
        <v>200264</v>
      </c>
      <c r="C92" s="67">
        <v>154</v>
      </c>
      <c r="D92" s="120" t="s">
        <v>428</v>
      </c>
      <c r="E92" s="102">
        <v>148</v>
      </c>
      <c r="F92" s="67" t="s">
        <v>121</v>
      </c>
      <c r="G92" s="146">
        <v>698.45149000000004</v>
      </c>
      <c r="H92" s="141">
        <v>6.5450612088497825E-3</v>
      </c>
      <c r="I92" s="142">
        <v>8.3899474246951637</v>
      </c>
      <c r="J92" s="146">
        <v>38.353870708392797</v>
      </c>
      <c r="K92" s="185">
        <v>1</v>
      </c>
      <c r="L92" s="185">
        <v>1.2201615319053869</v>
      </c>
      <c r="M92" s="189"/>
      <c r="N92" s="146"/>
      <c r="O92" s="188"/>
      <c r="Q92" s="201"/>
      <c r="R92" s="214"/>
      <c r="T92">
        <v>4148</v>
      </c>
    </row>
    <row r="93" spans="1:20" x14ac:dyDescent="0.25">
      <c r="A93">
        <v>105130</v>
      </c>
      <c r="B93">
        <v>200264</v>
      </c>
      <c r="C93" s="67">
        <v>156</v>
      </c>
      <c r="D93" s="120" t="s">
        <v>429</v>
      </c>
      <c r="E93" s="102">
        <v>153</v>
      </c>
      <c r="F93" s="67" t="s">
        <v>110</v>
      </c>
      <c r="G93" s="146">
        <v>2181.2660800000003</v>
      </c>
      <c r="H93" s="141">
        <v>4.399893232281551E-3</v>
      </c>
      <c r="I93" s="142">
        <v>6.5516506872008939</v>
      </c>
      <c r="J93" s="146">
        <v>62.878405206715804</v>
      </c>
      <c r="K93" s="185">
        <v>0.78423628171029913</v>
      </c>
      <c r="L93" s="185">
        <v>1.2969793169526045</v>
      </c>
      <c r="M93" s="189"/>
      <c r="N93" s="146"/>
      <c r="O93" s="188"/>
      <c r="Q93" s="201"/>
      <c r="R93" s="214"/>
      <c r="T93">
        <v>4153</v>
      </c>
    </row>
    <row r="94" spans="1:20" x14ac:dyDescent="0.25">
      <c r="A94">
        <v>105130</v>
      </c>
      <c r="B94">
        <v>200264</v>
      </c>
      <c r="C94" s="67">
        <v>157</v>
      </c>
      <c r="D94" s="67" t="s">
        <v>465</v>
      </c>
      <c r="E94" s="67">
        <v>157</v>
      </c>
      <c r="F94" s="67" t="s">
        <v>465</v>
      </c>
      <c r="G94" s="146">
        <v>1919.5668000000001</v>
      </c>
      <c r="H94" s="141">
        <v>4.8273478870444683E-3</v>
      </c>
      <c r="I94" s="142">
        <v>8.0496569595806715</v>
      </c>
      <c r="J94" s="146">
        <v>74.591475969483938</v>
      </c>
      <c r="K94" s="185">
        <v>0.47129362001718311</v>
      </c>
      <c r="L94" s="185">
        <v>1.6286317874831355</v>
      </c>
      <c r="M94" s="189"/>
      <c r="N94" s="146"/>
      <c r="O94" s="188"/>
      <c r="Q94" s="201"/>
      <c r="R94" s="214"/>
      <c r="T94">
        <v>4157</v>
      </c>
    </row>
    <row r="95" spans="1:20" x14ac:dyDescent="0.25">
      <c r="A95">
        <v>105130</v>
      </c>
      <c r="B95">
        <v>200264</v>
      </c>
      <c r="C95" s="67">
        <v>159</v>
      </c>
      <c r="D95" s="67" t="s">
        <v>105</v>
      </c>
      <c r="E95" s="67">
        <v>159</v>
      </c>
      <c r="F95" s="67" t="s">
        <v>105</v>
      </c>
      <c r="G95" s="146">
        <v>6465.8371999999999</v>
      </c>
      <c r="H95" s="141">
        <v>4.7049067371935328E-3</v>
      </c>
      <c r="I95" s="142">
        <v>7.6131553508646954</v>
      </c>
      <c r="J95" s="146">
        <v>231.60102467617929</v>
      </c>
      <c r="K95" s="185">
        <v>0.39508387405733009</v>
      </c>
      <c r="L95" s="185">
        <v>1.3982744172422112</v>
      </c>
      <c r="M95" s="189"/>
      <c r="N95" s="146"/>
      <c r="O95" s="188"/>
      <c r="Q95" s="201"/>
      <c r="R95" s="214"/>
      <c r="T95" s="52">
        <v>4141</v>
      </c>
    </row>
    <row r="96" spans="1:20" x14ac:dyDescent="0.25">
      <c r="A96">
        <v>105130</v>
      </c>
      <c r="B96">
        <v>200264</v>
      </c>
      <c r="C96" s="67">
        <v>160</v>
      </c>
      <c r="D96" s="67" t="s">
        <v>425</v>
      </c>
      <c r="E96" s="67">
        <v>160</v>
      </c>
      <c r="F96" s="67" t="s">
        <v>425</v>
      </c>
      <c r="G96" s="146">
        <v>496.06390999999996</v>
      </c>
      <c r="H96" s="141">
        <v>4.6416051491698796E-3</v>
      </c>
      <c r="I96" s="142">
        <v>7.5045805095960318</v>
      </c>
      <c r="J96" s="146">
        <v>17.279542765880954</v>
      </c>
      <c r="K96" s="185">
        <v>1</v>
      </c>
      <c r="L96" s="185">
        <v>1.0853799642161639</v>
      </c>
      <c r="M96" s="189"/>
      <c r="N96" s="146"/>
      <c r="O96" s="188"/>
      <c r="Q96" s="201"/>
      <c r="R96" s="214"/>
      <c r="T96" s="52">
        <v>4147</v>
      </c>
    </row>
    <row r="97" spans="1:20" x14ac:dyDescent="0.25">
      <c r="A97">
        <v>105130</v>
      </c>
      <c r="B97">
        <v>200264</v>
      </c>
      <c r="C97" s="67">
        <v>162</v>
      </c>
      <c r="D97" s="67" t="s">
        <v>427</v>
      </c>
      <c r="E97" s="67">
        <v>162</v>
      </c>
      <c r="F97" s="67" t="s">
        <v>427</v>
      </c>
      <c r="G97" s="146">
        <v>5969.7516500000002</v>
      </c>
      <c r="H97" s="141">
        <v>4.8549067651501628E-3</v>
      </c>
      <c r="I97" s="142">
        <v>8.0895532775471484</v>
      </c>
      <c r="J97" s="146">
        <v>234.45618709262266</v>
      </c>
      <c r="K97" s="185">
        <v>0.54878007914647953</v>
      </c>
      <c r="L97" s="185">
        <v>1.5581026808107736</v>
      </c>
      <c r="M97" s="189"/>
      <c r="N97" s="146"/>
      <c r="O97" s="188"/>
      <c r="Q97" s="201"/>
      <c r="R97" s="214"/>
      <c r="T97">
        <v>4162</v>
      </c>
    </row>
    <row r="98" spans="1:20" x14ac:dyDescent="0.25">
      <c r="A98">
        <v>105130</v>
      </c>
      <c r="B98">
        <v>200264</v>
      </c>
      <c r="C98" s="67">
        <v>163</v>
      </c>
      <c r="D98" s="120" t="s">
        <v>355</v>
      </c>
      <c r="E98" s="102">
        <v>162</v>
      </c>
      <c r="F98" s="67" t="s">
        <v>427</v>
      </c>
      <c r="G98" s="146">
        <v>1847.1522299999999</v>
      </c>
      <c r="H98" s="141">
        <v>5.1830345734565596E-3</v>
      </c>
      <c r="I98" s="142">
        <v>7.268753549998423</v>
      </c>
      <c r="J98" s="146">
        <v>69.589984308562066</v>
      </c>
      <c r="K98" s="185">
        <v>0.51541337723731828</v>
      </c>
      <c r="L98" s="185">
        <v>1.2959261546412617</v>
      </c>
      <c r="M98" s="189"/>
      <c r="N98" s="146"/>
      <c r="O98" s="188"/>
      <c r="Q98" s="201"/>
      <c r="R98" s="214"/>
      <c r="T98">
        <v>4162</v>
      </c>
    </row>
    <row r="99" spans="1:20" x14ac:dyDescent="0.25">
      <c r="A99">
        <v>105130</v>
      </c>
      <c r="B99">
        <v>200264</v>
      </c>
      <c r="C99" s="67">
        <v>164</v>
      </c>
      <c r="D99" s="67" t="s">
        <v>385</v>
      </c>
      <c r="E99" s="67">
        <v>164</v>
      </c>
      <c r="F99" s="67" t="s">
        <v>385</v>
      </c>
      <c r="G99" s="146">
        <v>626.11903000000007</v>
      </c>
      <c r="H99" s="141">
        <v>4.3959881322048434E-3</v>
      </c>
      <c r="I99" s="142">
        <v>7.5257154780936766</v>
      </c>
      <c r="J99" s="146">
        <v>20.713868275203481</v>
      </c>
      <c r="K99" s="185">
        <v>0.56946668750828422</v>
      </c>
      <c r="L99" s="185">
        <v>1.6332523105270498</v>
      </c>
      <c r="M99" s="189"/>
      <c r="N99" s="146"/>
      <c r="O99" s="188"/>
      <c r="Q99" s="201"/>
      <c r="R99" s="214"/>
      <c r="T99">
        <v>4164</v>
      </c>
    </row>
    <row r="100" spans="1:20" x14ac:dyDescent="0.25">
      <c r="A100">
        <v>105130</v>
      </c>
      <c r="B100">
        <v>200264</v>
      </c>
      <c r="C100" s="67">
        <v>167</v>
      </c>
      <c r="D100" s="120" t="s">
        <v>432</v>
      </c>
      <c r="E100" s="102">
        <v>164</v>
      </c>
      <c r="F100" s="67" t="s">
        <v>385</v>
      </c>
      <c r="G100" s="146">
        <v>296.48160999999999</v>
      </c>
      <c r="H100" s="141">
        <v>4.851605899704875E-3</v>
      </c>
      <c r="I100" s="142">
        <v>8.8000000000000007</v>
      </c>
      <c r="J100" s="146">
        <v>12.658024968424</v>
      </c>
      <c r="K100" s="185">
        <v>0.52919713974839788</v>
      </c>
      <c r="L100" s="185">
        <v>1</v>
      </c>
      <c r="M100" s="189"/>
      <c r="N100" s="146"/>
      <c r="O100" s="188"/>
      <c r="Q100" s="201"/>
      <c r="R100" s="214"/>
      <c r="T100">
        <v>4164</v>
      </c>
    </row>
    <row r="101" spans="1:20" x14ac:dyDescent="0.25">
      <c r="A101" s="225">
        <v>105169</v>
      </c>
      <c r="B101">
        <v>200264</v>
      </c>
      <c r="C101" s="67">
        <v>169</v>
      </c>
      <c r="D101" s="67" t="s">
        <v>127</v>
      </c>
      <c r="E101" s="67">
        <v>169</v>
      </c>
      <c r="F101" s="67" t="s">
        <v>127</v>
      </c>
      <c r="G101" s="146">
        <v>4088.4889000000003</v>
      </c>
      <c r="H101" s="141">
        <v>4.914804283993302E-3</v>
      </c>
      <c r="I101" s="142">
        <v>8.1330302964011949</v>
      </c>
      <c r="J101" s="146">
        <v>163.42610919302095</v>
      </c>
      <c r="K101" s="185">
        <v>0.52221941061905297</v>
      </c>
      <c r="L101" s="185">
        <v>1.4057909605970611</v>
      </c>
      <c r="M101" s="189"/>
      <c r="N101" s="146"/>
      <c r="O101" s="188"/>
      <c r="Q101" s="201"/>
      <c r="R101" s="214"/>
      <c r="T101">
        <v>4169</v>
      </c>
    </row>
    <row r="102" spans="1:20" x14ac:dyDescent="0.25">
      <c r="A102" s="225">
        <v>105169</v>
      </c>
      <c r="B102">
        <v>200264</v>
      </c>
      <c r="C102" s="67">
        <v>170</v>
      </c>
      <c r="D102" s="67" t="s">
        <v>466</v>
      </c>
      <c r="E102" s="67">
        <v>170</v>
      </c>
      <c r="F102" s="67" t="s">
        <v>466</v>
      </c>
      <c r="G102" s="146">
        <v>8876.5047499999982</v>
      </c>
      <c r="H102" s="141">
        <v>2.9934020169175512E-3</v>
      </c>
      <c r="I102" s="142">
        <v>7.0108095286266838</v>
      </c>
      <c r="J102" s="146">
        <v>186.28384996742997</v>
      </c>
      <c r="K102" s="185">
        <v>0.62292704944302346</v>
      </c>
      <c r="L102" s="185">
        <v>1.476291049000781</v>
      </c>
      <c r="M102" s="189"/>
      <c r="N102" s="146"/>
      <c r="O102" s="188"/>
      <c r="Q102" s="201"/>
      <c r="R102" s="214"/>
      <c r="T102">
        <v>4170</v>
      </c>
    </row>
    <row r="103" spans="1:20" x14ac:dyDescent="0.25">
      <c r="A103" s="225">
        <v>105169</v>
      </c>
      <c r="B103">
        <v>200264</v>
      </c>
      <c r="C103" s="67">
        <v>174</v>
      </c>
      <c r="D103" s="67" t="s">
        <v>467</v>
      </c>
      <c r="E103" s="67">
        <v>174</v>
      </c>
      <c r="F103" s="67" t="s">
        <v>467</v>
      </c>
      <c r="G103" s="146">
        <v>3428.50587</v>
      </c>
      <c r="H103" s="141">
        <v>5.6788020316416088E-3</v>
      </c>
      <c r="I103" s="142">
        <v>7.5083788503765918</v>
      </c>
      <c r="J103" s="146">
        <v>146.18668034255742</v>
      </c>
      <c r="K103" s="185">
        <v>0.87765396184081779</v>
      </c>
      <c r="L103" s="185">
        <v>1.4913876270032222</v>
      </c>
      <c r="M103" s="189"/>
      <c r="N103" s="146"/>
      <c r="O103" s="188"/>
      <c r="Q103" s="201"/>
      <c r="R103" s="214"/>
      <c r="T103">
        <v>4174</v>
      </c>
    </row>
    <row r="104" spans="1:20" x14ac:dyDescent="0.25">
      <c r="A104" s="225">
        <v>105169</v>
      </c>
      <c r="B104">
        <v>200264</v>
      </c>
      <c r="C104" s="67">
        <v>178</v>
      </c>
      <c r="D104" s="67" t="s">
        <v>129</v>
      </c>
      <c r="E104" s="67">
        <v>178</v>
      </c>
      <c r="F104" s="67" t="s">
        <v>129</v>
      </c>
      <c r="G104" s="146">
        <v>11703.542710000002</v>
      </c>
      <c r="H104" s="141">
        <v>4.7285705837570389E-3</v>
      </c>
      <c r="I104" s="142">
        <v>7.3603810097600775</v>
      </c>
      <c r="J104" s="146">
        <v>407.33104996379956</v>
      </c>
      <c r="K104" s="185">
        <v>0.82707905790703595</v>
      </c>
      <c r="L104" s="185">
        <v>1.3146945043174691</v>
      </c>
      <c r="M104" s="189"/>
      <c r="N104" s="146"/>
      <c r="O104" s="188"/>
      <c r="Q104" s="201"/>
      <c r="R104" s="214"/>
      <c r="T104">
        <v>4178</v>
      </c>
    </row>
    <row r="105" spans="1:20" x14ac:dyDescent="0.25">
      <c r="A105">
        <v>105169</v>
      </c>
      <c r="B105">
        <v>200264</v>
      </c>
      <c r="C105" s="67">
        <v>179</v>
      </c>
      <c r="D105" s="67" t="s">
        <v>130</v>
      </c>
      <c r="E105" s="67">
        <v>179</v>
      </c>
      <c r="F105" s="67" t="s">
        <v>130</v>
      </c>
      <c r="G105" s="146">
        <v>3299.9417400000002</v>
      </c>
      <c r="H105" s="141">
        <v>4.5115062364765998E-3</v>
      </c>
      <c r="I105" s="142">
        <v>7.7089545124817862</v>
      </c>
      <c r="J105" s="146">
        <v>114.76866176293291</v>
      </c>
      <c r="K105" s="185">
        <v>0.84028099235473153</v>
      </c>
      <c r="L105" s="185">
        <v>1.4885250716663256</v>
      </c>
      <c r="M105" s="189"/>
      <c r="N105" s="146"/>
      <c r="O105" s="188"/>
      <c r="Q105" s="201"/>
      <c r="R105" s="214"/>
      <c r="T105" s="52">
        <v>4178</v>
      </c>
    </row>
    <row r="106" spans="1:20" x14ac:dyDescent="0.25">
      <c r="A106">
        <v>105169</v>
      </c>
      <c r="B106">
        <v>200264</v>
      </c>
      <c r="C106" s="67">
        <v>180</v>
      </c>
      <c r="D106" s="67" t="s">
        <v>434</v>
      </c>
      <c r="E106" s="67">
        <v>180</v>
      </c>
      <c r="F106" s="67" t="s">
        <v>434</v>
      </c>
      <c r="G106" s="146">
        <v>7669.381309999997</v>
      </c>
      <c r="H106" s="141">
        <v>4.2401467746475772E-3</v>
      </c>
      <c r="I106" s="142">
        <v>7.8920634278125394</v>
      </c>
      <c r="J106" s="146">
        <v>256.64439736741429</v>
      </c>
      <c r="K106" s="185">
        <v>0.70288122068898251</v>
      </c>
      <c r="L106" s="185">
        <v>1.5620569534544342</v>
      </c>
      <c r="M106" s="189"/>
      <c r="N106" s="146"/>
      <c r="O106" s="188"/>
      <c r="Q106" s="201"/>
      <c r="R106" s="214"/>
      <c r="T106">
        <v>4180</v>
      </c>
    </row>
    <row r="107" spans="1:20" x14ac:dyDescent="0.25">
      <c r="A107">
        <v>105169</v>
      </c>
      <c r="B107">
        <v>200264</v>
      </c>
      <c r="C107" s="67">
        <v>181</v>
      </c>
      <c r="D107" s="67" t="s">
        <v>135</v>
      </c>
      <c r="E107" s="67">
        <v>181</v>
      </c>
      <c r="F107" s="67" t="s">
        <v>135</v>
      </c>
      <c r="G107" s="146">
        <v>9174.3253399999994</v>
      </c>
      <c r="H107" s="141">
        <v>5.7512955881823683E-3</v>
      </c>
      <c r="I107" s="142">
        <v>7.4354704459717791</v>
      </c>
      <c r="J107" s="146">
        <v>392.327072430366</v>
      </c>
      <c r="K107" s="185">
        <v>0.75774735668403614</v>
      </c>
      <c r="L107" s="185">
        <v>1.7367896320733265</v>
      </c>
      <c r="M107" s="189"/>
      <c r="N107" s="146"/>
      <c r="O107" s="188"/>
      <c r="Q107" s="201"/>
      <c r="R107" s="214"/>
      <c r="T107">
        <v>4181</v>
      </c>
    </row>
    <row r="108" spans="1:20" x14ac:dyDescent="0.25">
      <c r="A108">
        <v>105169</v>
      </c>
      <c r="B108">
        <v>200264</v>
      </c>
      <c r="C108" s="67">
        <v>183</v>
      </c>
      <c r="D108" s="67" t="s">
        <v>435</v>
      </c>
      <c r="E108" s="67">
        <v>183</v>
      </c>
      <c r="F108" s="67" t="s">
        <v>435</v>
      </c>
      <c r="G108" s="146">
        <v>1761.3366700000001</v>
      </c>
      <c r="H108" s="141">
        <v>7.0542983848848927E-3</v>
      </c>
      <c r="I108" s="142">
        <v>7.8585681782801915</v>
      </c>
      <c r="J108" s="146">
        <v>97.642665814769302</v>
      </c>
      <c r="K108" s="185">
        <v>1</v>
      </c>
      <c r="L108" s="185">
        <v>1.6138646622283745</v>
      </c>
      <c r="M108" s="189"/>
      <c r="N108" s="146"/>
      <c r="O108" s="188"/>
      <c r="Q108" s="201"/>
      <c r="R108" s="214"/>
      <c r="T108">
        <v>4183</v>
      </c>
    </row>
    <row r="109" spans="1:20" x14ac:dyDescent="0.25">
      <c r="A109">
        <v>105169</v>
      </c>
      <c r="B109">
        <v>200264</v>
      </c>
      <c r="C109" s="67">
        <v>184</v>
      </c>
      <c r="D109" s="67" t="s">
        <v>436</v>
      </c>
      <c r="E109" s="67">
        <v>184</v>
      </c>
      <c r="F109" s="67" t="s">
        <v>436</v>
      </c>
      <c r="G109" s="146">
        <v>3484.0599699999998</v>
      </c>
      <c r="H109" s="141">
        <v>3.7630198668052095E-3</v>
      </c>
      <c r="I109" s="142">
        <v>7.1245876651773035</v>
      </c>
      <c r="J109" s="146">
        <v>93.407525598768302</v>
      </c>
      <c r="K109" s="185">
        <v>0.89991802863855175</v>
      </c>
      <c r="L109" s="185">
        <v>1.3811677760352778</v>
      </c>
      <c r="M109" s="189"/>
      <c r="N109" s="146"/>
      <c r="O109" s="188"/>
      <c r="Q109" s="201"/>
      <c r="R109" s="214"/>
      <c r="T109">
        <v>4184</v>
      </c>
    </row>
    <row r="110" spans="1:20" x14ac:dyDescent="0.25">
      <c r="A110">
        <v>105169</v>
      </c>
      <c r="B110">
        <v>200264</v>
      </c>
      <c r="C110" s="67">
        <v>185</v>
      </c>
      <c r="D110" s="67" t="s">
        <v>437</v>
      </c>
      <c r="E110" s="67">
        <v>185</v>
      </c>
      <c r="F110" s="67" t="s">
        <v>437</v>
      </c>
      <c r="G110" s="146">
        <v>3946.4707600000006</v>
      </c>
      <c r="H110" s="141">
        <v>6.2693572677408188E-3</v>
      </c>
      <c r="I110" s="142">
        <v>8.0743397002135637</v>
      </c>
      <c r="J110" s="146">
        <v>199.7739817361863</v>
      </c>
      <c r="K110" s="185">
        <v>0.80838402563002909</v>
      </c>
      <c r="L110" s="185">
        <v>1.5810190086091687</v>
      </c>
      <c r="M110" s="189"/>
      <c r="N110" s="146"/>
      <c r="O110" s="188"/>
      <c r="Q110" s="201"/>
      <c r="R110" s="214"/>
      <c r="T110">
        <v>4185</v>
      </c>
    </row>
    <row r="111" spans="1:20" x14ac:dyDescent="0.25">
      <c r="A111">
        <v>105169</v>
      </c>
      <c r="B111">
        <v>200264</v>
      </c>
      <c r="C111" s="67">
        <v>186</v>
      </c>
      <c r="D111" s="67" t="s">
        <v>438</v>
      </c>
      <c r="E111" s="67">
        <v>186</v>
      </c>
      <c r="F111" s="67" t="s">
        <v>438</v>
      </c>
      <c r="G111" s="146">
        <v>7068.5223799999985</v>
      </c>
      <c r="H111" s="141">
        <v>5.2815615061147861E-3</v>
      </c>
      <c r="I111" s="142">
        <v>7.8816643782628875</v>
      </c>
      <c r="J111" s="146">
        <v>294.24488133391588</v>
      </c>
      <c r="K111" s="185">
        <v>0.71131746660528805</v>
      </c>
      <c r="L111" s="185">
        <v>1.4807949032676915</v>
      </c>
      <c r="M111" s="189"/>
      <c r="N111" s="146"/>
      <c r="O111" s="188"/>
      <c r="Q111" s="201"/>
      <c r="R111" s="214"/>
      <c r="T111" s="52">
        <v>4174</v>
      </c>
    </row>
    <row r="112" spans="1:20" x14ac:dyDescent="0.25">
      <c r="A112">
        <v>105169</v>
      </c>
      <c r="B112">
        <v>200264</v>
      </c>
      <c r="C112" s="67">
        <v>187</v>
      </c>
      <c r="D112" s="120" t="s">
        <v>356</v>
      </c>
      <c r="E112" s="102">
        <v>178</v>
      </c>
      <c r="F112" s="67" t="s">
        <v>129</v>
      </c>
      <c r="G112" s="146">
        <v>1403.6380199999999</v>
      </c>
      <c r="H112" s="141">
        <v>2.8135218435674301E-3</v>
      </c>
      <c r="I112" s="142">
        <v>6.8632110037885701</v>
      </c>
      <c r="J112" s="146">
        <v>27.103961123685078</v>
      </c>
      <c r="K112" s="185">
        <v>0.29557278170816703</v>
      </c>
      <c r="L112" s="185">
        <v>1.332762028521393</v>
      </c>
      <c r="M112" s="189"/>
      <c r="N112" s="146"/>
      <c r="O112" s="188"/>
      <c r="Q112" s="201"/>
      <c r="R112" s="214"/>
      <c r="T112">
        <v>4178</v>
      </c>
    </row>
    <row r="113" spans="1:20" x14ac:dyDescent="0.25">
      <c r="A113">
        <v>105169</v>
      </c>
      <c r="B113">
        <v>200264</v>
      </c>
      <c r="C113" s="67">
        <v>188</v>
      </c>
      <c r="D113" s="67" t="s">
        <v>113</v>
      </c>
      <c r="E113" s="67">
        <v>188</v>
      </c>
      <c r="F113" s="67" t="s">
        <v>113</v>
      </c>
      <c r="G113" s="146">
        <v>2661.67245</v>
      </c>
      <c r="H113" s="141">
        <v>5.5572900119367922E-3</v>
      </c>
      <c r="I113" s="142">
        <v>7.5387983599184034</v>
      </c>
      <c r="J113" s="146">
        <v>111.51153605716253</v>
      </c>
      <c r="K113" s="185">
        <v>0.82306706822621989</v>
      </c>
      <c r="L113" s="185">
        <v>1.5723479080495242</v>
      </c>
      <c r="M113" s="189"/>
      <c r="N113" s="146"/>
      <c r="O113" s="188"/>
      <c r="Q113" s="201"/>
      <c r="R113" s="214"/>
      <c r="T113">
        <v>4188</v>
      </c>
    </row>
    <row r="114" spans="1:20" x14ac:dyDescent="0.25">
      <c r="A114">
        <v>105169</v>
      </c>
      <c r="B114">
        <v>200264</v>
      </c>
      <c r="C114" s="67">
        <v>189</v>
      </c>
      <c r="D114" s="67" t="s">
        <v>128</v>
      </c>
      <c r="E114" s="67">
        <v>189</v>
      </c>
      <c r="F114" s="67" t="s">
        <v>128</v>
      </c>
      <c r="G114" s="146">
        <v>2442.3999800000001</v>
      </c>
      <c r="H114" s="141">
        <v>3.8260077970275236E-3</v>
      </c>
      <c r="I114" s="142">
        <v>7.0453379386287089</v>
      </c>
      <c r="J114" s="146">
        <v>65.836156345380687</v>
      </c>
      <c r="K114" s="185">
        <v>0.84258959112624365</v>
      </c>
      <c r="L114" s="185">
        <v>1.4585661694151424</v>
      </c>
      <c r="M114" s="189"/>
      <c r="N114" s="146"/>
      <c r="O114" s="188"/>
      <c r="Q114" s="201"/>
      <c r="R114" s="214"/>
      <c r="T114">
        <v>4189</v>
      </c>
    </row>
    <row r="115" spans="1:20" x14ac:dyDescent="0.25">
      <c r="A115">
        <v>105169</v>
      </c>
      <c r="B115">
        <v>200264</v>
      </c>
      <c r="C115" s="67">
        <v>191</v>
      </c>
      <c r="D115" s="120" t="s">
        <v>357</v>
      </c>
      <c r="E115" s="102">
        <v>189</v>
      </c>
      <c r="F115" s="67" t="s">
        <v>128</v>
      </c>
      <c r="G115" s="146">
        <v>900.84312999999997</v>
      </c>
      <c r="H115" s="141">
        <v>6.9814349535438081E-3</v>
      </c>
      <c r="I115" s="142">
        <v>7.9344418262922209</v>
      </c>
      <c r="J115" s="146">
        <v>49.901114718386438</v>
      </c>
      <c r="K115" s="185">
        <v>0.56787727292764056</v>
      </c>
      <c r="L115" s="185">
        <v>1.1537311710885003</v>
      </c>
      <c r="M115" s="189"/>
      <c r="N115" s="146"/>
      <c r="O115" s="188"/>
      <c r="Q115" s="201"/>
      <c r="R115" s="214"/>
      <c r="T115">
        <v>4189</v>
      </c>
    </row>
    <row r="116" spans="1:20" x14ac:dyDescent="0.25">
      <c r="A116">
        <v>105169</v>
      </c>
      <c r="B116">
        <v>200264</v>
      </c>
      <c r="C116" s="67">
        <v>192</v>
      </c>
      <c r="D116" s="120" t="s">
        <v>358</v>
      </c>
      <c r="E116" s="102">
        <v>193</v>
      </c>
      <c r="F116" s="67" t="s">
        <v>440</v>
      </c>
      <c r="G116" s="146">
        <v>1619.8564600000002</v>
      </c>
      <c r="H116" s="141">
        <v>4.4792530860390516E-3</v>
      </c>
      <c r="I116" s="142">
        <v>7.6883313149857733</v>
      </c>
      <c r="J116" s="146">
        <v>55.784587238104805</v>
      </c>
      <c r="K116" s="185">
        <v>0.84812405538698166</v>
      </c>
      <c r="L116" s="185">
        <v>1.8317020980686367</v>
      </c>
      <c r="M116" s="189"/>
      <c r="N116" s="146"/>
      <c r="O116" s="188"/>
      <c r="Q116" s="201"/>
      <c r="R116" s="214"/>
      <c r="T116" s="52">
        <v>4189</v>
      </c>
    </row>
    <row r="117" spans="1:20" x14ac:dyDescent="0.25">
      <c r="A117">
        <v>105169</v>
      </c>
      <c r="B117">
        <v>200264</v>
      </c>
      <c r="C117" s="67">
        <v>193</v>
      </c>
      <c r="D117" s="67" t="s">
        <v>440</v>
      </c>
      <c r="E117" s="67">
        <v>193</v>
      </c>
      <c r="F117" s="67" t="s">
        <v>440</v>
      </c>
      <c r="G117" s="146">
        <v>4288.1391100000001</v>
      </c>
      <c r="H117" s="141">
        <v>3.7725005932067084E-3</v>
      </c>
      <c r="I117" s="142">
        <v>7.7665734189299664</v>
      </c>
      <c r="J117" s="146">
        <v>125.63991517538258</v>
      </c>
      <c r="K117" s="185">
        <v>0.61174813892639768</v>
      </c>
      <c r="L117" s="185">
        <v>1.5151107298079425</v>
      </c>
      <c r="M117" s="189"/>
      <c r="N117" s="146"/>
      <c r="O117" s="188"/>
      <c r="Q117" s="201"/>
      <c r="R117" s="214"/>
      <c r="T117" s="52">
        <v>4189</v>
      </c>
    </row>
    <row r="118" spans="1:20" x14ac:dyDescent="0.25">
      <c r="A118">
        <v>105169</v>
      </c>
      <c r="B118">
        <v>200264</v>
      </c>
      <c r="C118" s="67">
        <v>194</v>
      </c>
      <c r="D118" s="67" t="s">
        <v>134</v>
      </c>
      <c r="E118" s="67">
        <v>194</v>
      </c>
      <c r="F118" s="67" t="s">
        <v>134</v>
      </c>
      <c r="G118" s="146">
        <v>12459.93887</v>
      </c>
      <c r="H118" s="141">
        <v>5.3760218978491639E-3</v>
      </c>
      <c r="I118" s="142">
        <v>7.253610327656447</v>
      </c>
      <c r="J118" s="146">
        <v>485.88239298185664</v>
      </c>
      <c r="K118" s="185">
        <v>0.83574459543074808</v>
      </c>
      <c r="L118" s="185">
        <v>1.5028605301869449</v>
      </c>
      <c r="M118" s="189"/>
      <c r="N118" s="146"/>
      <c r="O118" s="188"/>
      <c r="Q118" s="201"/>
      <c r="R118" s="214"/>
      <c r="T118">
        <v>4194</v>
      </c>
    </row>
    <row r="119" spans="1:20" x14ac:dyDescent="0.25">
      <c r="A119">
        <v>105169</v>
      </c>
      <c r="B119">
        <v>200264</v>
      </c>
      <c r="C119" s="67">
        <v>195</v>
      </c>
      <c r="D119" s="67" t="s">
        <v>441</v>
      </c>
      <c r="E119" s="67">
        <v>195</v>
      </c>
      <c r="F119" s="67" t="s">
        <v>441</v>
      </c>
      <c r="G119" s="146">
        <v>6463.3076300000012</v>
      </c>
      <c r="H119" s="141">
        <v>5.501115158758718E-3</v>
      </c>
      <c r="I119" s="142">
        <v>7.8168653297723347</v>
      </c>
      <c r="J119" s="146">
        <v>277.93177025617723</v>
      </c>
      <c r="K119" s="185">
        <v>0.96490887732511632</v>
      </c>
      <c r="L119" s="185">
        <v>1.4690737913035399</v>
      </c>
      <c r="M119" s="189"/>
      <c r="N119" s="146"/>
      <c r="O119" s="188"/>
      <c r="Q119" s="201"/>
      <c r="R119" s="214"/>
      <c r="T119">
        <v>4195</v>
      </c>
    </row>
    <row r="120" spans="1:20" x14ac:dyDescent="0.25">
      <c r="A120">
        <v>105169</v>
      </c>
      <c r="B120">
        <v>200264</v>
      </c>
      <c r="C120" s="67">
        <v>196</v>
      </c>
      <c r="D120" s="67" t="s">
        <v>133</v>
      </c>
      <c r="E120" s="67">
        <v>196</v>
      </c>
      <c r="F120" s="67" t="s">
        <v>133</v>
      </c>
      <c r="G120" s="146">
        <v>927.85591999999997</v>
      </c>
      <c r="H120" s="141">
        <v>5.2512434903375172E-3</v>
      </c>
      <c r="I120" s="142">
        <v>7.8593427786719303</v>
      </c>
      <c r="J120" s="146">
        <v>38.293841005123326</v>
      </c>
      <c r="K120" s="185">
        <v>0.96121381647271287</v>
      </c>
      <c r="L120" s="185">
        <v>1.8659364285023681</v>
      </c>
      <c r="M120" s="189"/>
      <c r="N120" s="146"/>
      <c r="O120" s="188"/>
      <c r="Q120" s="201"/>
      <c r="R120" s="214"/>
      <c r="T120" s="52">
        <v>4194</v>
      </c>
    </row>
    <row r="121" spans="1:20" x14ac:dyDescent="0.25">
      <c r="A121">
        <v>105169</v>
      </c>
      <c r="B121">
        <v>200264</v>
      </c>
      <c r="C121" s="67">
        <v>198</v>
      </c>
      <c r="D121" s="120" t="s">
        <v>468</v>
      </c>
      <c r="E121" s="102">
        <v>194</v>
      </c>
      <c r="F121" s="67" t="s">
        <v>134</v>
      </c>
      <c r="G121" s="146">
        <v>2487.1182700000004</v>
      </c>
      <c r="H121" s="141">
        <v>5.088072242076999E-3</v>
      </c>
      <c r="I121" s="142">
        <v>7.7498498949951413</v>
      </c>
      <c r="J121" s="146">
        <v>98.071540576295888</v>
      </c>
      <c r="K121" s="185">
        <v>1</v>
      </c>
      <c r="L121" s="185">
        <v>1.3405058336851832</v>
      </c>
      <c r="M121" s="189"/>
      <c r="N121" s="146"/>
      <c r="O121" s="188"/>
      <c r="Q121" s="201"/>
      <c r="R121" s="214"/>
      <c r="T121">
        <v>4194</v>
      </c>
    </row>
    <row r="122" spans="1:20" x14ac:dyDescent="0.25">
      <c r="A122" s="225">
        <v>100002</v>
      </c>
      <c r="B122">
        <v>200030</v>
      </c>
      <c r="C122" s="67">
        <v>8801</v>
      </c>
      <c r="D122" s="67" t="s">
        <v>142</v>
      </c>
      <c r="E122" s="67">
        <v>8801</v>
      </c>
      <c r="F122" s="67" t="s">
        <v>142</v>
      </c>
      <c r="G122" s="146">
        <v>29001.871520000001</v>
      </c>
      <c r="H122" s="141">
        <v>5.7854457767783189E-3</v>
      </c>
      <c r="I122" s="142">
        <v>7.9237354938775342</v>
      </c>
      <c r="J122" s="146">
        <v>1329.5137142914973</v>
      </c>
      <c r="K122" s="185">
        <v>0.89706002718539446</v>
      </c>
      <c r="L122" s="185">
        <v>1.3596703964302217</v>
      </c>
      <c r="M122" s="189"/>
      <c r="N122" s="146"/>
      <c r="O122" s="188"/>
      <c r="Q122" s="201"/>
      <c r="R122" s="214"/>
      <c r="T122">
        <v>408801</v>
      </c>
    </row>
    <row r="123" spans="1:20" x14ac:dyDescent="0.25">
      <c r="A123" s="225">
        <v>100002</v>
      </c>
      <c r="B123">
        <v>200030</v>
      </c>
      <c r="C123" s="67">
        <v>8802</v>
      </c>
      <c r="D123" s="67" t="s">
        <v>143</v>
      </c>
      <c r="E123" s="67">
        <v>8802</v>
      </c>
      <c r="F123" s="67" t="s">
        <v>143</v>
      </c>
      <c r="G123" s="146">
        <v>6511.4438399999999</v>
      </c>
      <c r="H123" s="141">
        <v>5.3282168543069249E-3</v>
      </c>
      <c r="I123" s="142">
        <v>7.9491390481223902</v>
      </c>
      <c r="J123" s="146">
        <v>275.7904890768317</v>
      </c>
      <c r="K123" s="185">
        <v>0.96986695657348998</v>
      </c>
      <c r="L123" s="185">
        <v>1.4443295232207554</v>
      </c>
      <c r="M123" s="189"/>
      <c r="N123" s="146"/>
      <c r="O123" s="188"/>
      <c r="Q123" s="201"/>
      <c r="R123" s="214"/>
      <c r="T123">
        <v>508802</v>
      </c>
    </row>
    <row r="124" spans="1:20" x14ac:dyDescent="0.25">
      <c r="A124" s="225">
        <v>100002</v>
      </c>
      <c r="B124">
        <v>200030</v>
      </c>
      <c r="C124" s="67">
        <v>8806</v>
      </c>
      <c r="D124" s="67" t="s">
        <v>459</v>
      </c>
      <c r="E124" s="67">
        <v>8806</v>
      </c>
      <c r="F124" s="67" t="s">
        <v>459</v>
      </c>
      <c r="G124" s="146">
        <v>16412.962220000001</v>
      </c>
      <c r="H124" s="141">
        <v>5.6699944659144618E-3</v>
      </c>
      <c r="I124" s="142">
        <v>7.5888095612700432</v>
      </c>
      <c r="J124" s="146">
        <v>706.22527972034868</v>
      </c>
      <c r="K124" s="185">
        <v>0.82564078734594193</v>
      </c>
      <c r="L124" s="185">
        <v>1.423009014939665</v>
      </c>
      <c r="M124" s="189"/>
      <c r="N124" s="146"/>
      <c r="O124" s="188"/>
      <c r="Q124" s="201"/>
      <c r="R124" s="214"/>
      <c r="T124">
        <v>408806</v>
      </c>
    </row>
    <row r="125" spans="1:20" x14ac:dyDescent="0.25">
      <c r="A125" s="225">
        <v>100002</v>
      </c>
      <c r="B125">
        <v>200030</v>
      </c>
      <c r="C125" s="67">
        <v>8814</v>
      </c>
      <c r="D125" s="67" t="s">
        <v>171</v>
      </c>
      <c r="E125" s="67">
        <v>8814</v>
      </c>
      <c r="F125" s="67" t="s">
        <v>171</v>
      </c>
      <c r="G125" s="146">
        <v>802.18500999999992</v>
      </c>
      <c r="H125" s="141">
        <v>5.1868381610429845E-3</v>
      </c>
      <c r="I125" s="142">
        <v>8.0464511709088171</v>
      </c>
      <c r="J125" s="146">
        <v>33.479704786134896</v>
      </c>
      <c r="K125" s="185">
        <v>1</v>
      </c>
      <c r="L125" s="185">
        <v>1.316024504122808</v>
      </c>
      <c r="M125" s="189"/>
      <c r="N125" s="146"/>
      <c r="O125" s="188"/>
      <c r="Q125" s="201"/>
      <c r="R125" s="214"/>
      <c r="T125">
        <v>408814</v>
      </c>
    </row>
    <row r="126" spans="1:20" x14ac:dyDescent="0.25">
      <c r="A126" s="225">
        <v>100002</v>
      </c>
      <c r="B126">
        <v>200030</v>
      </c>
      <c r="C126" s="67">
        <v>8815</v>
      </c>
      <c r="D126" s="67" t="s">
        <v>168</v>
      </c>
      <c r="E126" s="67">
        <v>8815</v>
      </c>
      <c r="F126" s="67" t="s">
        <v>168</v>
      </c>
      <c r="G126" s="146">
        <v>4846.9256999999998</v>
      </c>
      <c r="H126" s="141">
        <v>7.2397869486249457E-3</v>
      </c>
      <c r="I126" s="142">
        <v>7.8702460241963292</v>
      </c>
      <c r="J126" s="146">
        <v>276.17251632900729</v>
      </c>
      <c r="K126" s="185">
        <v>0.94419521842474274</v>
      </c>
      <c r="L126" s="185">
        <v>1.4840144217036173</v>
      </c>
      <c r="M126" s="189"/>
      <c r="N126" s="146"/>
      <c r="O126" s="188"/>
      <c r="Q126" s="201"/>
      <c r="R126" s="214"/>
      <c r="T126">
        <v>508815</v>
      </c>
    </row>
    <row r="127" spans="1:20" x14ac:dyDescent="0.25">
      <c r="A127" s="225">
        <v>100002</v>
      </c>
      <c r="B127">
        <v>200030</v>
      </c>
      <c r="C127" s="67">
        <v>8817</v>
      </c>
      <c r="D127" s="67" t="s">
        <v>145</v>
      </c>
      <c r="E127" s="67">
        <v>8817</v>
      </c>
      <c r="F127" s="67" t="s">
        <v>145</v>
      </c>
      <c r="G127" s="146">
        <v>3429.5605299999997</v>
      </c>
      <c r="H127" s="141">
        <v>6.4853016594788229E-3</v>
      </c>
      <c r="I127" s="142">
        <v>7.8154666191589293</v>
      </c>
      <c r="J127" s="146">
        <v>173.82953429107607</v>
      </c>
      <c r="K127" s="185">
        <v>0.7726563408985816</v>
      </c>
      <c r="L127" s="185">
        <v>1.3281772295925771</v>
      </c>
      <c r="M127" s="189"/>
      <c r="N127" s="146"/>
      <c r="O127" s="188"/>
      <c r="Q127" s="201"/>
      <c r="R127" s="214"/>
      <c r="T127">
        <v>508817</v>
      </c>
    </row>
    <row r="128" spans="1:20" x14ac:dyDescent="0.25">
      <c r="A128">
        <v>100002</v>
      </c>
      <c r="B128">
        <v>200030</v>
      </c>
      <c r="C128" s="67">
        <v>8819</v>
      </c>
      <c r="D128" s="67" t="s">
        <v>169</v>
      </c>
      <c r="E128" s="67">
        <v>8819</v>
      </c>
      <c r="F128" s="67" t="s">
        <v>169</v>
      </c>
      <c r="G128" s="146">
        <v>6484.5336100000004</v>
      </c>
      <c r="H128" s="141">
        <v>5.811112468101216E-3</v>
      </c>
      <c r="I128" s="142">
        <v>7.7587087085820503</v>
      </c>
      <c r="J128" s="146">
        <v>292.36640900005341</v>
      </c>
      <c r="K128" s="185">
        <v>0.81282960456426723</v>
      </c>
      <c r="L128" s="185">
        <v>1.562524983655819</v>
      </c>
      <c r="M128" s="189"/>
      <c r="N128" s="146"/>
      <c r="O128" s="188"/>
      <c r="Q128" s="201"/>
      <c r="R128" s="214"/>
      <c r="T128">
        <v>508819</v>
      </c>
    </row>
    <row r="129" spans="1:20" x14ac:dyDescent="0.25">
      <c r="A129">
        <v>100002</v>
      </c>
      <c r="B129">
        <v>200030</v>
      </c>
      <c r="C129" s="67">
        <v>8820</v>
      </c>
      <c r="D129" s="67" t="s">
        <v>164</v>
      </c>
      <c r="E129" s="67">
        <v>8820</v>
      </c>
      <c r="F129" s="67" t="s">
        <v>164</v>
      </c>
      <c r="G129" s="146">
        <v>4725.9623999999985</v>
      </c>
      <c r="H129" s="141">
        <v>5.6094305111194995E-3</v>
      </c>
      <c r="I129" s="142">
        <v>8.4761623366914662</v>
      </c>
      <c r="J129" s="146">
        <v>224.70270484266769</v>
      </c>
      <c r="K129" s="185">
        <v>0.973462079588717</v>
      </c>
      <c r="L129" s="185">
        <v>1.5150663821339077</v>
      </c>
      <c r="M129" s="189"/>
      <c r="N129" s="146"/>
      <c r="O129" s="188"/>
      <c r="Q129" s="201"/>
      <c r="R129" s="214"/>
      <c r="T129">
        <v>508820</v>
      </c>
    </row>
    <row r="130" spans="1:20" x14ac:dyDescent="0.25">
      <c r="A130" s="225">
        <v>100002</v>
      </c>
      <c r="B130">
        <v>200030</v>
      </c>
      <c r="C130" s="67">
        <v>8822</v>
      </c>
      <c r="D130" s="67" t="s">
        <v>144</v>
      </c>
      <c r="E130" s="67">
        <v>8822</v>
      </c>
      <c r="F130" s="67" t="s">
        <v>144</v>
      </c>
      <c r="G130" s="146">
        <v>16240.005929999998</v>
      </c>
      <c r="H130" s="141">
        <v>5.8536083938780913E-3</v>
      </c>
      <c r="I130" s="142">
        <v>8.0657596446518056</v>
      </c>
      <c r="J130" s="146">
        <v>766.75236532696078</v>
      </c>
      <c r="K130" s="185">
        <v>0.84741977800497026</v>
      </c>
      <c r="L130" s="185">
        <v>1.3677004418806011</v>
      </c>
      <c r="M130" s="189"/>
      <c r="N130" s="146"/>
      <c r="O130" s="188"/>
      <c r="Q130" s="201"/>
      <c r="R130" s="214"/>
      <c r="T130">
        <v>408822</v>
      </c>
    </row>
    <row r="131" spans="1:20" x14ac:dyDescent="0.25">
      <c r="A131" s="225">
        <v>100002</v>
      </c>
      <c r="B131">
        <v>200030</v>
      </c>
      <c r="C131" s="67">
        <v>8833</v>
      </c>
      <c r="D131" s="67" t="s">
        <v>146</v>
      </c>
      <c r="E131" s="67">
        <v>8833</v>
      </c>
      <c r="F131" s="67" t="s">
        <v>146</v>
      </c>
      <c r="G131" s="146">
        <v>8680.8740400000006</v>
      </c>
      <c r="H131" s="141">
        <v>5.6018371993046033E-3</v>
      </c>
      <c r="I131" s="142">
        <v>8.1143705665034602</v>
      </c>
      <c r="J131" s="146">
        <v>394.5924532940108</v>
      </c>
      <c r="K131" s="185">
        <v>0.82924514369613778</v>
      </c>
      <c r="L131" s="185">
        <v>1.5133533364947467</v>
      </c>
      <c r="M131" s="189"/>
      <c r="N131" s="146"/>
      <c r="O131" s="188"/>
      <c r="Q131" s="201"/>
      <c r="R131" s="214"/>
      <c r="T131">
        <v>508833</v>
      </c>
    </row>
    <row r="132" spans="1:20" x14ac:dyDescent="0.25">
      <c r="A132">
        <v>100002</v>
      </c>
      <c r="B132">
        <v>200030</v>
      </c>
      <c r="C132" s="67">
        <v>8839</v>
      </c>
      <c r="D132" s="67" t="s">
        <v>165</v>
      </c>
      <c r="E132" s="67">
        <v>8839</v>
      </c>
      <c r="F132" s="67" t="s">
        <v>165</v>
      </c>
      <c r="G132" s="146">
        <v>6106.8146800000004</v>
      </c>
      <c r="H132" s="141">
        <v>5.9953910158369421E-3</v>
      </c>
      <c r="I132" s="142">
        <v>7.7991121916442374</v>
      </c>
      <c r="J132" s="146">
        <v>285.54688147109692</v>
      </c>
      <c r="K132" s="185">
        <v>0.8831037803819517</v>
      </c>
      <c r="L132" s="185">
        <v>1.4382868965474942</v>
      </c>
      <c r="M132" s="189"/>
      <c r="N132" s="146"/>
      <c r="O132" s="188"/>
      <c r="Q132" s="201"/>
      <c r="R132" s="214"/>
      <c r="T132">
        <v>508839</v>
      </c>
    </row>
    <row r="133" spans="1:20" x14ac:dyDescent="0.25">
      <c r="A133">
        <v>100002</v>
      </c>
      <c r="B133">
        <v>200030</v>
      </c>
      <c r="C133" s="67">
        <v>8840</v>
      </c>
      <c r="D133" s="67" t="s">
        <v>163</v>
      </c>
      <c r="E133" s="67">
        <v>8840</v>
      </c>
      <c r="F133" s="67" t="s">
        <v>163</v>
      </c>
      <c r="G133" s="146">
        <v>9647.1049199999979</v>
      </c>
      <c r="H133" s="141">
        <v>5.7755472632772939E-3</v>
      </c>
      <c r="I133" s="142">
        <v>8.2713880082378175</v>
      </c>
      <c r="J133" s="146">
        <v>460.85949325308906</v>
      </c>
      <c r="K133" s="185">
        <v>0.96659439358517929</v>
      </c>
      <c r="L133" s="185">
        <v>1.6120590505344705</v>
      </c>
      <c r="M133" s="189"/>
      <c r="N133" s="146"/>
      <c r="O133" s="188"/>
      <c r="Q133" s="201"/>
      <c r="R133" s="214"/>
      <c r="T133">
        <v>408840</v>
      </c>
    </row>
    <row r="134" spans="1:20" x14ac:dyDescent="0.25">
      <c r="A134">
        <v>100002</v>
      </c>
      <c r="B134">
        <v>200030</v>
      </c>
      <c r="C134" s="67">
        <v>8860</v>
      </c>
      <c r="D134" s="67" t="s">
        <v>167</v>
      </c>
      <c r="E134" s="67">
        <v>8860</v>
      </c>
      <c r="F134" s="67" t="s">
        <v>167</v>
      </c>
      <c r="G134" s="146">
        <v>5143.9207200000001</v>
      </c>
      <c r="H134" s="141">
        <v>5.8687195340697534E-3</v>
      </c>
      <c r="I134" s="142">
        <v>7.584191182868774</v>
      </c>
      <c r="J134" s="146">
        <v>228.95329270874879</v>
      </c>
      <c r="K134" s="185">
        <v>0.92776607123010502</v>
      </c>
      <c r="L134" s="185">
        <v>1.4431485488541314</v>
      </c>
      <c r="M134" s="189"/>
      <c r="N134" s="146"/>
      <c r="O134" s="188"/>
      <c r="Q134" s="201"/>
      <c r="R134" s="214"/>
      <c r="T134">
        <v>508860</v>
      </c>
    </row>
    <row r="135" spans="1:20" x14ac:dyDescent="0.25">
      <c r="A135">
        <v>100002</v>
      </c>
      <c r="B135">
        <v>200030</v>
      </c>
      <c r="C135" s="67">
        <v>8862</v>
      </c>
      <c r="D135" s="67" t="s">
        <v>166</v>
      </c>
      <c r="E135" s="67">
        <v>8862</v>
      </c>
      <c r="F135" s="67" t="s">
        <v>166</v>
      </c>
      <c r="G135" s="146">
        <v>6222.803069999999</v>
      </c>
      <c r="H135" s="141">
        <v>5.7169123939077963E-3</v>
      </c>
      <c r="I135" s="142">
        <v>7.6739624357580727</v>
      </c>
      <c r="J135" s="146">
        <v>273.00290189106516</v>
      </c>
      <c r="K135" s="185">
        <v>0.93660727720891856</v>
      </c>
      <c r="L135" s="185">
        <v>1.408391453600105</v>
      </c>
      <c r="M135" s="189"/>
      <c r="N135" s="146"/>
      <c r="O135" s="188"/>
      <c r="Q135" s="201"/>
      <c r="R135" s="214"/>
      <c r="T135">
        <v>408862</v>
      </c>
    </row>
    <row r="136" spans="1:20" x14ac:dyDescent="0.25">
      <c r="A136">
        <v>100014</v>
      </c>
      <c r="B136">
        <v>200050</v>
      </c>
      <c r="C136" s="67">
        <v>10510</v>
      </c>
      <c r="D136" s="67" t="s">
        <v>41</v>
      </c>
      <c r="E136" s="67">
        <v>10510</v>
      </c>
      <c r="F136" s="67" t="s">
        <v>41</v>
      </c>
      <c r="G136" s="146">
        <v>20589.120719999999</v>
      </c>
      <c r="H136" s="141">
        <v>5.2074200594413866E-3</v>
      </c>
      <c r="I136" s="142">
        <v>7.4294513560751989</v>
      </c>
      <c r="J136" s="146">
        <v>796.557544292957</v>
      </c>
      <c r="K136" s="185">
        <v>0.52020333824143983</v>
      </c>
      <c r="L136" s="185">
        <v>1.3312321530237574</v>
      </c>
      <c r="M136" s="189"/>
      <c r="N136" s="146"/>
      <c r="O136" s="188"/>
      <c r="Q136" s="201"/>
      <c r="R136" s="214"/>
      <c r="T136">
        <v>410510</v>
      </c>
    </row>
    <row r="137" spans="1:20" x14ac:dyDescent="0.25">
      <c r="A137">
        <v>100014</v>
      </c>
      <c r="B137">
        <v>200050</v>
      </c>
      <c r="C137" s="67">
        <v>10511</v>
      </c>
      <c r="D137" s="67" t="s">
        <v>42</v>
      </c>
      <c r="E137" s="67">
        <v>10511</v>
      </c>
      <c r="F137" s="67" t="s">
        <v>42</v>
      </c>
      <c r="G137" s="146">
        <v>5086.4238400000004</v>
      </c>
      <c r="H137" s="141">
        <v>4.7403333632522124E-3</v>
      </c>
      <c r="I137" s="142">
        <v>8.0324909434012088</v>
      </c>
      <c r="J137" s="146">
        <v>193.67415736079565</v>
      </c>
      <c r="K137" s="185">
        <v>0.59438078207812117</v>
      </c>
      <c r="L137" s="185">
        <v>1.3122817691813946</v>
      </c>
      <c r="M137" s="189"/>
      <c r="N137" s="146"/>
      <c r="O137" s="188"/>
      <c r="Q137" s="201"/>
      <c r="R137" s="214"/>
      <c r="T137">
        <v>510511</v>
      </c>
    </row>
    <row r="138" spans="1:20" x14ac:dyDescent="0.25">
      <c r="A138">
        <v>100014</v>
      </c>
      <c r="B138">
        <v>200050</v>
      </c>
      <c r="C138" s="67">
        <v>10512</v>
      </c>
      <c r="D138" s="67" t="s">
        <v>43</v>
      </c>
      <c r="E138" s="67">
        <v>10512</v>
      </c>
      <c r="F138" s="67" t="s">
        <v>43</v>
      </c>
      <c r="G138" s="146">
        <v>4974.1092299999991</v>
      </c>
      <c r="H138" s="141">
        <v>5.0026558136258576E-3</v>
      </c>
      <c r="I138" s="142">
        <v>7.7271536768805573</v>
      </c>
      <c r="J138" s="146">
        <v>192.28061020184515</v>
      </c>
      <c r="K138" s="185">
        <v>0.64852292156036973</v>
      </c>
      <c r="L138" s="185">
        <v>1.4465126885338138</v>
      </c>
      <c r="M138" s="189"/>
      <c r="N138" s="146"/>
      <c r="O138" s="188"/>
      <c r="Q138" s="201"/>
      <c r="R138" s="214"/>
      <c r="T138">
        <v>410512</v>
      </c>
    </row>
    <row r="139" spans="1:20" x14ac:dyDescent="0.25">
      <c r="A139">
        <v>100014</v>
      </c>
      <c r="B139">
        <v>200050</v>
      </c>
      <c r="C139" s="67">
        <v>10513</v>
      </c>
      <c r="D139" s="67" t="s">
        <v>371</v>
      </c>
      <c r="E139" s="67">
        <v>10513</v>
      </c>
      <c r="F139" s="67" t="s">
        <v>371</v>
      </c>
      <c r="G139" s="146">
        <v>4537.1129199999996</v>
      </c>
      <c r="H139" s="141">
        <v>6.052018257912818E-3</v>
      </c>
      <c r="I139" s="142">
        <v>7.4838154783020032</v>
      </c>
      <c r="J139" s="146">
        <v>205.49577095756416</v>
      </c>
      <c r="K139" s="185">
        <v>0.56821438113997846</v>
      </c>
      <c r="L139" s="185">
        <v>1.6401924598278494</v>
      </c>
      <c r="M139" s="189"/>
      <c r="N139" s="146"/>
      <c r="O139" s="188"/>
      <c r="Q139" s="201"/>
      <c r="R139" s="214"/>
      <c r="T139">
        <v>510513</v>
      </c>
    </row>
    <row r="140" spans="1:20" x14ac:dyDescent="0.25">
      <c r="A140">
        <v>100014</v>
      </c>
      <c r="B140">
        <v>200050</v>
      </c>
      <c r="C140" s="67">
        <v>10520</v>
      </c>
      <c r="D140" s="67" t="s">
        <v>34</v>
      </c>
      <c r="E140" s="67">
        <v>10520</v>
      </c>
      <c r="F140" s="67" t="s">
        <v>34</v>
      </c>
      <c r="G140" s="146">
        <v>6984.4907600000006</v>
      </c>
      <c r="H140" s="141">
        <v>5.6629007593482746E-3</v>
      </c>
      <c r="I140" s="142">
        <v>7.8032331588910262</v>
      </c>
      <c r="J140" s="146">
        <v>308.63720806802695</v>
      </c>
      <c r="K140" s="185">
        <v>0.58235335579331571</v>
      </c>
      <c r="L140" s="185">
        <v>1.4148914541123077</v>
      </c>
      <c r="M140" s="189"/>
      <c r="N140" s="146"/>
      <c r="O140" s="188"/>
      <c r="Q140" s="201"/>
      <c r="R140" s="214"/>
      <c r="T140">
        <v>510520</v>
      </c>
    </row>
    <row r="141" spans="1:20" x14ac:dyDescent="0.25">
      <c r="A141">
        <v>100014</v>
      </c>
      <c r="B141">
        <v>200050</v>
      </c>
      <c r="C141" s="67">
        <v>10521</v>
      </c>
      <c r="D141" s="67" t="s">
        <v>38</v>
      </c>
      <c r="E141" s="67">
        <v>10521</v>
      </c>
      <c r="F141" s="67" t="s">
        <v>38</v>
      </c>
      <c r="G141" s="146">
        <v>5377.8985700000003</v>
      </c>
      <c r="H141" s="141">
        <v>5.7406395425735205E-3</v>
      </c>
      <c r="I141" s="142">
        <v>7.6092358174579706</v>
      </c>
      <c r="J141" s="146">
        <v>234.91672010773132</v>
      </c>
      <c r="K141" s="185">
        <v>0.47817883631077845</v>
      </c>
      <c r="L141" s="185">
        <v>1.2941553313511047</v>
      </c>
      <c r="M141" s="189"/>
      <c r="N141" s="146"/>
      <c r="O141" s="188"/>
      <c r="Q141" s="201"/>
      <c r="R141" s="214"/>
      <c r="T141">
        <v>410521</v>
      </c>
    </row>
    <row r="142" spans="1:20" x14ac:dyDescent="0.25">
      <c r="A142">
        <v>100014</v>
      </c>
      <c r="B142">
        <v>200050</v>
      </c>
      <c r="C142" s="67">
        <v>10522</v>
      </c>
      <c r="D142" s="67" t="s">
        <v>36</v>
      </c>
      <c r="E142" s="67">
        <v>10522</v>
      </c>
      <c r="F142" s="67" t="s">
        <v>36</v>
      </c>
      <c r="G142" s="146">
        <v>1495.2129700000003</v>
      </c>
      <c r="H142" s="141">
        <v>6.7766959906727887E-3</v>
      </c>
      <c r="I142" s="142">
        <v>8.3187387645520481</v>
      </c>
      <c r="J142" s="146">
        <v>84.290483509472267</v>
      </c>
      <c r="K142" s="185">
        <v>0.72395433407723875</v>
      </c>
      <c r="L142" s="185">
        <v>1.1173470026414041</v>
      </c>
      <c r="M142" s="189"/>
      <c r="N142" s="146"/>
      <c r="O142" s="188"/>
      <c r="Q142" s="201"/>
      <c r="R142" s="214"/>
      <c r="T142">
        <v>510522</v>
      </c>
    </row>
    <row r="143" spans="1:20" x14ac:dyDescent="0.25">
      <c r="A143">
        <v>100014</v>
      </c>
      <c r="B143">
        <v>200050</v>
      </c>
      <c r="C143" s="67">
        <v>10523</v>
      </c>
      <c r="D143" s="67" t="s">
        <v>39</v>
      </c>
      <c r="E143" s="67">
        <v>10523</v>
      </c>
      <c r="F143" s="67" t="s">
        <v>39</v>
      </c>
      <c r="G143" s="146">
        <v>3415.4137300000002</v>
      </c>
      <c r="H143" s="141">
        <v>5.246784612451154E-3</v>
      </c>
      <c r="I143" s="142">
        <v>7.4090377067143773</v>
      </c>
      <c r="J143" s="146">
        <v>132.76951267141655</v>
      </c>
      <c r="K143" s="185">
        <v>0.69179426470244931</v>
      </c>
      <c r="L143" s="185">
        <v>1.530735469717722</v>
      </c>
      <c r="M143" s="189"/>
      <c r="N143" s="146"/>
      <c r="O143" s="188"/>
      <c r="Q143" s="201"/>
      <c r="R143" s="214"/>
      <c r="T143">
        <v>510523</v>
      </c>
    </row>
    <row r="144" spans="1:20" x14ac:dyDescent="0.25">
      <c r="A144">
        <v>100014</v>
      </c>
      <c r="B144">
        <v>200050</v>
      </c>
      <c r="C144" s="67">
        <v>10524</v>
      </c>
      <c r="D144" s="67" t="s">
        <v>35</v>
      </c>
      <c r="E144" s="67">
        <v>10524</v>
      </c>
      <c r="F144" s="67" t="s">
        <v>35</v>
      </c>
      <c r="G144" s="146">
        <v>13136.067800000003</v>
      </c>
      <c r="H144" s="141">
        <v>4.9841762330363384E-3</v>
      </c>
      <c r="I144" s="142">
        <v>7.4998337517792031</v>
      </c>
      <c r="J144" s="146">
        <v>491.03269224955483</v>
      </c>
      <c r="K144" s="185">
        <v>0.70359053204699806</v>
      </c>
      <c r="L144" s="185">
        <v>1.2708436982073017</v>
      </c>
      <c r="M144" s="189"/>
      <c r="N144" s="146"/>
      <c r="O144" s="188"/>
      <c r="Q144" s="201"/>
      <c r="R144" s="214"/>
      <c r="T144">
        <v>410524</v>
      </c>
    </row>
    <row r="145" spans="1:20" x14ac:dyDescent="0.25">
      <c r="A145">
        <v>100014</v>
      </c>
      <c r="B145">
        <v>200050</v>
      </c>
      <c r="C145" s="67">
        <v>10530</v>
      </c>
      <c r="D145" s="67" t="s">
        <v>29</v>
      </c>
      <c r="E145" s="67">
        <v>10530</v>
      </c>
      <c r="F145" s="67" t="s">
        <v>29</v>
      </c>
      <c r="G145" s="146">
        <v>2612.83862</v>
      </c>
      <c r="H145" s="141">
        <v>5.0112446437971308E-3</v>
      </c>
      <c r="I145" s="142">
        <v>7.3461237172007188</v>
      </c>
      <c r="J145" s="146">
        <v>96.187011122029858</v>
      </c>
      <c r="K145" s="185">
        <v>0.89078273422030174</v>
      </c>
      <c r="L145" s="185">
        <v>1.3441524202016772</v>
      </c>
      <c r="M145" s="189"/>
      <c r="N145" s="146"/>
      <c r="O145" s="188"/>
      <c r="Q145" s="201"/>
      <c r="R145" s="214"/>
      <c r="T145">
        <v>510530</v>
      </c>
    </row>
    <row r="146" spans="1:20" x14ac:dyDescent="0.25">
      <c r="A146">
        <v>100021</v>
      </c>
      <c r="B146">
        <v>200050</v>
      </c>
      <c r="C146" s="67">
        <v>10539</v>
      </c>
      <c r="D146" s="67" t="s">
        <v>20</v>
      </c>
      <c r="E146" s="67">
        <v>10539</v>
      </c>
      <c r="F146" s="67" t="s">
        <v>20</v>
      </c>
      <c r="G146" s="146">
        <v>1791.7959200000003</v>
      </c>
      <c r="H146" s="141">
        <v>4.6789274392249952E-3</v>
      </c>
      <c r="I146" s="142">
        <v>6.9981366540336802</v>
      </c>
      <c r="J146" s="146">
        <v>58.670159966976712</v>
      </c>
      <c r="K146" s="185">
        <v>0.8718490713025977</v>
      </c>
      <c r="L146" s="185">
        <v>1.6909088126983027</v>
      </c>
      <c r="M146" s="189"/>
      <c r="N146" s="146"/>
      <c r="O146" s="188"/>
      <c r="Q146" s="201"/>
      <c r="R146" s="214"/>
      <c r="T146" s="52">
        <v>410566</v>
      </c>
    </row>
    <row r="147" spans="1:20" x14ac:dyDescent="0.25">
      <c r="A147">
        <v>100021</v>
      </c>
      <c r="B147">
        <v>200050</v>
      </c>
      <c r="C147" s="67">
        <v>10541</v>
      </c>
      <c r="D147" s="67" t="s">
        <v>27</v>
      </c>
      <c r="E147" s="67">
        <v>10541</v>
      </c>
      <c r="F147" s="67" t="s">
        <v>27</v>
      </c>
      <c r="G147" s="146">
        <v>5622.7286599999989</v>
      </c>
      <c r="H147" s="141">
        <v>3.9582833886233383E-3</v>
      </c>
      <c r="I147" s="142">
        <v>7.3789315235069521</v>
      </c>
      <c r="J147" s="146">
        <v>164.22810809718783</v>
      </c>
      <c r="K147" s="185">
        <v>0.60357459250316459</v>
      </c>
      <c r="L147" s="185">
        <v>1.1146691108056124</v>
      </c>
      <c r="M147" s="189"/>
      <c r="N147" s="146"/>
      <c r="O147" s="188"/>
      <c r="Q147" s="201"/>
      <c r="R147" s="214"/>
      <c r="T147">
        <v>410541</v>
      </c>
    </row>
    <row r="148" spans="1:20" x14ac:dyDescent="0.25">
      <c r="A148">
        <v>100014</v>
      </c>
      <c r="B148">
        <v>200050</v>
      </c>
      <c r="C148" s="67">
        <v>10550</v>
      </c>
      <c r="D148" s="67" t="s">
        <v>17</v>
      </c>
      <c r="E148" s="67">
        <v>10550</v>
      </c>
      <c r="F148" s="67" t="s">
        <v>17</v>
      </c>
      <c r="G148" s="146">
        <v>4158.3560200000002</v>
      </c>
      <c r="H148" s="141">
        <v>5.4330797405007236E-3</v>
      </c>
      <c r="I148" s="142">
        <v>7.2496326906852984</v>
      </c>
      <c r="J148" s="146">
        <v>163.78863038211983</v>
      </c>
      <c r="K148" s="185">
        <v>0.68784894228464832</v>
      </c>
      <c r="L148" s="185">
        <v>1.3116849386673162</v>
      </c>
      <c r="M148" s="189"/>
      <c r="N148" s="146"/>
      <c r="O148" s="188"/>
      <c r="Q148" s="201"/>
      <c r="R148" s="214"/>
      <c r="T148">
        <v>410550</v>
      </c>
    </row>
    <row r="149" spans="1:20" x14ac:dyDescent="0.25">
      <c r="A149">
        <v>100014</v>
      </c>
      <c r="B149">
        <v>200050</v>
      </c>
      <c r="C149" s="67">
        <v>10551</v>
      </c>
      <c r="D149" s="67" t="s">
        <v>372</v>
      </c>
      <c r="E149" s="67">
        <v>10551</v>
      </c>
      <c r="F149" s="67" t="s">
        <v>372</v>
      </c>
      <c r="G149" s="146">
        <v>1668.5971100000002</v>
      </c>
      <c r="H149" s="141">
        <v>5.4754673880610784E-3</v>
      </c>
      <c r="I149" s="142">
        <v>7.4283030863573751</v>
      </c>
      <c r="J149" s="146">
        <v>67.867569917598431</v>
      </c>
      <c r="K149" s="185">
        <v>0.76891152592251577</v>
      </c>
      <c r="L149" s="185">
        <v>1.2046493012431652</v>
      </c>
      <c r="M149" s="189"/>
      <c r="N149" s="146"/>
      <c r="O149" s="188"/>
      <c r="Q149" s="201"/>
      <c r="R149" s="214"/>
      <c r="T149" s="52">
        <v>410550</v>
      </c>
    </row>
    <row r="150" spans="1:20" x14ac:dyDescent="0.25">
      <c r="A150">
        <v>100014</v>
      </c>
      <c r="B150">
        <v>200050</v>
      </c>
      <c r="C150" s="67">
        <v>10556</v>
      </c>
      <c r="D150" s="67" t="s">
        <v>18</v>
      </c>
      <c r="E150" s="67">
        <v>10556</v>
      </c>
      <c r="F150" s="67" t="s">
        <v>18</v>
      </c>
      <c r="G150" s="146">
        <v>4066.8567900000003</v>
      </c>
      <c r="H150" s="141">
        <v>5.1878900569083675E-3</v>
      </c>
      <c r="I150" s="142">
        <v>7.2384227094458371</v>
      </c>
      <c r="J150" s="146">
        <v>152.71918042652985</v>
      </c>
      <c r="K150" s="185">
        <v>0.76073630072427501</v>
      </c>
      <c r="L150" s="185">
        <v>1.4686778395794415</v>
      </c>
      <c r="M150" s="189"/>
      <c r="N150" s="146"/>
      <c r="O150" s="188"/>
      <c r="Q150" s="201"/>
      <c r="R150" s="214"/>
      <c r="T150">
        <v>510556</v>
      </c>
    </row>
    <row r="151" spans="1:20" x14ac:dyDescent="0.25">
      <c r="A151">
        <v>100021</v>
      </c>
      <c r="B151">
        <v>200050</v>
      </c>
      <c r="C151" s="67">
        <v>10558</v>
      </c>
      <c r="D151" s="67" t="s">
        <v>26</v>
      </c>
      <c r="E151" s="67">
        <v>10558</v>
      </c>
      <c r="F151" s="67" t="s">
        <v>26</v>
      </c>
      <c r="G151" s="146">
        <v>2680.2705499999997</v>
      </c>
      <c r="H151" s="141">
        <v>3.7792767243100631E-3</v>
      </c>
      <c r="I151" s="142">
        <v>7.4690664701740648</v>
      </c>
      <c r="J151" s="146">
        <v>75.657790084848557</v>
      </c>
      <c r="K151" s="185">
        <v>0.80675934002259586</v>
      </c>
      <c r="L151" s="185">
        <v>1.5511106937122041</v>
      </c>
      <c r="M151" s="189"/>
      <c r="N151" s="146"/>
      <c r="O151" s="188"/>
      <c r="Q151" s="201"/>
      <c r="R151" s="214"/>
      <c r="T151" s="52">
        <v>410541</v>
      </c>
    </row>
    <row r="152" spans="1:20" x14ac:dyDescent="0.25">
      <c r="A152">
        <v>100021</v>
      </c>
      <c r="B152">
        <v>200050</v>
      </c>
      <c r="C152" s="67">
        <v>10560</v>
      </c>
      <c r="D152" s="67" t="s">
        <v>25</v>
      </c>
      <c r="E152" s="67">
        <v>10560</v>
      </c>
      <c r="F152" s="67" t="s">
        <v>25</v>
      </c>
      <c r="G152" s="146">
        <v>380.35204999999996</v>
      </c>
      <c r="H152" s="141">
        <v>3.8461167129767424E-3</v>
      </c>
      <c r="I152" s="142">
        <v>6.9768892819165833</v>
      </c>
      <c r="J152" s="146">
        <v>10.206340464494302</v>
      </c>
      <c r="K152" s="185">
        <v>1</v>
      </c>
      <c r="L152" s="185">
        <v>1.6275407061383513</v>
      </c>
      <c r="M152" s="189"/>
      <c r="N152" s="146"/>
      <c r="O152" s="188"/>
      <c r="Q152" s="201"/>
      <c r="R152" s="214"/>
      <c r="T152">
        <v>410560</v>
      </c>
    </row>
    <row r="153" spans="1:20" x14ac:dyDescent="0.25">
      <c r="A153">
        <v>100021</v>
      </c>
      <c r="B153">
        <v>200050</v>
      </c>
      <c r="C153" s="67">
        <v>10566</v>
      </c>
      <c r="D153" s="67" t="s">
        <v>21</v>
      </c>
      <c r="E153" s="67">
        <v>10566</v>
      </c>
      <c r="F153" s="67" t="s">
        <v>21</v>
      </c>
      <c r="G153" s="146">
        <v>11862.170879999998</v>
      </c>
      <c r="H153" s="141">
        <v>4.7812606495463341E-3</v>
      </c>
      <c r="I153" s="142">
        <v>7.5313403737023235</v>
      </c>
      <c r="J153" s="146">
        <v>427.14848608622469</v>
      </c>
      <c r="K153" s="185">
        <v>0.72789402524607749</v>
      </c>
      <c r="L153" s="185">
        <v>1.3983320487261317</v>
      </c>
      <c r="M153" s="189"/>
      <c r="N153" s="146"/>
      <c r="O153" s="188"/>
      <c r="Q153" s="201"/>
      <c r="R153" s="214"/>
      <c r="T153">
        <v>410566</v>
      </c>
    </row>
    <row r="154" spans="1:20" x14ac:dyDescent="0.25">
      <c r="A154">
        <v>100014</v>
      </c>
      <c r="B154">
        <v>200050</v>
      </c>
      <c r="C154" s="67">
        <v>10570</v>
      </c>
      <c r="D154" s="67" t="s">
        <v>30</v>
      </c>
      <c r="E154" s="67">
        <v>10570</v>
      </c>
      <c r="F154" s="67" t="s">
        <v>30</v>
      </c>
      <c r="G154" s="146">
        <v>9062.5534299999999</v>
      </c>
      <c r="H154" s="141">
        <v>5.3367432239195198E-3</v>
      </c>
      <c r="I154" s="142">
        <v>8.0551728190031735</v>
      </c>
      <c r="J154" s="146">
        <v>389.58457181342226</v>
      </c>
      <c r="K154" s="185">
        <v>0.68806363881487165</v>
      </c>
      <c r="L154" s="185">
        <v>1.2794109774113023</v>
      </c>
      <c r="M154" s="189"/>
      <c r="N154" s="146"/>
      <c r="O154" s="188"/>
      <c r="Q154" s="201"/>
      <c r="R154" s="214"/>
      <c r="T154">
        <v>510570</v>
      </c>
    </row>
    <row r="155" spans="1:20" x14ac:dyDescent="0.25">
      <c r="A155">
        <v>100014</v>
      </c>
      <c r="B155">
        <v>200050</v>
      </c>
      <c r="C155" s="67">
        <v>10571</v>
      </c>
      <c r="D155" s="67" t="s">
        <v>471</v>
      </c>
      <c r="E155" s="67">
        <v>10571</v>
      </c>
      <c r="F155" s="67" t="s">
        <v>471</v>
      </c>
      <c r="G155" s="146">
        <v>7335.6863299999986</v>
      </c>
      <c r="H155" s="141">
        <v>5.7688371263739796E-3</v>
      </c>
      <c r="I155" s="142">
        <v>7.7332336169968166</v>
      </c>
      <c r="J155" s="146">
        <v>327.2579161102687</v>
      </c>
      <c r="K155" s="185">
        <v>0.7325693845472806</v>
      </c>
      <c r="L155" s="185">
        <v>1.4398508035288391</v>
      </c>
      <c r="M155" s="189"/>
      <c r="N155" s="146"/>
      <c r="O155" s="188"/>
      <c r="Q155" s="201"/>
      <c r="R155" s="214"/>
      <c r="T155">
        <v>410571</v>
      </c>
    </row>
    <row r="156" spans="1:20" x14ac:dyDescent="0.25">
      <c r="A156">
        <v>100021</v>
      </c>
      <c r="B156">
        <v>200050</v>
      </c>
      <c r="C156" s="67">
        <v>10582</v>
      </c>
      <c r="D156" s="67" t="s">
        <v>28</v>
      </c>
      <c r="E156" s="67">
        <v>10582</v>
      </c>
      <c r="F156" s="67" t="s">
        <v>28</v>
      </c>
      <c r="G156" s="146">
        <v>2413.06194</v>
      </c>
      <c r="H156" s="141">
        <v>4.9961460839096769E-3</v>
      </c>
      <c r="I156" s="142">
        <v>7.6197028132647109</v>
      </c>
      <c r="J156" s="146">
        <v>91.863213022389004</v>
      </c>
      <c r="K156" s="185">
        <v>0.64756733927849364</v>
      </c>
      <c r="L156" s="185">
        <v>1.5657505109527259</v>
      </c>
      <c r="M156" s="189"/>
      <c r="N156" s="146"/>
      <c r="O156" s="188"/>
      <c r="Q156" s="201"/>
      <c r="R156" s="214"/>
      <c r="T156" s="52">
        <v>510590</v>
      </c>
    </row>
    <row r="157" spans="1:20" x14ac:dyDescent="0.25">
      <c r="A157">
        <v>100014</v>
      </c>
      <c r="B157">
        <v>200050</v>
      </c>
      <c r="C157" s="67">
        <v>10583</v>
      </c>
      <c r="D157" s="67" t="s">
        <v>37</v>
      </c>
      <c r="E157" s="67">
        <v>10583</v>
      </c>
      <c r="F157" s="67" t="s">
        <v>37</v>
      </c>
      <c r="G157" s="146">
        <v>553.89766000000009</v>
      </c>
      <c r="H157" s="141">
        <v>4.2593023447485227E-3</v>
      </c>
      <c r="I157" s="142">
        <v>7.6407009345372572</v>
      </c>
      <c r="J157" s="146">
        <v>18.026076136291962</v>
      </c>
      <c r="K157" s="185">
        <v>1</v>
      </c>
      <c r="L157" s="185">
        <v>1.4176694021219118</v>
      </c>
      <c r="M157" s="189"/>
      <c r="N157" s="146"/>
      <c r="O157" s="188"/>
      <c r="Q157" s="201"/>
      <c r="R157" s="214"/>
      <c r="T157" s="52">
        <v>510523</v>
      </c>
    </row>
    <row r="158" spans="1:20" x14ac:dyDescent="0.25">
      <c r="A158">
        <v>100021</v>
      </c>
      <c r="B158">
        <v>200050</v>
      </c>
      <c r="C158" s="67">
        <v>10590</v>
      </c>
      <c r="D158" s="67" t="s">
        <v>22</v>
      </c>
      <c r="E158" s="67">
        <v>10590</v>
      </c>
      <c r="F158" s="67" t="s">
        <v>22</v>
      </c>
      <c r="G158" s="146">
        <v>4900.0000799999998</v>
      </c>
      <c r="H158" s="141">
        <v>4.7954300441543597E-3</v>
      </c>
      <c r="I158" s="142">
        <v>8.2024811762452075</v>
      </c>
      <c r="J158" s="146">
        <v>192.73868402572057</v>
      </c>
      <c r="K158" s="185">
        <v>0.52356581798259882</v>
      </c>
      <c r="L158" s="185">
        <v>1.4773878714858986</v>
      </c>
      <c r="M158" s="189"/>
      <c r="N158" s="146"/>
      <c r="O158" s="188"/>
      <c r="Q158" s="201"/>
      <c r="R158" s="214"/>
      <c r="T158">
        <v>510590</v>
      </c>
    </row>
    <row r="159" spans="1:20" x14ac:dyDescent="0.25">
      <c r="A159">
        <v>100006</v>
      </c>
      <c r="B159">
        <v>200030</v>
      </c>
      <c r="C159" s="67">
        <v>51101</v>
      </c>
      <c r="D159" s="67" t="s">
        <v>138</v>
      </c>
      <c r="E159" s="67">
        <v>51101</v>
      </c>
      <c r="F159" s="67" t="s">
        <v>138</v>
      </c>
      <c r="G159" s="146">
        <v>26610.226650000001</v>
      </c>
      <c r="H159" s="141">
        <v>5.4796928140247187E-3</v>
      </c>
      <c r="I159" s="142">
        <v>7.832434706184662</v>
      </c>
      <c r="J159" s="146">
        <v>1142.0932633055263</v>
      </c>
      <c r="K159" s="185">
        <v>0.82031813773592033</v>
      </c>
      <c r="L159" s="185">
        <v>1.4184858926566792</v>
      </c>
      <c r="M159" s="189"/>
      <c r="N159" s="146"/>
      <c r="O159" s="188"/>
      <c r="Q159" s="201"/>
      <c r="R159" s="214"/>
      <c r="T159">
        <v>451101</v>
      </c>
    </row>
    <row r="160" spans="1:20" x14ac:dyDescent="0.25">
      <c r="A160">
        <v>100006</v>
      </c>
      <c r="B160">
        <v>200030</v>
      </c>
      <c r="C160" s="67">
        <v>51103</v>
      </c>
      <c r="D160" s="67" t="s">
        <v>139</v>
      </c>
      <c r="E160" s="67">
        <v>51103</v>
      </c>
      <c r="F160" s="67" t="s">
        <v>139</v>
      </c>
      <c r="G160" s="146">
        <v>10156.477989999999</v>
      </c>
      <c r="H160" s="141">
        <v>5.5506705668242886E-3</v>
      </c>
      <c r="I160" s="142">
        <v>8.1518184891079546</v>
      </c>
      <c r="J160" s="146">
        <v>459.56091485231423</v>
      </c>
      <c r="K160" s="185">
        <v>0.85614459840915791</v>
      </c>
      <c r="L160" s="185">
        <v>1.2978264412137339</v>
      </c>
      <c r="M160" s="189"/>
      <c r="N160" s="146"/>
      <c r="O160" s="188"/>
      <c r="Q160" s="201"/>
      <c r="R160" s="214"/>
      <c r="T160">
        <v>551103</v>
      </c>
    </row>
    <row r="161" spans="1:20" x14ac:dyDescent="0.25">
      <c r="A161">
        <v>100006</v>
      </c>
      <c r="B161">
        <v>200030</v>
      </c>
      <c r="C161" s="67">
        <v>51110</v>
      </c>
      <c r="D161" s="67" t="s">
        <v>137</v>
      </c>
      <c r="E161" s="67">
        <v>51110</v>
      </c>
      <c r="F161" s="67" t="s">
        <v>137</v>
      </c>
      <c r="G161" s="146">
        <v>10875.677639999998</v>
      </c>
      <c r="H161" s="141">
        <v>4.9552042924063512E-3</v>
      </c>
      <c r="I161" s="142">
        <v>7.7735608911538119</v>
      </c>
      <c r="J161" s="146">
        <v>418.92655986925809</v>
      </c>
      <c r="K161" s="185">
        <v>0.83497644014391725</v>
      </c>
      <c r="L161" s="185">
        <v>1.3432745298044546</v>
      </c>
      <c r="M161" s="189"/>
      <c r="N161" s="146"/>
      <c r="O161" s="188"/>
      <c r="Q161" s="201"/>
      <c r="R161" s="214"/>
      <c r="T161">
        <v>551110</v>
      </c>
    </row>
    <row r="162" spans="1:20" x14ac:dyDescent="0.25">
      <c r="A162" s="65">
        <v>100006</v>
      </c>
      <c r="B162" s="65">
        <v>200030</v>
      </c>
      <c r="C162" s="51">
        <v>51114</v>
      </c>
      <c r="D162" s="51" t="s">
        <v>443</v>
      </c>
      <c r="E162" s="102">
        <v>51115</v>
      </c>
      <c r="F162" s="67" t="s">
        <v>527</v>
      </c>
      <c r="G162" s="156">
        <v>2376.8316100000006</v>
      </c>
      <c r="H162" s="154">
        <v>6.4738746136574739E-3</v>
      </c>
      <c r="I162" s="155">
        <v>8.5957366496821344</v>
      </c>
      <c r="J162" s="146">
        <v>132.26526296767548</v>
      </c>
      <c r="K162" s="185">
        <v>0</v>
      </c>
      <c r="L162" s="185">
        <v>0</v>
      </c>
      <c r="M162" s="189"/>
      <c r="N162" s="156"/>
      <c r="O162" s="191"/>
      <c r="Q162" s="201"/>
      <c r="R162" s="214"/>
      <c r="T162">
        <v>451115</v>
      </c>
    </row>
    <row r="163" spans="1:20" x14ac:dyDescent="0.25">
      <c r="A163">
        <v>100006</v>
      </c>
      <c r="B163">
        <v>200030</v>
      </c>
      <c r="C163" s="67">
        <v>51115</v>
      </c>
      <c r="D163" s="67" t="s">
        <v>469</v>
      </c>
      <c r="E163" s="67">
        <v>51115</v>
      </c>
      <c r="F163" s="67" t="s">
        <v>527</v>
      </c>
      <c r="G163" s="146">
        <v>4512.2212</v>
      </c>
      <c r="H163" s="141">
        <v>5.9088330126036504E-3</v>
      </c>
      <c r="I163" s="142">
        <v>8.2636358889719332</v>
      </c>
      <c r="J163" s="146">
        <v>220.32474263849357</v>
      </c>
      <c r="K163" s="185">
        <v>0.90910323853360075</v>
      </c>
      <c r="L163" s="185">
        <v>1.4438754309289057</v>
      </c>
      <c r="M163" s="189"/>
      <c r="N163" s="146"/>
      <c r="O163" s="188"/>
      <c r="Q163" s="201"/>
      <c r="R163" s="214"/>
      <c r="T163">
        <v>451115</v>
      </c>
    </row>
    <row r="164" spans="1:20" x14ac:dyDescent="0.25">
      <c r="A164">
        <v>100006</v>
      </c>
      <c r="B164">
        <v>200030</v>
      </c>
      <c r="C164" s="67">
        <v>51120</v>
      </c>
      <c r="D164" s="67" t="s">
        <v>141</v>
      </c>
      <c r="E164" s="67">
        <v>51120</v>
      </c>
      <c r="F164" s="67" t="s">
        <v>141</v>
      </c>
      <c r="G164" s="146">
        <v>4558.7570000000005</v>
      </c>
      <c r="H164" s="141">
        <v>5.7891008104421693E-3</v>
      </c>
      <c r="I164" s="142">
        <v>7.581464303493255</v>
      </c>
      <c r="J164" s="146">
        <v>200.08321171783018</v>
      </c>
      <c r="K164" s="185">
        <v>0.64915663414391245</v>
      </c>
      <c r="L164" s="185">
        <v>1.2842671864794781</v>
      </c>
      <c r="M164" s="189"/>
      <c r="N164" s="146"/>
      <c r="O164" s="188"/>
      <c r="Q164" s="201"/>
      <c r="R164" s="214"/>
      <c r="T164">
        <v>451120</v>
      </c>
    </row>
    <row r="165" spans="1:20" x14ac:dyDescent="0.25">
      <c r="A165">
        <v>100006</v>
      </c>
      <c r="B165">
        <v>200030</v>
      </c>
      <c r="C165" s="67">
        <v>51128</v>
      </c>
      <c r="D165" s="67" t="s">
        <v>178</v>
      </c>
      <c r="E165" s="67">
        <v>51128</v>
      </c>
      <c r="F165" s="67" t="s">
        <v>178</v>
      </c>
      <c r="G165" s="146">
        <v>3349.7815100000003</v>
      </c>
      <c r="H165" s="141">
        <v>7.0073188467924359E-3</v>
      </c>
      <c r="I165" s="142">
        <v>7.690961271799484</v>
      </c>
      <c r="J165" s="146">
        <v>180.5298347784603</v>
      </c>
      <c r="K165" s="185">
        <v>0.97498598408265535</v>
      </c>
      <c r="L165" s="185">
        <v>1.5846232227071801</v>
      </c>
      <c r="M165" s="189"/>
      <c r="N165" s="146"/>
      <c r="O165" s="188"/>
      <c r="Q165" s="201"/>
      <c r="R165" s="214"/>
      <c r="T165">
        <v>551128</v>
      </c>
    </row>
    <row r="166" spans="1:20" x14ac:dyDescent="0.25">
      <c r="A166">
        <v>100021</v>
      </c>
      <c r="B166">
        <v>200050</v>
      </c>
      <c r="C166" s="67">
        <v>51151</v>
      </c>
      <c r="D166" s="67" t="s">
        <v>24</v>
      </c>
      <c r="E166" s="67">
        <v>51151</v>
      </c>
      <c r="F166" s="67" t="s">
        <v>24</v>
      </c>
      <c r="G166" s="146">
        <v>1678.93679</v>
      </c>
      <c r="H166" s="141">
        <v>5.2852290728892587E-3</v>
      </c>
      <c r="I166" s="142">
        <v>7.6519514432106757</v>
      </c>
      <c r="J166" s="146">
        <v>67.90009259470888</v>
      </c>
      <c r="K166" s="185">
        <v>0.84966012086411435</v>
      </c>
      <c r="L166" s="185">
        <v>1.2828163415568008</v>
      </c>
      <c r="M166" s="189"/>
      <c r="N166" s="146"/>
      <c r="O166" s="188"/>
      <c r="Q166" s="201"/>
      <c r="R166" s="214"/>
      <c r="T166">
        <v>451151</v>
      </c>
    </row>
    <row r="167" spans="1:20" x14ac:dyDescent="0.25">
      <c r="A167">
        <v>100021</v>
      </c>
      <c r="B167">
        <v>200050</v>
      </c>
      <c r="C167" s="67">
        <v>51154</v>
      </c>
      <c r="D167" s="67" t="s">
        <v>23</v>
      </c>
      <c r="E167" s="67">
        <v>51154</v>
      </c>
      <c r="F167" s="67" t="s">
        <v>23</v>
      </c>
      <c r="G167" s="146">
        <v>2075.2853599999999</v>
      </c>
      <c r="H167" s="141">
        <v>5.9718386243146513E-3</v>
      </c>
      <c r="I167" s="142">
        <v>8.591096264467458</v>
      </c>
      <c r="J167" s="146">
        <v>106.47176932421789</v>
      </c>
      <c r="K167" s="185">
        <v>0.62350006169753935</v>
      </c>
      <c r="L167" s="185">
        <v>1.6317645969128951</v>
      </c>
      <c r="M167" s="189"/>
      <c r="N167" s="146"/>
      <c r="O167" s="188"/>
      <c r="Q167" s="201"/>
      <c r="R167" s="214"/>
      <c r="T167">
        <v>451154</v>
      </c>
    </row>
    <row r="168" spans="1:20" x14ac:dyDescent="0.25">
      <c r="A168">
        <v>100021</v>
      </c>
      <c r="B168">
        <v>200050</v>
      </c>
      <c r="C168" s="67">
        <v>51156</v>
      </c>
      <c r="D168" s="67" t="s">
        <v>32</v>
      </c>
      <c r="E168" s="67">
        <v>51156</v>
      </c>
      <c r="F168" s="67" t="s">
        <v>32</v>
      </c>
      <c r="G168" s="146">
        <v>6738.1281600000002</v>
      </c>
      <c r="H168" s="141">
        <v>4.6036239240406455E-3</v>
      </c>
      <c r="I168" s="142">
        <v>8.0502267664941538</v>
      </c>
      <c r="J168" s="146">
        <v>249.71648865816482</v>
      </c>
      <c r="K168" s="185">
        <v>0.572407941555092</v>
      </c>
      <c r="L168" s="185">
        <v>1.3366753115882337</v>
      </c>
      <c r="M168" s="189"/>
      <c r="N168" s="146"/>
      <c r="O168" s="188"/>
      <c r="Q168" s="201"/>
      <c r="R168" s="214"/>
      <c r="T168">
        <v>451156</v>
      </c>
    </row>
    <row r="169" spans="1:20" x14ac:dyDescent="0.25">
      <c r="A169">
        <v>100021</v>
      </c>
      <c r="B169">
        <v>200050</v>
      </c>
      <c r="C169" s="67">
        <v>51157</v>
      </c>
      <c r="D169" s="67" t="s">
        <v>33</v>
      </c>
      <c r="E169" s="67">
        <v>51157</v>
      </c>
      <c r="F169" s="67" t="s">
        <v>33</v>
      </c>
      <c r="G169" s="146">
        <v>4891.4132300000001</v>
      </c>
      <c r="H169" s="141">
        <v>5.1293066912527045E-3</v>
      </c>
      <c r="I169" s="142">
        <v>8.2388113639705729</v>
      </c>
      <c r="J169" s="146">
        <v>206.70814059571845</v>
      </c>
      <c r="K169" s="185">
        <v>0.55449011686451144</v>
      </c>
      <c r="L169" s="185">
        <v>1.2868902396024298</v>
      </c>
      <c r="M169" s="189"/>
      <c r="N169" s="146"/>
      <c r="O169" s="188"/>
      <c r="Q169" s="201"/>
      <c r="R169" s="214"/>
      <c r="T169">
        <v>551157</v>
      </c>
    </row>
    <row r="170" spans="1:20" x14ac:dyDescent="0.25">
      <c r="A170">
        <v>100006</v>
      </c>
      <c r="B170">
        <v>200030</v>
      </c>
      <c r="C170" s="67">
        <v>51166</v>
      </c>
      <c r="D170" s="67" t="s">
        <v>179</v>
      </c>
      <c r="E170" s="67">
        <v>51166</v>
      </c>
      <c r="F170" s="67" t="s">
        <v>179</v>
      </c>
      <c r="G170" s="146">
        <v>11201.598520000003</v>
      </c>
      <c r="H170" s="141">
        <v>5.1099419601490902E-3</v>
      </c>
      <c r="I170" s="142">
        <v>7.7490909389510909</v>
      </c>
      <c r="J170" s="146">
        <v>443.55423259366961</v>
      </c>
      <c r="K170" s="185">
        <v>0.86258590541976743</v>
      </c>
      <c r="L170" s="185">
        <v>1.4489308513777859</v>
      </c>
      <c r="M170" s="189"/>
      <c r="N170" s="146"/>
      <c r="O170" s="188"/>
      <c r="Q170" s="201"/>
      <c r="R170" s="214"/>
      <c r="T170">
        <v>451166</v>
      </c>
    </row>
    <row r="171" spans="1:20" x14ac:dyDescent="0.25">
      <c r="A171">
        <v>100011</v>
      </c>
      <c r="B171">
        <v>200030</v>
      </c>
      <c r="C171" s="67">
        <v>51301</v>
      </c>
      <c r="D171" s="67" t="s">
        <v>158</v>
      </c>
      <c r="E171" s="67">
        <v>51301</v>
      </c>
      <c r="F171" s="67" t="s">
        <v>158</v>
      </c>
      <c r="G171" s="146">
        <v>18092.375079999998</v>
      </c>
      <c r="H171" s="141">
        <v>4.5165655412274831E-3</v>
      </c>
      <c r="I171" s="142">
        <v>7.9021667655090422</v>
      </c>
      <c r="J171" s="146">
        <v>645.72870108340635</v>
      </c>
      <c r="K171" s="185">
        <v>0.89622894718364465</v>
      </c>
      <c r="L171" s="185">
        <v>1.3994607811048958</v>
      </c>
      <c r="M171" s="189"/>
      <c r="N171" s="146"/>
      <c r="O171" s="188"/>
      <c r="Q171" s="201"/>
      <c r="R171" s="214"/>
      <c r="T171">
        <v>451301</v>
      </c>
    </row>
    <row r="172" spans="1:20" x14ac:dyDescent="0.25">
      <c r="A172">
        <v>100011</v>
      </c>
      <c r="B172">
        <v>200030</v>
      </c>
      <c r="C172" s="67">
        <v>51305</v>
      </c>
      <c r="D172" s="67" t="s">
        <v>176</v>
      </c>
      <c r="E172" s="67">
        <v>51305</v>
      </c>
      <c r="F172" s="67" t="s">
        <v>176</v>
      </c>
      <c r="G172" s="146">
        <v>17189.205690000003</v>
      </c>
      <c r="H172" s="141">
        <v>4.9532337539344032E-3</v>
      </c>
      <c r="I172" s="142">
        <v>7.9548378314332675</v>
      </c>
      <c r="J172" s="146">
        <v>677.29202631296357</v>
      </c>
      <c r="K172" s="185">
        <v>0.81756349119080363</v>
      </c>
      <c r="L172" s="185">
        <v>1.2625279918372365</v>
      </c>
      <c r="M172" s="189"/>
      <c r="N172" s="146"/>
      <c r="O172" s="188"/>
      <c r="Q172" s="201"/>
      <c r="R172" s="214"/>
      <c r="T172">
        <v>551305</v>
      </c>
    </row>
    <row r="173" spans="1:20" x14ac:dyDescent="0.25">
      <c r="A173">
        <v>100011</v>
      </c>
      <c r="B173">
        <v>200030</v>
      </c>
      <c r="C173" s="67">
        <v>51306</v>
      </c>
      <c r="D173" s="67" t="s">
        <v>160</v>
      </c>
      <c r="E173" s="67">
        <v>51306</v>
      </c>
      <c r="F173" s="67" t="s">
        <v>160</v>
      </c>
      <c r="G173" s="146">
        <v>15302.436940000003</v>
      </c>
      <c r="H173" s="141">
        <v>4.9666996685569882E-3</v>
      </c>
      <c r="I173" s="142">
        <v>7.598445526115003</v>
      </c>
      <c r="J173" s="146">
        <v>577.5016803628223</v>
      </c>
      <c r="K173" s="185">
        <v>0.79594056806989888</v>
      </c>
      <c r="L173" s="185">
        <v>1.4369105404569253</v>
      </c>
      <c r="M173" s="189"/>
      <c r="N173" s="146"/>
      <c r="O173" s="188"/>
      <c r="Q173" s="201"/>
      <c r="R173" s="214"/>
      <c r="T173">
        <v>551306</v>
      </c>
    </row>
    <row r="174" spans="1:20" x14ac:dyDescent="0.25">
      <c r="A174">
        <v>100011</v>
      </c>
      <c r="B174">
        <v>200030</v>
      </c>
      <c r="C174" s="67">
        <v>51307</v>
      </c>
      <c r="D174" s="67" t="s">
        <v>156</v>
      </c>
      <c r="E174" s="67">
        <v>51307</v>
      </c>
      <c r="F174" s="67" t="s">
        <v>156</v>
      </c>
      <c r="G174" s="146">
        <v>9001.9498700000004</v>
      </c>
      <c r="H174" s="141">
        <v>4.3427338080325026E-3</v>
      </c>
      <c r="I174" s="142">
        <v>7.6944385124197554</v>
      </c>
      <c r="J174" s="146">
        <v>300.79923906308687</v>
      </c>
      <c r="K174" s="185">
        <v>0.89767344705286611</v>
      </c>
      <c r="L174" s="185">
        <v>1.1925438739699232</v>
      </c>
      <c r="M174" s="189"/>
      <c r="N174" s="146"/>
      <c r="O174" s="188"/>
      <c r="Q174" s="201"/>
      <c r="R174" s="214"/>
      <c r="T174">
        <v>551307</v>
      </c>
    </row>
    <row r="175" spans="1:20" x14ac:dyDescent="0.25">
      <c r="A175">
        <v>100011</v>
      </c>
      <c r="B175">
        <v>200030</v>
      </c>
      <c r="C175" s="67">
        <v>51308</v>
      </c>
      <c r="D175" s="67" t="s">
        <v>162</v>
      </c>
      <c r="E175" s="67">
        <v>51308</v>
      </c>
      <c r="F175" s="67" t="s">
        <v>162</v>
      </c>
      <c r="G175" s="146">
        <v>25319.458850000003</v>
      </c>
      <c r="H175" s="141">
        <v>5.5243229618672941E-3</v>
      </c>
      <c r="I175" s="142">
        <v>7.914904166283157</v>
      </c>
      <c r="J175" s="146">
        <v>1107.0803449479513</v>
      </c>
      <c r="K175" s="185">
        <v>0.87421505843856628</v>
      </c>
      <c r="L175" s="185">
        <v>1.377268460847483</v>
      </c>
      <c r="M175" s="189"/>
      <c r="N175" s="146"/>
      <c r="O175" s="188"/>
      <c r="Q175" s="201"/>
      <c r="R175" s="214"/>
      <c r="T175">
        <v>451308</v>
      </c>
    </row>
    <row r="176" spans="1:20" x14ac:dyDescent="0.25">
      <c r="A176">
        <v>100011</v>
      </c>
      <c r="B176">
        <v>200030</v>
      </c>
      <c r="C176" s="67">
        <v>51309</v>
      </c>
      <c r="D176" s="67" t="s">
        <v>157</v>
      </c>
      <c r="E176" s="67">
        <v>51309</v>
      </c>
      <c r="F176" s="67" t="s">
        <v>157</v>
      </c>
      <c r="G176" s="146">
        <v>5927.0132300000005</v>
      </c>
      <c r="H176" s="141">
        <v>5.8165500442887109E-3</v>
      </c>
      <c r="I176" s="142">
        <v>8.2809998332836514</v>
      </c>
      <c r="J176" s="146">
        <v>285.48555688353582</v>
      </c>
      <c r="K176" s="185">
        <v>0.88086624118702062</v>
      </c>
      <c r="L176" s="185">
        <v>1.3187301409581562</v>
      </c>
      <c r="M176" s="189"/>
      <c r="N176" s="146"/>
      <c r="O176" s="188"/>
      <c r="Q176" s="201"/>
      <c r="R176" s="214"/>
      <c r="T176">
        <v>551309</v>
      </c>
    </row>
    <row r="177" spans="1:20" x14ac:dyDescent="0.25">
      <c r="A177">
        <v>100011</v>
      </c>
      <c r="B177">
        <v>200030</v>
      </c>
      <c r="C177" s="67">
        <v>51310</v>
      </c>
      <c r="D177" s="67" t="s">
        <v>154</v>
      </c>
      <c r="E177" s="67">
        <v>51310</v>
      </c>
      <c r="F177" s="67" t="s">
        <v>154</v>
      </c>
      <c r="G177" s="146">
        <v>13859.446710000002</v>
      </c>
      <c r="H177" s="141">
        <v>4.9679280676082236E-3</v>
      </c>
      <c r="I177" s="142">
        <v>7.7088906271497164</v>
      </c>
      <c r="J177" s="146">
        <v>530.77819819240449</v>
      </c>
      <c r="K177" s="185">
        <v>0.90012757082133188</v>
      </c>
      <c r="L177" s="185">
        <v>1.4383835728735046</v>
      </c>
      <c r="M177" s="189"/>
      <c r="N177" s="146"/>
      <c r="O177" s="188"/>
      <c r="Q177" s="201"/>
      <c r="R177" s="214"/>
      <c r="T177">
        <v>551310</v>
      </c>
    </row>
    <row r="178" spans="1:20" x14ac:dyDescent="0.25">
      <c r="A178">
        <v>100011</v>
      </c>
      <c r="B178">
        <v>200030</v>
      </c>
      <c r="C178" s="67">
        <v>51314</v>
      </c>
      <c r="D178" s="67" t="s">
        <v>175</v>
      </c>
      <c r="E178" s="67">
        <v>51314</v>
      </c>
      <c r="F178" s="67" t="s">
        <v>175</v>
      </c>
      <c r="G178" s="146">
        <v>8936.8428300000014</v>
      </c>
      <c r="H178" s="141">
        <v>6.3108103281752283E-3</v>
      </c>
      <c r="I178" s="142">
        <v>7.8162686456241488</v>
      </c>
      <c r="J178" s="146">
        <v>440.82754704604332</v>
      </c>
      <c r="K178" s="185">
        <v>1.0000000000000002</v>
      </c>
      <c r="L178" s="185">
        <v>1.5618379971246976</v>
      </c>
      <c r="M178" s="189"/>
      <c r="N178" s="146"/>
      <c r="O178" s="188"/>
      <c r="Q178" s="201"/>
      <c r="R178" s="214"/>
      <c r="T178">
        <v>551314</v>
      </c>
    </row>
    <row r="179" spans="1:20" x14ac:dyDescent="0.25">
      <c r="A179">
        <v>100011</v>
      </c>
      <c r="B179">
        <v>200030</v>
      </c>
      <c r="C179" s="67">
        <v>51318</v>
      </c>
      <c r="D179" s="67" t="s">
        <v>152</v>
      </c>
      <c r="E179" s="67">
        <v>51318</v>
      </c>
      <c r="F179" s="67" t="s">
        <v>152</v>
      </c>
      <c r="G179" s="146">
        <v>3264.0227599999989</v>
      </c>
      <c r="H179" s="141">
        <v>4.33614593808993E-3</v>
      </c>
      <c r="I179" s="142">
        <v>7.4112404592730234</v>
      </c>
      <c r="J179" s="146">
        <v>104.89335419783814</v>
      </c>
      <c r="K179" s="185">
        <v>0.84708216311579887</v>
      </c>
      <c r="L179" s="185">
        <v>1.4687930407321801</v>
      </c>
      <c r="M179" s="189"/>
      <c r="N179" s="146"/>
      <c r="O179" s="188"/>
      <c r="Q179" s="201"/>
      <c r="R179" s="214"/>
      <c r="T179" s="52">
        <v>451370</v>
      </c>
    </row>
    <row r="180" spans="1:20" x14ac:dyDescent="0.25">
      <c r="A180">
        <v>100006</v>
      </c>
      <c r="B180">
        <v>200030</v>
      </c>
      <c r="C180" s="67">
        <v>51330</v>
      </c>
      <c r="D180" s="67" t="s">
        <v>172</v>
      </c>
      <c r="E180" s="67">
        <v>51330</v>
      </c>
      <c r="F180" s="67" t="s">
        <v>172</v>
      </c>
      <c r="G180" s="146">
        <v>7187.6455600000008</v>
      </c>
      <c r="H180" s="141">
        <v>6.0239549527285668E-3</v>
      </c>
      <c r="I180" s="142">
        <v>8.2294944036027289</v>
      </c>
      <c r="J180" s="146">
        <v>356.32108542332765</v>
      </c>
      <c r="K180" s="185">
        <v>0.94053940105527412</v>
      </c>
      <c r="L180" s="185">
        <v>1.4929249107636533</v>
      </c>
      <c r="M180" s="189"/>
      <c r="N180" s="146"/>
      <c r="O180" s="188"/>
      <c r="Q180" s="201"/>
      <c r="R180" s="214"/>
      <c r="T180">
        <v>551330</v>
      </c>
    </row>
    <row r="181" spans="1:20" x14ac:dyDescent="0.25">
      <c r="A181">
        <v>100011</v>
      </c>
      <c r="B181">
        <v>200030</v>
      </c>
      <c r="C181" s="67">
        <v>51336</v>
      </c>
      <c r="D181" s="67" t="s">
        <v>177</v>
      </c>
      <c r="E181" s="67">
        <v>51336</v>
      </c>
      <c r="F181" s="67" t="s">
        <v>177</v>
      </c>
      <c r="G181" s="146">
        <v>16238.3498</v>
      </c>
      <c r="H181" s="141">
        <v>5.3973264106134972E-3</v>
      </c>
      <c r="I181" s="142">
        <v>7.5660914965879122</v>
      </c>
      <c r="J181" s="146">
        <v>663.12005839940923</v>
      </c>
      <c r="K181" s="185">
        <v>0.88306888852732857</v>
      </c>
      <c r="L181" s="185">
        <v>1.5225653427373005</v>
      </c>
      <c r="M181" s="189"/>
      <c r="N181" s="146"/>
      <c r="O181" s="188"/>
      <c r="Q181" s="201"/>
      <c r="R181" s="214"/>
      <c r="T181">
        <v>451336</v>
      </c>
    </row>
    <row r="182" spans="1:20" x14ac:dyDescent="0.25">
      <c r="A182">
        <v>100011</v>
      </c>
      <c r="B182">
        <v>200030</v>
      </c>
      <c r="C182" s="67">
        <v>51340</v>
      </c>
      <c r="D182" s="67" t="s">
        <v>161</v>
      </c>
      <c r="E182" s="67">
        <v>51340</v>
      </c>
      <c r="F182" s="67" t="s">
        <v>161</v>
      </c>
      <c r="G182" s="146">
        <v>12201.109920000003</v>
      </c>
      <c r="H182" s="141">
        <v>4.7019647964222002E-3</v>
      </c>
      <c r="I182" s="142">
        <v>7.9464051969052321</v>
      </c>
      <c r="J182" s="146">
        <v>455.87882416356985</v>
      </c>
      <c r="K182" s="185">
        <v>0.9044153766132792</v>
      </c>
      <c r="L182" s="185">
        <v>1.4270733610160573</v>
      </c>
      <c r="M182" s="189"/>
      <c r="N182" s="146"/>
      <c r="O182" s="188"/>
      <c r="Q182" s="201"/>
      <c r="R182" s="214"/>
      <c r="T182">
        <v>551340</v>
      </c>
    </row>
    <row r="183" spans="1:20" x14ac:dyDescent="0.25">
      <c r="A183">
        <v>100011</v>
      </c>
      <c r="B183">
        <v>200030</v>
      </c>
      <c r="C183" s="67">
        <v>51341</v>
      </c>
      <c r="D183" s="67" t="s">
        <v>159</v>
      </c>
      <c r="E183" s="67">
        <v>51341</v>
      </c>
      <c r="F183" s="67" t="s">
        <v>159</v>
      </c>
      <c r="G183" s="146">
        <v>12783.68037</v>
      </c>
      <c r="H183" s="141">
        <v>4.7191657763018119E-3</v>
      </c>
      <c r="I183" s="142">
        <v>7.9417981343349258</v>
      </c>
      <c r="J183" s="146">
        <v>479.11523516444515</v>
      </c>
      <c r="K183" s="185">
        <v>0.87154466926021879</v>
      </c>
      <c r="L183" s="185">
        <v>1.3479924094895646</v>
      </c>
      <c r="M183" s="189"/>
      <c r="N183" s="146"/>
      <c r="O183" s="188"/>
      <c r="Q183" s="201"/>
      <c r="R183" s="214"/>
      <c r="T183">
        <v>551341</v>
      </c>
    </row>
    <row r="184" spans="1:20" x14ac:dyDescent="0.25">
      <c r="A184">
        <v>100011</v>
      </c>
      <c r="B184">
        <v>200030</v>
      </c>
      <c r="C184" s="67">
        <v>51349</v>
      </c>
      <c r="D184" s="67" t="s">
        <v>155</v>
      </c>
      <c r="E184" s="67">
        <v>51349</v>
      </c>
      <c r="F184" s="67" t="s">
        <v>155</v>
      </c>
      <c r="G184" s="146">
        <v>12987.525170000001</v>
      </c>
      <c r="H184" s="141">
        <v>5.2633603365911585E-3</v>
      </c>
      <c r="I184" s="142">
        <v>8.290587032194372</v>
      </c>
      <c r="J184" s="146">
        <v>566.72815436996427</v>
      </c>
      <c r="K184" s="185">
        <v>0.75516615389876851</v>
      </c>
      <c r="L184" s="185">
        <v>1.5482505043205208</v>
      </c>
      <c r="M184" s="189"/>
      <c r="N184" s="146"/>
      <c r="O184" s="188"/>
      <c r="Q184" s="201"/>
      <c r="R184" s="214"/>
      <c r="T184">
        <v>551349</v>
      </c>
    </row>
    <row r="185" spans="1:20" x14ac:dyDescent="0.25">
      <c r="A185">
        <v>100011</v>
      </c>
      <c r="B185">
        <v>200030</v>
      </c>
      <c r="C185" s="67">
        <v>51350</v>
      </c>
      <c r="D185" s="67" t="s">
        <v>153</v>
      </c>
      <c r="E185" s="67">
        <v>51350</v>
      </c>
      <c r="F185" s="67" t="s">
        <v>153</v>
      </c>
      <c r="G185" s="146">
        <v>25199.358939999995</v>
      </c>
      <c r="H185" s="141">
        <v>4.8410876761665386E-3</v>
      </c>
      <c r="I185" s="142">
        <v>7.8977222507708769</v>
      </c>
      <c r="J185" s="146">
        <v>963.46134961169821</v>
      </c>
      <c r="K185" s="185">
        <v>0.79629057830007355</v>
      </c>
      <c r="L185" s="185">
        <v>1.35593466761908</v>
      </c>
      <c r="M185" s="189"/>
      <c r="N185" s="146"/>
      <c r="O185" s="188"/>
      <c r="Q185" s="201"/>
      <c r="R185" s="214"/>
      <c r="T185">
        <v>451350</v>
      </c>
    </row>
    <row r="186" spans="1:20" x14ac:dyDescent="0.25">
      <c r="A186">
        <v>100006</v>
      </c>
      <c r="B186">
        <v>200030</v>
      </c>
      <c r="C186" s="67">
        <v>51354</v>
      </c>
      <c r="D186" s="67" t="s">
        <v>174</v>
      </c>
      <c r="E186" s="67">
        <v>51354</v>
      </c>
      <c r="F186" s="67" t="s">
        <v>174</v>
      </c>
      <c r="G186" s="146">
        <v>3950.3709699999999</v>
      </c>
      <c r="H186" s="141">
        <v>6.9062237781702084E-3</v>
      </c>
      <c r="I186" s="142">
        <v>8.2538112212281671</v>
      </c>
      <c r="J186" s="146">
        <v>225.18168217996194</v>
      </c>
      <c r="K186" s="185">
        <v>1</v>
      </c>
      <c r="L186" s="185">
        <v>1.6301972760182346</v>
      </c>
      <c r="M186" s="189"/>
      <c r="N186" s="146"/>
      <c r="O186" s="188"/>
      <c r="Q186" s="201"/>
      <c r="R186" s="214"/>
      <c r="T186">
        <v>551354</v>
      </c>
    </row>
    <row r="187" spans="1:20" x14ac:dyDescent="0.25">
      <c r="A187">
        <v>100011</v>
      </c>
      <c r="B187">
        <v>200030</v>
      </c>
      <c r="C187" s="67">
        <v>51361</v>
      </c>
      <c r="D187" s="67" t="s">
        <v>151</v>
      </c>
      <c r="E187" s="67">
        <v>51361</v>
      </c>
      <c r="F187" s="67" t="s">
        <v>151</v>
      </c>
      <c r="G187" s="146">
        <v>4988.0739199999989</v>
      </c>
      <c r="H187" s="141">
        <v>4.9811045657968357E-3</v>
      </c>
      <c r="I187" s="142">
        <v>7.9633737038524108</v>
      </c>
      <c r="J187" s="146">
        <v>197.85892095171837</v>
      </c>
      <c r="K187" s="185">
        <v>0.87289080110504857</v>
      </c>
      <c r="L187" s="185">
        <v>1.6266334102873887</v>
      </c>
      <c r="M187" s="189"/>
      <c r="N187" s="146"/>
      <c r="O187" s="188"/>
      <c r="Q187" s="201"/>
      <c r="R187" s="214"/>
      <c r="T187">
        <v>451361</v>
      </c>
    </row>
    <row r="188" spans="1:20" x14ac:dyDescent="0.25">
      <c r="A188">
        <v>100011</v>
      </c>
      <c r="B188">
        <v>200030</v>
      </c>
      <c r="C188" s="67">
        <v>51365</v>
      </c>
      <c r="D188" s="67" t="s">
        <v>149</v>
      </c>
      <c r="E188" s="67">
        <v>51365</v>
      </c>
      <c r="F188" s="67" t="s">
        <v>149</v>
      </c>
      <c r="G188" s="146">
        <v>8494.1580800000011</v>
      </c>
      <c r="H188" s="141">
        <v>6.488132626870583E-3</v>
      </c>
      <c r="I188" s="142">
        <v>8.2824882033276186</v>
      </c>
      <c r="J188" s="146">
        <v>456.45806411400105</v>
      </c>
      <c r="K188" s="185">
        <v>1</v>
      </c>
      <c r="L188" s="185">
        <v>1.7151554841860013</v>
      </c>
      <c r="M188" s="189"/>
      <c r="N188" s="146"/>
      <c r="O188" s="188"/>
      <c r="Q188" s="201"/>
      <c r="R188" s="214"/>
      <c r="T188">
        <v>551365</v>
      </c>
    </row>
    <row r="189" spans="1:20" x14ac:dyDescent="0.25">
      <c r="A189">
        <v>100011</v>
      </c>
      <c r="B189">
        <v>200030</v>
      </c>
      <c r="C189" s="67">
        <v>51367</v>
      </c>
      <c r="D189" s="67" t="s">
        <v>147</v>
      </c>
      <c r="E189" s="67">
        <v>51367</v>
      </c>
      <c r="F189" s="67" t="s">
        <v>147</v>
      </c>
      <c r="G189" s="146">
        <v>8260.7698600000003</v>
      </c>
      <c r="H189" s="141">
        <v>5.8011878780449139E-3</v>
      </c>
      <c r="I189" s="142">
        <v>8.1489981783005376</v>
      </c>
      <c r="J189" s="146">
        <v>390.51855591951573</v>
      </c>
      <c r="K189" s="185">
        <v>0.9477513879075673</v>
      </c>
      <c r="L189" s="185">
        <v>1.4915790164153198</v>
      </c>
      <c r="M189" s="189"/>
      <c r="N189" s="146"/>
      <c r="O189" s="188"/>
      <c r="Q189" s="201"/>
      <c r="R189" s="214"/>
      <c r="T189">
        <v>551367</v>
      </c>
    </row>
    <row r="190" spans="1:20" x14ac:dyDescent="0.25">
      <c r="A190">
        <v>100011</v>
      </c>
      <c r="B190">
        <v>200030</v>
      </c>
      <c r="C190" s="67">
        <v>51369</v>
      </c>
      <c r="D190" s="67" t="s">
        <v>148</v>
      </c>
      <c r="E190" s="67">
        <v>51369</v>
      </c>
      <c r="F190" s="67" t="s">
        <v>148</v>
      </c>
      <c r="G190" s="146">
        <v>10826.348109999999</v>
      </c>
      <c r="H190" s="141">
        <v>4.2977253601507483E-3</v>
      </c>
      <c r="I190" s="142">
        <v>7.6871430776762644</v>
      </c>
      <c r="J190" s="146">
        <v>357.67254988559665</v>
      </c>
      <c r="K190" s="185">
        <v>0.9448733927695584</v>
      </c>
      <c r="L190" s="185">
        <v>1.5061265978592382</v>
      </c>
      <c r="M190" s="189"/>
      <c r="N190" s="146"/>
      <c r="O190" s="188"/>
      <c r="Q190" s="201"/>
      <c r="R190" s="214"/>
      <c r="T190">
        <v>551369</v>
      </c>
    </row>
    <row r="191" spans="1:20" x14ac:dyDescent="0.25">
      <c r="A191">
        <v>100011</v>
      </c>
      <c r="B191">
        <v>200030</v>
      </c>
      <c r="C191" s="67">
        <v>51370</v>
      </c>
      <c r="D191" s="67" t="s">
        <v>375</v>
      </c>
      <c r="E191" s="67">
        <v>51370</v>
      </c>
      <c r="F191" s="67" t="s">
        <v>375</v>
      </c>
      <c r="G191" s="146">
        <v>24264.219110000002</v>
      </c>
      <c r="H191" s="141">
        <v>4.7483198571149883E-3</v>
      </c>
      <c r="I191" s="142">
        <v>7.9635030229002917</v>
      </c>
      <c r="J191" s="146">
        <v>917.50921464074145</v>
      </c>
      <c r="K191" s="185">
        <v>0.91381037683994804</v>
      </c>
      <c r="L191" s="185">
        <v>1.5179432150092595</v>
      </c>
      <c r="M191" s="189"/>
      <c r="N191" s="146"/>
      <c r="O191" s="188"/>
      <c r="Q191" s="201"/>
      <c r="R191" s="214"/>
      <c r="T191">
        <v>451370</v>
      </c>
    </row>
    <row r="192" spans="1:20" x14ac:dyDescent="0.25">
      <c r="A192">
        <v>100006</v>
      </c>
      <c r="B192">
        <v>200030</v>
      </c>
      <c r="C192" s="67">
        <v>51381</v>
      </c>
      <c r="D192" s="67" t="s">
        <v>470</v>
      </c>
      <c r="E192" s="67">
        <v>51381</v>
      </c>
      <c r="F192" s="67" t="s">
        <v>470</v>
      </c>
      <c r="G192" s="146">
        <v>11936.620379999998</v>
      </c>
      <c r="H192" s="141">
        <v>5.3429888130260231E-3</v>
      </c>
      <c r="I192" s="142">
        <v>7.6081804620228706</v>
      </c>
      <c r="J192" s="146">
        <v>485.22866878418796</v>
      </c>
      <c r="K192" s="185">
        <v>0.86080958837490407</v>
      </c>
      <c r="L192" s="185">
        <v>1.4368372130217946</v>
      </c>
      <c r="M192" s="189"/>
      <c r="N192" s="146"/>
      <c r="O192" s="188"/>
      <c r="Q192" s="201"/>
      <c r="R192" s="214"/>
      <c r="T192">
        <v>451381</v>
      </c>
    </row>
    <row r="193" spans="1:20" x14ac:dyDescent="0.25">
      <c r="A193">
        <v>100026</v>
      </c>
      <c r="B193">
        <v>200110</v>
      </c>
      <c r="C193" s="67">
        <v>54116</v>
      </c>
      <c r="D193" s="67" t="s">
        <v>195</v>
      </c>
      <c r="E193" s="67">
        <v>54116</v>
      </c>
      <c r="F193" s="67" t="s">
        <v>195</v>
      </c>
      <c r="G193" s="146">
        <v>4797.3372999999992</v>
      </c>
      <c r="H193" s="141">
        <v>4.8585125415891162E-3</v>
      </c>
      <c r="I193" s="142">
        <v>7.2726041397380996</v>
      </c>
      <c r="J193" s="146">
        <v>169.50930048595754</v>
      </c>
      <c r="K193" s="185">
        <v>0.74851422475547025</v>
      </c>
      <c r="L193" s="185">
        <v>1.3516269979206543</v>
      </c>
      <c r="M193" s="189"/>
      <c r="N193" s="146"/>
      <c r="O193" s="188"/>
      <c r="Q193" s="201"/>
      <c r="R193" s="214"/>
      <c r="T193">
        <v>554116</v>
      </c>
    </row>
    <row r="194" spans="1:20" x14ac:dyDescent="0.25">
      <c r="A194">
        <v>100026</v>
      </c>
      <c r="B194">
        <v>200110</v>
      </c>
      <c r="C194" s="67">
        <v>54161</v>
      </c>
      <c r="D194" s="67" t="s">
        <v>196</v>
      </c>
      <c r="E194" s="67">
        <v>54161</v>
      </c>
      <c r="F194" s="67" t="s">
        <v>196</v>
      </c>
      <c r="G194" s="146">
        <v>1810.11581</v>
      </c>
      <c r="H194" s="141">
        <v>5.9423624833160561E-3</v>
      </c>
      <c r="I194" s="142">
        <v>7.7358569328776818</v>
      </c>
      <c r="J194" s="146">
        <v>83.209695186458376</v>
      </c>
      <c r="K194" s="185">
        <v>0.64130588417986367</v>
      </c>
      <c r="L194" s="185">
        <v>1.6030522676240624</v>
      </c>
      <c r="M194" s="189"/>
      <c r="N194" s="146"/>
      <c r="O194" s="188"/>
      <c r="Q194" s="201"/>
      <c r="R194" s="214"/>
      <c r="T194">
        <v>454161</v>
      </c>
    </row>
    <row r="195" spans="1:20" x14ac:dyDescent="0.25">
      <c r="A195">
        <v>100026</v>
      </c>
      <c r="B195">
        <v>200110</v>
      </c>
      <c r="C195" s="67">
        <v>54166</v>
      </c>
      <c r="D195" s="67" t="s">
        <v>197</v>
      </c>
      <c r="E195" s="67">
        <v>54166</v>
      </c>
      <c r="F195" s="67" t="s">
        <v>197</v>
      </c>
      <c r="G195" s="146">
        <v>4548.81934</v>
      </c>
      <c r="H195" s="141">
        <v>6.5849394765698736E-3</v>
      </c>
      <c r="I195" s="142">
        <v>8.4295610486258603</v>
      </c>
      <c r="J195" s="146">
        <v>252.49654315102211</v>
      </c>
      <c r="K195" s="185">
        <v>0.87688882300911664</v>
      </c>
      <c r="L195" s="185">
        <v>1.7333138233822563</v>
      </c>
      <c r="M195" s="189"/>
      <c r="N195" s="146"/>
      <c r="O195" s="188"/>
      <c r="Q195" s="201"/>
      <c r="R195" s="214"/>
      <c r="T195">
        <v>554166</v>
      </c>
    </row>
    <row r="196" spans="1:20" x14ac:dyDescent="0.25">
      <c r="A196">
        <v>100026</v>
      </c>
      <c r="B196">
        <v>200110</v>
      </c>
      <c r="C196" s="67">
        <v>54171</v>
      </c>
      <c r="D196" s="67" t="s">
        <v>198</v>
      </c>
      <c r="E196" s="67">
        <v>54171</v>
      </c>
      <c r="F196" s="67" t="s">
        <v>198</v>
      </c>
      <c r="G196" s="146">
        <v>1019.34647</v>
      </c>
      <c r="H196" s="141">
        <v>5.7386456942390418E-3</v>
      </c>
      <c r="I196" s="142">
        <v>7.0090948120907317</v>
      </c>
      <c r="J196" s="146">
        <v>41.000879250376961</v>
      </c>
      <c r="K196" s="185">
        <v>0.88476118429095063</v>
      </c>
      <c r="L196" s="185">
        <v>1.2098266285827357</v>
      </c>
      <c r="M196" s="189"/>
      <c r="N196" s="146"/>
      <c r="O196" s="188"/>
      <c r="Q196" s="201"/>
      <c r="R196" s="214"/>
      <c r="T196">
        <v>454171</v>
      </c>
    </row>
    <row r="197" spans="1:20" x14ac:dyDescent="0.25">
      <c r="A197" s="225">
        <v>100027</v>
      </c>
      <c r="B197">
        <v>200110</v>
      </c>
      <c r="C197" s="67">
        <v>54184</v>
      </c>
      <c r="D197" s="67" t="s">
        <v>376</v>
      </c>
      <c r="E197" s="67">
        <v>54184</v>
      </c>
      <c r="F197" s="67" t="s">
        <v>376</v>
      </c>
      <c r="G197" s="146">
        <v>4514.9206500000009</v>
      </c>
      <c r="H197" s="141">
        <v>5.8383480549909989E-3</v>
      </c>
      <c r="I197" s="142">
        <v>7.7028742890974167</v>
      </c>
      <c r="J197" s="146">
        <v>203.04528743996809</v>
      </c>
      <c r="K197" s="185">
        <v>0.65053527131202193</v>
      </c>
      <c r="L197" s="185">
        <v>1.5616631275873751</v>
      </c>
      <c r="M197" s="189"/>
      <c r="N197" s="146"/>
      <c r="O197" s="188"/>
      <c r="Q197" s="201"/>
      <c r="R197" s="214"/>
      <c r="T197">
        <v>554184</v>
      </c>
    </row>
    <row r="198" spans="1:20" x14ac:dyDescent="0.25">
      <c r="A198" s="225">
        <v>100027</v>
      </c>
      <c r="B198">
        <v>200110</v>
      </c>
      <c r="C198" s="67">
        <v>54196</v>
      </c>
      <c r="D198" s="67" t="s">
        <v>228</v>
      </c>
      <c r="E198" s="67">
        <v>54196</v>
      </c>
      <c r="F198" s="67" t="s">
        <v>228</v>
      </c>
      <c r="G198" s="146">
        <v>5457.0471799999996</v>
      </c>
      <c r="H198" s="141">
        <v>5.8824014588486732E-3</v>
      </c>
      <c r="I198" s="142">
        <v>7.9706918510094322</v>
      </c>
      <c r="J198" s="146">
        <v>255.86353086491366</v>
      </c>
      <c r="K198" s="185">
        <v>0.92100563261302226</v>
      </c>
      <c r="L198" s="185">
        <v>1.4989661474609326</v>
      </c>
      <c r="M198" s="189"/>
      <c r="N198" s="146"/>
      <c r="O198" s="188"/>
      <c r="Q198" s="201"/>
      <c r="R198" s="214"/>
      <c r="T198">
        <v>554196</v>
      </c>
    </row>
    <row r="199" spans="1:20" x14ac:dyDescent="0.25">
      <c r="A199" s="225">
        <v>100027</v>
      </c>
      <c r="B199">
        <v>200110</v>
      </c>
      <c r="C199" s="67">
        <v>54257</v>
      </c>
      <c r="D199" s="67" t="s">
        <v>210</v>
      </c>
      <c r="E199" s="67">
        <v>54257</v>
      </c>
      <c r="F199" s="67" t="s">
        <v>210</v>
      </c>
      <c r="G199" s="146">
        <v>5394.9151299999994</v>
      </c>
      <c r="H199" s="141">
        <v>5.2939994897457524E-3</v>
      </c>
      <c r="I199" s="142">
        <v>8.1926949860284459</v>
      </c>
      <c r="J199" s="146">
        <v>233.98892300119292</v>
      </c>
      <c r="K199" s="185">
        <v>0.71229862146135381</v>
      </c>
      <c r="L199" s="185">
        <v>1.6236093904684541</v>
      </c>
      <c r="M199" s="189"/>
      <c r="N199" s="146"/>
      <c r="O199" s="188"/>
      <c r="Q199" s="201"/>
      <c r="R199" s="214"/>
      <c r="T199">
        <v>554257</v>
      </c>
    </row>
    <row r="200" spans="1:20" x14ac:dyDescent="0.25">
      <c r="A200" s="225">
        <v>100026</v>
      </c>
      <c r="B200">
        <v>200110</v>
      </c>
      <c r="C200" s="67">
        <v>54266</v>
      </c>
      <c r="D200" s="67" t="s">
        <v>220</v>
      </c>
      <c r="E200" s="67">
        <v>54266</v>
      </c>
      <c r="F200" s="67" t="s">
        <v>220</v>
      </c>
      <c r="G200" s="146">
        <v>11776.6747</v>
      </c>
      <c r="H200" s="141">
        <v>4.4198496882262737E-3</v>
      </c>
      <c r="I200" s="142">
        <v>7.9005795928539984</v>
      </c>
      <c r="J200" s="146">
        <v>411.2341112731346</v>
      </c>
      <c r="K200" s="185">
        <v>0.57235175918003456</v>
      </c>
      <c r="L200" s="185">
        <v>1.5271368896852524</v>
      </c>
      <c r="M200" s="189"/>
      <c r="N200" s="146"/>
      <c r="O200" s="188"/>
      <c r="Q200" s="201"/>
      <c r="R200" s="214"/>
      <c r="T200">
        <v>554266</v>
      </c>
    </row>
    <row r="201" spans="1:20" x14ac:dyDescent="0.25">
      <c r="A201" s="225">
        <v>100026</v>
      </c>
      <c r="B201">
        <v>200110</v>
      </c>
      <c r="C201" s="67">
        <v>54296</v>
      </c>
      <c r="D201" s="67" t="s">
        <v>203</v>
      </c>
      <c r="E201" s="67">
        <v>54296</v>
      </c>
      <c r="F201" s="67" t="s">
        <v>203</v>
      </c>
      <c r="G201" s="146">
        <v>5957.0098699999999</v>
      </c>
      <c r="H201" s="141">
        <v>5.2209186682049746E-3</v>
      </c>
      <c r="I201" s="142">
        <v>7.2018559428037339</v>
      </c>
      <c r="J201" s="146">
        <v>223.98538286213073</v>
      </c>
      <c r="K201" s="185">
        <v>0.76153581897624079</v>
      </c>
      <c r="L201" s="185">
        <v>1.3509755145005835</v>
      </c>
      <c r="M201" s="189"/>
      <c r="N201" s="146"/>
      <c r="O201" s="188"/>
      <c r="Q201" s="201"/>
      <c r="R201" s="214"/>
      <c r="T201">
        <v>554296</v>
      </c>
    </row>
    <row r="202" spans="1:20" x14ac:dyDescent="0.25">
      <c r="A202" s="225">
        <v>100027</v>
      </c>
      <c r="B202">
        <v>200110</v>
      </c>
      <c r="C202" s="67">
        <v>54321</v>
      </c>
      <c r="D202" s="67" t="s">
        <v>211</v>
      </c>
      <c r="E202" s="67">
        <v>54321</v>
      </c>
      <c r="F202" s="67" t="s">
        <v>211</v>
      </c>
      <c r="G202" s="146">
        <v>3201.84402</v>
      </c>
      <c r="H202" s="141">
        <v>4.9019521614403457E-3</v>
      </c>
      <c r="I202" s="142">
        <v>7.4395386676581454</v>
      </c>
      <c r="J202" s="146">
        <v>116.76568869224243</v>
      </c>
      <c r="K202" s="185">
        <v>0.95814911683299298</v>
      </c>
      <c r="L202" s="185">
        <v>1.4887711712931218</v>
      </c>
      <c r="M202" s="189"/>
      <c r="N202" s="146"/>
      <c r="O202" s="188"/>
      <c r="Q202" s="201"/>
      <c r="R202" s="214"/>
      <c r="T202">
        <v>554321</v>
      </c>
    </row>
    <row r="203" spans="1:20" x14ac:dyDescent="0.25">
      <c r="A203" s="225">
        <v>100027</v>
      </c>
      <c r="B203">
        <v>200110</v>
      </c>
      <c r="C203" s="67">
        <v>54355</v>
      </c>
      <c r="D203" s="67" t="s">
        <v>188</v>
      </c>
      <c r="E203" s="67">
        <v>54355</v>
      </c>
      <c r="F203" s="67" t="s">
        <v>188</v>
      </c>
      <c r="G203" s="146">
        <v>5552.7897600000006</v>
      </c>
      <c r="H203" s="141">
        <v>5.7906026267830046E-3</v>
      </c>
      <c r="I203" s="142">
        <v>8.3118304174188626</v>
      </c>
      <c r="J203" s="146">
        <v>267.25858668241062</v>
      </c>
      <c r="K203" s="185">
        <v>0.97113335873894135</v>
      </c>
      <c r="L203" s="185">
        <v>1.290547353369464</v>
      </c>
      <c r="M203" s="189"/>
      <c r="N203" s="146"/>
      <c r="O203" s="188"/>
      <c r="Q203" s="201"/>
      <c r="R203" s="214"/>
      <c r="T203">
        <v>454355</v>
      </c>
    </row>
    <row r="204" spans="1:20" x14ac:dyDescent="0.25">
      <c r="A204" s="225">
        <v>100026</v>
      </c>
      <c r="B204">
        <v>200110</v>
      </c>
      <c r="C204" s="67">
        <v>54356</v>
      </c>
      <c r="D204" s="67" t="s">
        <v>221</v>
      </c>
      <c r="E204" s="67">
        <v>54356</v>
      </c>
      <c r="F204" s="67" t="s">
        <v>221</v>
      </c>
      <c r="G204" s="146">
        <v>10249.08978</v>
      </c>
      <c r="H204" s="141">
        <v>4.7956021272759783E-3</v>
      </c>
      <c r="I204" s="142">
        <v>8.0231232620737174</v>
      </c>
      <c r="J204" s="146">
        <v>394.34097521772048</v>
      </c>
      <c r="K204" s="185">
        <v>0.78348063899972953</v>
      </c>
      <c r="L204" s="185">
        <v>1.3025900201455591</v>
      </c>
      <c r="M204" s="189"/>
      <c r="N204" s="146"/>
      <c r="O204" s="188"/>
      <c r="Q204" s="201"/>
      <c r="R204" s="214"/>
      <c r="T204">
        <v>554356</v>
      </c>
    </row>
    <row r="205" spans="1:20" x14ac:dyDescent="0.25">
      <c r="A205" s="225">
        <v>100027</v>
      </c>
      <c r="B205">
        <v>200110</v>
      </c>
      <c r="C205" s="67">
        <v>54357</v>
      </c>
      <c r="D205" s="67" t="s">
        <v>377</v>
      </c>
      <c r="E205" s="67">
        <v>54357</v>
      </c>
      <c r="F205" s="67" t="s">
        <v>377</v>
      </c>
      <c r="G205" s="146">
        <v>6266.0863200000003</v>
      </c>
      <c r="H205" s="141">
        <v>6.9175712598462755E-3</v>
      </c>
      <c r="I205" s="142">
        <v>8.2407243684603433</v>
      </c>
      <c r="J205" s="146">
        <v>357.20325133166381</v>
      </c>
      <c r="K205" s="185">
        <v>0.88862976914751479</v>
      </c>
      <c r="L205" s="185">
        <v>1.4320365344264352</v>
      </c>
      <c r="M205" s="189"/>
      <c r="N205" s="146"/>
      <c r="O205" s="188"/>
      <c r="Q205" s="201"/>
      <c r="R205" s="214"/>
      <c r="T205">
        <v>554357</v>
      </c>
    </row>
    <row r="206" spans="1:20" x14ac:dyDescent="0.25">
      <c r="A206" s="225">
        <v>100027</v>
      </c>
      <c r="B206">
        <v>200110</v>
      </c>
      <c r="C206" s="67">
        <v>54376</v>
      </c>
      <c r="D206" s="67" t="s">
        <v>230</v>
      </c>
      <c r="E206" s="67">
        <v>54376</v>
      </c>
      <c r="F206" s="67" t="s">
        <v>230</v>
      </c>
      <c r="G206" s="146">
        <v>5181.5187300000007</v>
      </c>
      <c r="H206" s="141">
        <v>5.0519518660773676E-3</v>
      </c>
      <c r="I206" s="142">
        <v>7.6818312850525965</v>
      </c>
      <c r="J206" s="146">
        <v>201.08563225945304</v>
      </c>
      <c r="K206" s="185">
        <v>0.75462762053935484</v>
      </c>
      <c r="L206" s="185">
        <v>1.3065764794285002</v>
      </c>
      <c r="M206" s="189"/>
      <c r="N206" s="146"/>
      <c r="O206" s="188"/>
      <c r="Q206" s="201"/>
      <c r="R206" s="214"/>
      <c r="T206">
        <v>554376</v>
      </c>
    </row>
    <row r="207" spans="1:20" x14ac:dyDescent="0.25">
      <c r="A207" s="225">
        <v>100027</v>
      </c>
      <c r="B207">
        <v>200110</v>
      </c>
      <c r="C207" s="67">
        <v>54381</v>
      </c>
      <c r="D207" s="67" t="s">
        <v>229</v>
      </c>
      <c r="E207" s="67">
        <v>54381</v>
      </c>
      <c r="F207" s="67" t="s">
        <v>229</v>
      </c>
      <c r="G207" s="146">
        <v>5373.1685100000004</v>
      </c>
      <c r="H207" s="141">
        <v>4.6565224586868435E-3</v>
      </c>
      <c r="I207" s="142">
        <v>8.091905408378862</v>
      </c>
      <c r="J207" s="146">
        <v>202.46173776554332</v>
      </c>
      <c r="K207" s="185">
        <v>0.9239113999050812</v>
      </c>
      <c r="L207" s="185">
        <v>1.3425138272994186</v>
      </c>
      <c r="M207" s="189"/>
      <c r="N207" s="146"/>
      <c r="O207" s="188"/>
      <c r="Q207" s="201"/>
      <c r="R207" s="214"/>
      <c r="T207">
        <v>554381</v>
      </c>
    </row>
    <row r="208" spans="1:20" x14ac:dyDescent="0.25">
      <c r="A208">
        <v>100031</v>
      </c>
      <c r="B208">
        <v>200110</v>
      </c>
      <c r="C208" s="67">
        <v>54412</v>
      </c>
      <c r="D208" s="67" t="s">
        <v>191</v>
      </c>
      <c r="E208" s="67">
        <v>54412</v>
      </c>
      <c r="F208" s="67" t="s">
        <v>191</v>
      </c>
      <c r="G208" s="146">
        <v>4187.8329500000009</v>
      </c>
      <c r="H208" s="141">
        <v>6.7037280637255508E-3</v>
      </c>
      <c r="I208" s="142">
        <v>7.4116725951544931</v>
      </c>
      <c r="J208" s="146">
        <v>208.07598774611728</v>
      </c>
      <c r="K208" s="185">
        <v>0.97287776724713915</v>
      </c>
      <c r="L208" s="185">
        <v>1.4536247616269615</v>
      </c>
      <c r="M208" s="189"/>
      <c r="N208" s="146"/>
      <c r="O208" s="188"/>
      <c r="Q208" s="201"/>
      <c r="R208" s="214"/>
      <c r="T208">
        <v>554412</v>
      </c>
    </row>
    <row r="209" spans="1:20" x14ac:dyDescent="0.25">
      <c r="A209">
        <v>100031</v>
      </c>
      <c r="B209">
        <v>200110</v>
      </c>
      <c r="C209" s="67">
        <v>54413</v>
      </c>
      <c r="D209" s="67" t="s">
        <v>192</v>
      </c>
      <c r="E209" s="67">
        <v>54413</v>
      </c>
      <c r="F209" s="67" t="s">
        <v>192</v>
      </c>
      <c r="G209" s="146">
        <v>9339.2766100000008</v>
      </c>
      <c r="H209" s="141">
        <v>5.446603123322266E-3</v>
      </c>
      <c r="I209" s="142">
        <v>7.6464019127173044</v>
      </c>
      <c r="J209" s="146">
        <v>388.95207352048931</v>
      </c>
      <c r="K209" s="185">
        <v>0.92755679821330406</v>
      </c>
      <c r="L209" s="185">
        <v>1.3600759498398556</v>
      </c>
      <c r="M209" s="189"/>
      <c r="N209" s="146"/>
      <c r="O209" s="188"/>
      <c r="Q209" s="201"/>
      <c r="R209" s="214"/>
      <c r="T209">
        <v>554413</v>
      </c>
    </row>
    <row r="210" spans="1:20" x14ac:dyDescent="0.25">
      <c r="A210">
        <v>100031</v>
      </c>
      <c r="B210">
        <v>200110</v>
      </c>
      <c r="C210" s="67">
        <v>54414</v>
      </c>
      <c r="D210" s="67" t="s">
        <v>193</v>
      </c>
      <c r="E210" s="67">
        <v>54414</v>
      </c>
      <c r="F210" s="67" t="s">
        <v>193</v>
      </c>
      <c r="G210" s="146">
        <v>8646.4560000000019</v>
      </c>
      <c r="H210" s="141">
        <v>6.1184869474042525E-3</v>
      </c>
      <c r="I210" s="142">
        <v>7.689036907757349</v>
      </c>
      <c r="J210" s="146">
        <v>406.77487399480822</v>
      </c>
      <c r="K210" s="185">
        <v>0.82297819592212118</v>
      </c>
      <c r="L210" s="185">
        <v>1.5302366110077985</v>
      </c>
      <c r="M210" s="189"/>
      <c r="N210" s="146"/>
      <c r="O210" s="188"/>
      <c r="Q210" s="201"/>
      <c r="R210" s="214"/>
      <c r="T210">
        <v>454414</v>
      </c>
    </row>
    <row r="211" spans="1:20" x14ac:dyDescent="0.25">
      <c r="A211" s="225">
        <v>100027</v>
      </c>
      <c r="B211">
        <v>200110</v>
      </c>
      <c r="C211" s="67">
        <v>54416</v>
      </c>
      <c r="D211" s="67" t="s">
        <v>217</v>
      </c>
      <c r="E211" s="67">
        <v>54416</v>
      </c>
      <c r="F211" s="67" t="s">
        <v>217</v>
      </c>
      <c r="G211" s="146">
        <v>12516.194820000002</v>
      </c>
      <c r="H211" s="141">
        <v>4.5110533263171184E-3</v>
      </c>
      <c r="I211" s="142">
        <v>7.3249771516499917</v>
      </c>
      <c r="J211" s="146">
        <v>413.57716312295832</v>
      </c>
      <c r="K211" s="185">
        <v>0.63415305004017186</v>
      </c>
      <c r="L211" s="185">
        <v>1.4260713415416326</v>
      </c>
      <c r="M211" s="189"/>
      <c r="N211" s="146"/>
      <c r="O211" s="188"/>
      <c r="Q211" s="201"/>
      <c r="R211" s="214"/>
      <c r="T211">
        <v>554416</v>
      </c>
    </row>
    <row r="212" spans="1:20" x14ac:dyDescent="0.25">
      <c r="A212" s="225">
        <v>100026</v>
      </c>
      <c r="B212">
        <v>200110</v>
      </c>
      <c r="C212" s="67">
        <v>54426</v>
      </c>
      <c r="D212" s="67" t="s">
        <v>199</v>
      </c>
      <c r="E212" s="67">
        <v>54426</v>
      </c>
      <c r="F212" s="67" t="s">
        <v>199</v>
      </c>
      <c r="G212" s="146">
        <v>23563.893049999999</v>
      </c>
      <c r="H212" s="141">
        <v>5.3447134395832041E-3</v>
      </c>
      <c r="I212" s="142">
        <v>7.6144488824778493</v>
      </c>
      <c r="J212" s="146">
        <v>958.98086949070307</v>
      </c>
      <c r="K212" s="185">
        <v>0.90209333649221513</v>
      </c>
      <c r="L212" s="185">
        <v>1.4905256655401706</v>
      </c>
      <c r="M212" s="189"/>
      <c r="N212" s="146"/>
      <c r="O212" s="188"/>
      <c r="Q212" s="201"/>
      <c r="R212" s="214"/>
      <c r="T212">
        <v>454426</v>
      </c>
    </row>
    <row r="213" spans="1:20" x14ac:dyDescent="0.25">
      <c r="A213" s="225">
        <v>100026</v>
      </c>
      <c r="B213">
        <v>200110</v>
      </c>
      <c r="C213" s="67">
        <v>54431</v>
      </c>
      <c r="D213" s="67" t="s">
        <v>200</v>
      </c>
      <c r="E213" s="67">
        <v>54431</v>
      </c>
      <c r="F213" s="67" t="s">
        <v>200</v>
      </c>
      <c r="G213" s="146">
        <v>2639.63195</v>
      </c>
      <c r="H213" s="141">
        <v>4.4147485707892306E-3</v>
      </c>
      <c r="I213" s="142">
        <v>8.3938428788149793</v>
      </c>
      <c r="J213" s="146">
        <v>97.816064730480292</v>
      </c>
      <c r="K213" s="185">
        <v>0.97084904961845164</v>
      </c>
      <c r="L213" s="185">
        <v>1.2274098411432417</v>
      </c>
      <c r="M213" s="189"/>
      <c r="N213" s="146"/>
      <c r="O213" s="188"/>
      <c r="Q213" s="201"/>
      <c r="R213" s="214"/>
      <c r="T213">
        <v>554431</v>
      </c>
    </row>
    <row r="214" spans="1:20" x14ac:dyDescent="0.25">
      <c r="A214" s="225">
        <v>100027</v>
      </c>
      <c r="B214">
        <v>200110</v>
      </c>
      <c r="C214" s="67">
        <v>54466</v>
      </c>
      <c r="D214" s="67" t="s">
        <v>231</v>
      </c>
      <c r="E214" s="67">
        <v>54466</v>
      </c>
      <c r="F214" s="67" t="s">
        <v>231</v>
      </c>
      <c r="G214" s="146">
        <v>3352.1893199999995</v>
      </c>
      <c r="H214" s="141">
        <v>5.5310819896214423E-3</v>
      </c>
      <c r="I214" s="142">
        <v>7.9756159170628225</v>
      </c>
      <c r="J214" s="146">
        <v>147.87776080225561</v>
      </c>
      <c r="K214" s="185">
        <v>0.96145592994133156</v>
      </c>
      <c r="L214" s="185">
        <v>1.6756641294617098</v>
      </c>
      <c r="M214" s="189"/>
      <c r="N214" s="146"/>
      <c r="O214" s="188"/>
      <c r="Q214" s="201"/>
      <c r="R214" s="214"/>
      <c r="T214">
        <v>454466</v>
      </c>
    </row>
    <row r="215" spans="1:20" x14ac:dyDescent="0.25">
      <c r="A215" s="225">
        <v>100026</v>
      </c>
      <c r="B215">
        <v>200110</v>
      </c>
      <c r="C215" s="67">
        <v>54471</v>
      </c>
      <c r="D215" s="67" t="s">
        <v>204</v>
      </c>
      <c r="E215" s="67">
        <v>54471</v>
      </c>
      <c r="F215" s="67" t="s">
        <v>204</v>
      </c>
      <c r="G215" s="146">
        <v>5921.4991300000002</v>
      </c>
      <c r="H215" s="141">
        <v>3.8789469681445601E-3</v>
      </c>
      <c r="I215" s="142">
        <v>7.4151858737670713</v>
      </c>
      <c r="J215" s="146">
        <v>170.32074720383756</v>
      </c>
      <c r="K215" s="185">
        <v>0.85375549147467333</v>
      </c>
      <c r="L215" s="185">
        <v>1.4697138909203349</v>
      </c>
      <c r="M215" s="189"/>
      <c r="N215" s="146"/>
      <c r="O215" s="188"/>
      <c r="Q215" s="201"/>
      <c r="R215" s="214"/>
      <c r="T215">
        <v>554471</v>
      </c>
    </row>
    <row r="216" spans="1:20" x14ac:dyDescent="0.25">
      <c r="A216" s="225">
        <v>100026</v>
      </c>
      <c r="B216">
        <v>200110</v>
      </c>
      <c r="C216" s="67">
        <v>54476</v>
      </c>
      <c r="D216" s="67" t="s">
        <v>222</v>
      </c>
      <c r="E216" s="67">
        <v>54476</v>
      </c>
      <c r="F216" s="67" t="s">
        <v>222</v>
      </c>
      <c r="G216" s="146">
        <v>4946.6322799999998</v>
      </c>
      <c r="H216" s="141">
        <v>4.7639903987955565E-3</v>
      </c>
      <c r="I216" s="142">
        <v>7.812714471854779</v>
      </c>
      <c r="J216" s="146">
        <v>184.11215330853415</v>
      </c>
      <c r="K216" s="185">
        <v>0.66585202286352274</v>
      </c>
      <c r="L216" s="185">
        <v>1.2344963192754115</v>
      </c>
      <c r="M216" s="189"/>
      <c r="N216" s="146"/>
      <c r="O216" s="188"/>
      <c r="Q216" s="201"/>
      <c r="R216" s="214"/>
      <c r="T216">
        <v>554476</v>
      </c>
    </row>
    <row r="217" spans="1:20" x14ac:dyDescent="0.25">
      <c r="A217" s="225">
        <v>100026</v>
      </c>
      <c r="B217">
        <v>200110</v>
      </c>
      <c r="C217" s="67">
        <v>54481</v>
      </c>
      <c r="D217" s="67" t="s">
        <v>205</v>
      </c>
      <c r="E217" s="67">
        <v>54481</v>
      </c>
      <c r="F217" s="67" t="s">
        <v>205</v>
      </c>
      <c r="G217" s="146">
        <v>66245.908990000011</v>
      </c>
      <c r="H217" s="141">
        <v>4.1736616734598924E-3</v>
      </c>
      <c r="I217" s="142">
        <v>7.8351184446914468</v>
      </c>
      <c r="J217" s="146">
        <v>2166.31631766091</v>
      </c>
      <c r="K217" s="185">
        <v>0.5613713240470366</v>
      </c>
      <c r="L217" s="185">
        <v>1.3443996651616048</v>
      </c>
      <c r="M217" s="189"/>
      <c r="N217" s="146"/>
      <c r="O217" s="188"/>
      <c r="Q217" s="201"/>
      <c r="R217" s="214"/>
      <c r="T217">
        <v>454481</v>
      </c>
    </row>
    <row r="218" spans="1:20" x14ac:dyDescent="0.25">
      <c r="A218" s="225">
        <v>100026</v>
      </c>
      <c r="B218">
        <v>200110</v>
      </c>
      <c r="C218" s="67">
        <v>54486</v>
      </c>
      <c r="D218" s="67" t="s">
        <v>206</v>
      </c>
      <c r="E218" s="67">
        <v>54486</v>
      </c>
      <c r="F218" s="67" t="s">
        <v>206</v>
      </c>
      <c r="G218" s="146">
        <v>10244.77756</v>
      </c>
      <c r="H218" s="141">
        <v>4.4697606259251005E-3</v>
      </c>
      <c r="I218" s="142">
        <v>7.5559112174613183</v>
      </c>
      <c r="J218" s="146">
        <v>345.99804507729965</v>
      </c>
      <c r="K218" s="185">
        <v>0.78138745064172932</v>
      </c>
      <c r="L218" s="185">
        <v>1.2719768525440345</v>
      </c>
      <c r="M218" s="189"/>
      <c r="N218" s="146"/>
      <c r="O218" s="188"/>
      <c r="Q218" s="201"/>
      <c r="R218" s="214"/>
      <c r="T218">
        <v>554486</v>
      </c>
    </row>
    <row r="219" spans="1:20" x14ac:dyDescent="0.25">
      <c r="A219" s="225">
        <v>100026</v>
      </c>
      <c r="B219">
        <v>200110</v>
      </c>
      <c r="C219" s="67">
        <v>54491</v>
      </c>
      <c r="D219" s="67" t="s">
        <v>207</v>
      </c>
      <c r="E219" s="67">
        <v>54491</v>
      </c>
      <c r="F219" s="67" t="s">
        <v>207</v>
      </c>
      <c r="G219" s="146">
        <v>5925.7575699999998</v>
      </c>
      <c r="H219" s="141">
        <v>5.3108569415467825E-3</v>
      </c>
      <c r="I219" s="142">
        <v>8.4260297139695499</v>
      </c>
      <c r="J219" s="146">
        <v>265.17432332902496</v>
      </c>
      <c r="K219" s="185">
        <v>0.75237678682153708</v>
      </c>
      <c r="L219" s="185">
        <v>1.4573450080921813</v>
      </c>
      <c r="M219" s="189"/>
      <c r="N219" s="146"/>
      <c r="O219" s="188"/>
      <c r="Q219" s="201"/>
      <c r="R219" s="214"/>
      <c r="T219">
        <v>554491</v>
      </c>
    </row>
    <row r="220" spans="1:20" x14ac:dyDescent="0.25">
      <c r="A220" s="225">
        <v>100027</v>
      </c>
      <c r="B220">
        <v>200110</v>
      </c>
      <c r="C220" s="67">
        <v>54496</v>
      </c>
      <c r="D220" s="67" t="s">
        <v>232</v>
      </c>
      <c r="E220" s="67">
        <v>54496</v>
      </c>
      <c r="F220" s="67" t="s">
        <v>232</v>
      </c>
      <c r="G220" s="146">
        <v>3440.2807399999997</v>
      </c>
      <c r="H220" s="141">
        <v>6.8288838699518449E-3</v>
      </c>
      <c r="I220" s="142">
        <v>7.7436968572803169</v>
      </c>
      <c r="J220" s="146">
        <v>181.92482033255985</v>
      </c>
      <c r="K220" s="185">
        <v>0.84874690744431014</v>
      </c>
      <c r="L220" s="185">
        <v>1.5384358899778159</v>
      </c>
      <c r="M220" s="189"/>
      <c r="N220" s="146"/>
      <c r="O220" s="188"/>
      <c r="Q220" s="201"/>
      <c r="R220" s="214"/>
      <c r="T220">
        <v>554496</v>
      </c>
    </row>
    <row r="221" spans="1:20" x14ac:dyDescent="0.25">
      <c r="A221" s="225">
        <v>100027</v>
      </c>
      <c r="B221">
        <v>200110</v>
      </c>
      <c r="C221" s="67">
        <v>54506</v>
      </c>
      <c r="D221" s="67" t="s">
        <v>216</v>
      </c>
      <c r="E221" s="67">
        <v>54506</v>
      </c>
      <c r="F221" s="67" t="s">
        <v>216</v>
      </c>
      <c r="G221" s="146">
        <v>8244.4683300000015</v>
      </c>
      <c r="H221" s="141">
        <v>5.1916967810650451E-3</v>
      </c>
      <c r="I221" s="142">
        <v>7.988218014089937</v>
      </c>
      <c r="J221" s="146">
        <v>341.91793577640527</v>
      </c>
      <c r="K221" s="185">
        <v>0.93980985672607953</v>
      </c>
      <c r="L221" s="185">
        <v>1.3643656335252501</v>
      </c>
      <c r="M221" s="189"/>
      <c r="N221" s="146"/>
      <c r="O221" s="188"/>
      <c r="Q221" s="201"/>
      <c r="R221" s="214"/>
      <c r="T221">
        <v>554506</v>
      </c>
    </row>
    <row r="222" spans="1:20" x14ac:dyDescent="0.25">
      <c r="A222" s="225">
        <v>100027</v>
      </c>
      <c r="B222">
        <v>200110</v>
      </c>
      <c r="C222" s="67">
        <v>54516</v>
      </c>
      <c r="D222" s="67" t="s">
        <v>212</v>
      </c>
      <c r="E222" s="67">
        <v>54516</v>
      </c>
      <c r="F222" s="67" t="s">
        <v>212</v>
      </c>
      <c r="G222" s="146">
        <v>3872.9153499999998</v>
      </c>
      <c r="H222" s="141">
        <v>5.618679762808566E-3</v>
      </c>
      <c r="I222" s="142">
        <v>8.410104846262648</v>
      </c>
      <c r="J222" s="146">
        <v>183.00952547701021</v>
      </c>
      <c r="K222" s="185">
        <v>0.70703375430087823</v>
      </c>
      <c r="L222" s="185">
        <v>1.2382689378202365</v>
      </c>
      <c r="M222" s="189"/>
      <c r="N222" s="146"/>
      <c r="O222" s="188"/>
      <c r="Q222" s="201"/>
      <c r="R222" s="214"/>
      <c r="T222">
        <v>554516</v>
      </c>
    </row>
    <row r="223" spans="1:20" x14ac:dyDescent="0.25">
      <c r="A223" s="225">
        <v>100027</v>
      </c>
      <c r="B223">
        <v>200110</v>
      </c>
      <c r="C223" s="67">
        <v>54525</v>
      </c>
      <c r="D223" s="67" t="s">
        <v>190</v>
      </c>
      <c r="E223" s="67">
        <v>54525</v>
      </c>
      <c r="F223" s="67" t="s">
        <v>190</v>
      </c>
      <c r="G223" s="146">
        <v>2442.0846899999997</v>
      </c>
      <c r="H223" s="141">
        <v>5.9718336204837973E-3</v>
      </c>
      <c r="I223" s="142">
        <v>8.2742134251699522</v>
      </c>
      <c r="J223" s="146">
        <v>120.66884040703523</v>
      </c>
      <c r="K223" s="185">
        <v>0.79215780186558549</v>
      </c>
      <c r="L223" s="185">
        <v>1.5263517274632206</v>
      </c>
      <c r="M223" s="189"/>
      <c r="N223" s="146"/>
      <c r="O223" s="188"/>
      <c r="Q223" s="201"/>
      <c r="R223" s="214"/>
      <c r="T223" s="52">
        <v>554184</v>
      </c>
    </row>
    <row r="224" spans="1:20" x14ac:dyDescent="0.25">
      <c r="A224" s="225">
        <v>100027</v>
      </c>
      <c r="B224">
        <v>200110</v>
      </c>
      <c r="C224" s="67">
        <v>54531</v>
      </c>
      <c r="D224" s="67" t="s">
        <v>213</v>
      </c>
      <c r="E224" s="67">
        <v>54531</v>
      </c>
      <c r="F224" s="67" t="s">
        <v>213</v>
      </c>
      <c r="G224" s="146">
        <v>7498.65164</v>
      </c>
      <c r="H224" s="141">
        <v>6.1527597365337219E-3</v>
      </c>
      <c r="I224" s="142">
        <v>8.287172300152351</v>
      </c>
      <c r="J224" s="146">
        <v>382.34859893456087</v>
      </c>
      <c r="K224" s="185">
        <v>0.93018392303926256</v>
      </c>
      <c r="L224" s="185">
        <v>1.3456758424924045</v>
      </c>
      <c r="M224" s="189"/>
      <c r="N224" s="146"/>
      <c r="O224" s="188"/>
      <c r="Q224" s="201"/>
      <c r="R224" s="214"/>
      <c r="T224">
        <v>554531</v>
      </c>
    </row>
    <row r="225" spans="1:20" x14ac:dyDescent="0.25">
      <c r="A225" s="225">
        <v>100027</v>
      </c>
      <c r="B225">
        <v>200110</v>
      </c>
      <c r="C225" s="67">
        <v>54533</v>
      </c>
      <c r="D225" s="67" t="s">
        <v>214</v>
      </c>
      <c r="E225" s="67">
        <v>54533</v>
      </c>
      <c r="F225" s="67" t="s">
        <v>214</v>
      </c>
      <c r="G225" s="146">
        <v>5092.7823399999997</v>
      </c>
      <c r="H225" s="141">
        <v>4.9894755371215791E-3</v>
      </c>
      <c r="I225" s="142">
        <v>8.1000487962735104</v>
      </c>
      <c r="J225" s="146">
        <v>205.82477442922814</v>
      </c>
      <c r="K225" s="185">
        <v>0.83707792624807131</v>
      </c>
      <c r="L225" s="185">
        <v>1.3652238222701323</v>
      </c>
      <c r="M225" s="189"/>
      <c r="N225" s="146"/>
      <c r="O225" s="188"/>
      <c r="Q225" s="201"/>
      <c r="R225" s="214"/>
      <c r="T225">
        <v>554533</v>
      </c>
    </row>
    <row r="226" spans="1:20" x14ac:dyDescent="0.25">
      <c r="A226" s="225">
        <v>100027</v>
      </c>
      <c r="B226">
        <v>200110</v>
      </c>
      <c r="C226" s="67">
        <v>54535</v>
      </c>
      <c r="D226" s="67" t="s">
        <v>215</v>
      </c>
      <c r="E226" s="67">
        <v>54535</v>
      </c>
      <c r="F226" s="67" t="s">
        <v>215</v>
      </c>
      <c r="G226" s="146">
        <v>25077.637920000001</v>
      </c>
      <c r="H226" s="141">
        <v>4.9551704367574046E-3</v>
      </c>
      <c r="I226" s="142">
        <v>7.8009407532190727</v>
      </c>
      <c r="J226" s="146">
        <v>969.37586807998002</v>
      </c>
      <c r="K226" s="185">
        <v>0.75061013840493307</v>
      </c>
      <c r="L226" s="185">
        <v>1.2803563627364341</v>
      </c>
      <c r="M226" s="189"/>
      <c r="N226" s="146"/>
      <c r="O226" s="188"/>
      <c r="Q226" s="201"/>
      <c r="R226" s="214"/>
      <c r="T226">
        <v>454535</v>
      </c>
    </row>
    <row r="227" spans="1:20" x14ac:dyDescent="0.25">
      <c r="A227" s="225">
        <v>100026</v>
      </c>
      <c r="B227">
        <v>200110</v>
      </c>
      <c r="C227" s="67">
        <v>54601</v>
      </c>
      <c r="D227" s="67" t="s">
        <v>208</v>
      </c>
      <c r="E227" s="67">
        <v>54601</v>
      </c>
      <c r="F227" s="67" t="s">
        <v>208</v>
      </c>
      <c r="G227" s="146">
        <v>8379.2259400000003</v>
      </c>
      <c r="H227" s="141">
        <v>5.902357723940899E-3</v>
      </c>
      <c r="I227" s="142">
        <v>8.1134562048102516</v>
      </c>
      <c r="J227" s="146">
        <v>401.26873653941828</v>
      </c>
      <c r="K227" s="185">
        <v>0.77925424457524539</v>
      </c>
      <c r="L227" s="185">
        <v>1.5650191759539696</v>
      </c>
      <c r="M227" s="189"/>
      <c r="N227" s="146"/>
      <c r="O227" s="188"/>
      <c r="Q227" s="201"/>
      <c r="R227" s="214"/>
      <c r="T227">
        <v>554601</v>
      </c>
    </row>
    <row r="228" spans="1:20" x14ac:dyDescent="0.25">
      <c r="A228" s="225">
        <v>100026</v>
      </c>
      <c r="B228">
        <v>200110</v>
      </c>
      <c r="C228" s="67">
        <v>54611</v>
      </c>
      <c r="D228" s="67" t="s">
        <v>223</v>
      </c>
      <c r="E228" s="67">
        <v>54611</v>
      </c>
      <c r="F228" s="67" t="s">
        <v>223</v>
      </c>
      <c r="G228" s="146">
        <v>6368.3296999999993</v>
      </c>
      <c r="H228" s="141">
        <v>5.2758980369139513E-3</v>
      </c>
      <c r="I228" s="142">
        <v>7.4704822737114265</v>
      </c>
      <c r="J228" s="146">
        <v>250.99818022457259</v>
      </c>
      <c r="K228" s="185">
        <v>0.92822152251319545</v>
      </c>
      <c r="L228" s="185">
        <v>1.2937902323521606</v>
      </c>
      <c r="M228" s="189"/>
      <c r="N228" s="146"/>
      <c r="O228" s="188"/>
      <c r="Q228" s="201"/>
      <c r="R228" s="214"/>
      <c r="T228">
        <v>554611</v>
      </c>
    </row>
    <row r="229" spans="1:20" x14ac:dyDescent="0.25">
      <c r="A229" s="225">
        <v>100026</v>
      </c>
      <c r="B229">
        <v>200110</v>
      </c>
      <c r="C229" s="67">
        <v>54636</v>
      </c>
      <c r="D229" s="67" t="s">
        <v>209</v>
      </c>
      <c r="E229" s="67">
        <v>54636</v>
      </c>
      <c r="F229" s="67" t="s">
        <v>209</v>
      </c>
      <c r="G229" s="146">
        <v>4819.3719100000008</v>
      </c>
      <c r="H229" s="141">
        <v>4.8639944274468791E-3</v>
      </c>
      <c r="I229" s="142">
        <v>7.3646397875527301</v>
      </c>
      <c r="J229" s="146">
        <v>172.63745322647853</v>
      </c>
      <c r="K229" s="185">
        <v>0.91553435642612613</v>
      </c>
      <c r="L229" s="185">
        <v>1.5839707936850072</v>
      </c>
      <c r="M229" s="189"/>
      <c r="N229" s="146"/>
      <c r="O229" s="188"/>
      <c r="Q229" s="201"/>
      <c r="R229" s="214"/>
      <c r="T229">
        <v>554636</v>
      </c>
    </row>
    <row r="230" spans="1:20" x14ac:dyDescent="0.25">
      <c r="A230" s="225">
        <v>100027</v>
      </c>
      <c r="B230">
        <v>200110</v>
      </c>
      <c r="C230" s="67">
        <v>54651</v>
      </c>
      <c r="D230" s="67" t="s">
        <v>218</v>
      </c>
      <c r="E230" s="67">
        <v>54651</v>
      </c>
      <c r="F230" s="67" t="s">
        <v>218</v>
      </c>
      <c r="G230" s="146">
        <v>121434.87101999999</v>
      </c>
      <c r="H230" s="141">
        <v>4.7694611074554343E-3</v>
      </c>
      <c r="I230" s="142">
        <v>8.0563411458688297</v>
      </c>
      <c r="J230" s="146">
        <v>4666.0627579246502</v>
      </c>
      <c r="K230" s="185">
        <v>0.73688819941264527</v>
      </c>
      <c r="L230" s="185">
        <v>1.3866693521046776</v>
      </c>
      <c r="M230" s="189"/>
      <c r="N230" s="146"/>
      <c r="O230" s="188"/>
      <c r="Q230" s="201"/>
      <c r="R230" s="214"/>
      <c r="T230">
        <v>454651</v>
      </c>
    </row>
    <row r="231" spans="1:20" x14ac:dyDescent="0.25">
      <c r="A231" s="225">
        <v>100026</v>
      </c>
      <c r="B231">
        <v>200110</v>
      </c>
      <c r="C231" s="67">
        <v>54671</v>
      </c>
      <c r="D231" s="67" t="s">
        <v>224</v>
      </c>
      <c r="E231" s="67">
        <v>54671</v>
      </c>
      <c r="F231" s="67" t="s">
        <v>224</v>
      </c>
      <c r="G231" s="146">
        <v>15469.418739999999</v>
      </c>
      <c r="H231" s="141">
        <v>5.3215004018940699E-3</v>
      </c>
      <c r="I231" s="142">
        <v>7.9023565585955566</v>
      </c>
      <c r="J231" s="146">
        <v>650.52608565600588</v>
      </c>
      <c r="K231" s="185">
        <v>0.77978562302154619</v>
      </c>
      <c r="L231" s="185">
        <v>1.350739736617776</v>
      </c>
      <c r="M231" s="189"/>
      <c r="N231" s="146"/>
      <c r="O231" s="188"/>
      <c r="Q231" s="201"/>
      <c r="R231" s="214"/>
      <c r="T231">
        <v>454671</v>
      </c>
    </row>
    <row r="232" spans="1:20" x14ac:dyDescent="0.25">
      <c r="A232" s="225">
        <v>100027</v>
      </c>
      <c r="B232">
        <v>200110</v>
      </c>
      <c r="C232" s="67">
        <v>54686</v>
      </c>
      <c r="D232" s="67" t="s">
        <v>219</v>
      </c>
      <c r="E232" s="67">
        <v>54686</v>
      </c>
      <c r="F232" s="67" t="s">
        <v>219</v>
      </c>
      <c r="G232" s="146">
        <v>1504.74639</v>
      </c>
      <c r="H232" s="141">
        <v>6.3535234615948559E-3</v>
      </c>
      <c r="I232" s="142">
        <v>8.6009063437593625</v>
      </c>
      <c r="J232" s="146">
        <v>82.228461882973988</v>
      </c>
      <c r="K232" s="185">
        <v>1</v>
      </c>
      <c r="L232" s="185">
        <v>1.7983251250730696</v>
      </c>
      <c r="M232" s="189"/>
      <c r="N232" s="146"/>
      <c r="O232" s="188"/>
      <c r="Q232" s="201"/>
      <c r="R232" s="214"/>
      <c r="T232">
        <v>554686</v>
      </c>
    </row>
    <row r="233" spans="1:20" x14ac:dyDescent="0.25">
      <c r="A233" s="225">
        <v>100027</v>
      </c>
      <c r="B233">
        <v>200110</v>
      </c>
      <c r="C233" s="67">
        <v>54696</v>
      </c>
      <c r="D233" s="67" t="s">
        <v>233</v>
      </c>
      <c r="E233" s="67">
        <v>54696</v>
      </c>
      <c r="F233" s="67" t="s">
        <v>233</v>
      </c>
      <c r="G233" s="146">
        <v>11178.466639999999</v>
      </c>
      <c r="H233" s="141">
        <v>4.565856648489082E-3</v>
      </c>
      <c r="I233" s="142">
        <v>8.0928693752759653</v>
      </c>
      <c r="J233" s="146">
        <v>413.05419552310565</v>
      </c>
      <c r="K233" s="185">
        <v>0.48558966133838199</v>
      </c>
      <c r="L233" s="185">
        <v>1.3217165918637115</v>
      </c>
      <c r="M233" s="189"/>
      <c r="N233" s="146"/>
      <c r="O233" s="188"/>
      <c r="Q233" s="201"/>
      <c r="R233" s="214"/>
      <c r="T233">
        <v>454696</v>
      </c>
    </row>
    <row r="234" spans="1:20" x14ac:dyDescent="0.25">
      <c r="A234">
        <v>100031</v>
      </c>
      <c r="B234">
        <v>200110</v>
      </c>
      <c r="C234" s="67">
        <v>54700</v>
      </c>
      <c r="D234" s="67" t="s">
        <v>194</v>
      </c>
      <c r="E234" s="67">
        <v>54700</v>
      </c>
      <c r="F234" s="67" t="s">
        <v>194</v>
      </c>
      <c r="G234" s="146">
        <v>4851.0423199999996</v>
      </c>
      <c r="H234" s="141">
        <v>6.3198463755105624E-3</v>
      </c>
      <c r="I234" s="142">
        <v>7.4018034167551843</v>
      </c>
      <c r="J234" s="146">
        <v>226.9233213202462</v>
      </c>
      <c r="K234" s="185">
        <v>0.83385014047867556</v>
      </c>
      <c r="L234" s="185">
        <v>1.6140429799013822</v>
      </c>
      <c r="M234" s="189"/>
      <c r="N234" s="146"/>
      <c r="O234" s="188"/>
      <c r="Q234" s="201"/>
      <c r="R234" s="214"/>
      <c r="T234">
        <v>554700</v>
      </c>
    </row>
    <row r="235" spans="1:20" x14ac:dyDescent="0.25">
      <c r="A235">
        <v>100031</v>
      </c>
      <c r="B235">
        <v>200110</v>
      </c>
      <c r="C235" s="67">
        <v>55151</v>
      </c>
      <c r="D235" s="67" t="s">
        <v>181</v>
      </c>
      <c r="E235" s="67">
        <v>55151</v>
      </c>
      <c r="F235" s="67" t="s">
        <v>181</v>
      </c>
      <c r="G235" s="146">
        <v>14410.102829999998</v>
      </c>
      <c r="H235" s="141">
        <v>5.038576535817357E-3</v>
      </c>
      <c r="I235" s="142">
        <v>7.8489700031377252</v>
      </c>
      <c r="J235" s="146">
        <v>569.8855027135744</v>
      </c>
      <c r="K235" s="185">
        <v>0.67697967357253053</v>
      </c>
      <c r="L235" s="185">
        <v>1.2592578003821662</v>
      </c>
      <c r="M235" s="189"/>
      <c r="N235" s="146"/>
      <c r="O235" s="188"/>
      <c r="Q235" s="201"/>
      <c r="R235" s="214"/>
      <c r="T235">
        <v>455151</v>
      </c>
    </row>
    <row r="236" spans="1:20" x14ac:dyDescent="0.25">
      <c r="A236">
        <v>100031</v>
      </c>
      <c r="B236">
        <v>200110</v>
      </c>
      <c r="C236" s="67">
        <v>55231</v>
      </c>
      <c r="D236" s="67" t="s">
        <v>184</v>
      </c>
      <c r="E236" s="67">
        <v>55231</v>
      </c>
      <c r="F236" s="67" t="s">
        <v>184</v>
      </c>
      <c r="G236" s="146">
        <v>5424.5871800000004</v>
      </c>
      <c r="H236" s="141">
        <v>5.351423823201259E-3</v>
      </c>
      <c r="I236" s="142">
        <v>8.0474158809998126</v>
      </c>
      <c r="J236" s="146">
        <v>233.61056870655858</v>
      </c>
      <c r="K236" s="185">
        <v>0.82417450998960906</v>
      </c>
      <c r="L236" s="185">
        <v>1.3700344566599398</v>
      </c>
      <c r="M236" s="189"/>
      <c r="N236" s="146"/>
      <c r="O236" s="188"/>
      <c r="Q236" s="201"/>
      <c r="R236" s="214"/>
      <c r="T236">
        <v>455231</v>
      </c>
    </row>
    <row r="237" spans="1:20" x14ac:dyDescent="0.25">
      <c r="A237">
        <v>100031</v>
      </c>
      <c r="B237">
        <v>200110</v>
      </c>
      <c r="C237" s="67">
        <v>55298</v>
      </c>
      <c r="D237" s="67" t="s">
        <v>225</v>
      </c>
      <c r="E237" s="67">
        <v>55298</v>
      </c>
      <c r="F237" s="67" t="s">
        <v>225</v>
      </c>
      <c r="G237" s="146">
        <v>2551.8284800000001</v>
      </c>
      <c r="H237" s="141">
        <v>5.5305464765119487E-3</v>
      </c>
      <c r="I237" s="142">
        <v>8.1493717412778466</v>
      </c>
      <c r="J237" s="146">
        <v>115.01213235200298</v>
      </c>
      <c r="K237" s="185">
        <v>0.84071562286192536</v>
      </c>
      <c r="L237" s="185">
        <v>1.5107303589086014</v>
      </c>
      <c r="M237" s="189"/>
      <c r="N237" s="146"/>
      <c r="O237" s="188"/>
      <c r="Q237" s="201"/>
      <c r="R237" s="214"/>
      <c r="T237">
        <v>455298</v>
      </c>
    </row>
    <row r="238" spans="1:20" x14ac:dyDescent="0.25">
      <c r="A238">
        <v>100031</v>
      </c>
      <c r="B238">
        <v>200110</v>
      </c>
      <c r="C238" s="67">
        <v>55406</v>
      </c>
      <c r="D238" s="67" t="s">
        <v>182</v>
      </c>
      <c r="E238" s="67">
        <v>55406</v>
      </c>
      <c r="F238" s="67" t="s">
        <v>182</v>
      </c>
      <c r="G238" s="146">
        <v>4408.7653600000003</v>
      </c>
      <c r="H238" s="141">
        <v>6.1797975564894473E-3</v>
      </c>
      <c r="I238" s="142">
        <v>7.3303054917397548</v>
      </c>
      <c r="J238" s="146">
        <v>199.71620654086081</v>
      </c>
      <c r="K238" s="185">
        <v>0.72269316460062183</v>
      </c>
      <c r="L238" s="185">
        <v>1.311929711517436</v>
      </c>
      <c r="M238" s="189"/>
      <c r="N238" s="146"/>
      <c r="O238" s="188"/>
      <c r="Q238" s="201"/>
      <c r="R238" s="214"/>
      <c r="T238">
        <v>555406</v>
      </c>
    </row>
    <row r="239" spans="1:20" x14ac:dyDescent="0.25">
      <c r="A239">
        <v>100031</v>
      </c>
      <c r="B239">
        <v>200110</v>
      </c>
      <c r="C239" s="67">
        <v>55456</v>
      </c>
      <c r="D239" s="67" t="s">
        <v>201</v>
      </c>
      <c r="E239" s="67">
        <v>55456</v>
      </c>
      <c r="F239" s="67" t="s">
        <v>201</v>
      </c>
      <c r="G239" s="146">
        <v>1602.98929</v>
      </c>
      <c r="H239" s="141">
        <v>6.1971335980129921E-3</v>
      </c>
      <c r="I239" s="142">
        <v>7.8807288672527562</v>
      </c>
      <c r="J239" s="146">
        <v>78.286678158826476</v>
      </c>
      <c r="K239" s="185">
        <v>1</v>
      </c>
      <c r="L239" s="185">
        <v>1.165232357853121</v>
      </c>
      <c r="M239" s="189"/>
      <c r="N239" s="146"/>
      <c r="O239" s="188"/>
      <c r="Q239" s="201"/>
      <c r="R239" s="214"/>
      <c r="T239">
        <v>455456</v>
      </c>
    </row>
    <row r="240" spans="1:20" x14ac:dyDescent="0.25">
      <c r="A240">
        <v>100031</v>
      </c>
      <c r="B240">
        <v>200110</v>
      </c>
      <c r="C240" s="67">
        <v>55566</v>
      </c>
      <c r="D240" s="67" t="s">
        <v>183</v>
      </c>
      <c r="E240" s="67">
        <v>55566</v>
      </c>
      <c r="F240" s="67" t="s">
        <v>183</v>
      </c>
      <c r="G240" s="146">
        <v>1813.7309300000002</v>
      </c>
      <c r="H240" s="141">
        <v>5.928780948354073E-3</v>
      </c>
      <c r="I240" s="142">
        <v>7.6058705258447565</v>
      </c>
      <c r="J240" s="146">
        <v>81.787548729586717</v>
      </c>
      <c r="K240" s="185">
        <v>0.88025155418174406</v>
      </c>
      <c r="L240" s="185">
        <v>1.6137925547183618</v>
      </c>
      <c r="M240" s="189"/>
      <c r="N240" s="146"/>
      <c r="O240" s="188"/>
      <c r="Q240" s="201"/>
      <c r="R240" s="214"/>
      <c r="T240">
        <v>455566</v>
      </c>
    </row>
    <row r="241" spans="1:20" x14ac:dyDescent="0.25">
      <c r="A241">
        <v>100031</v>
      </c>
      <c r="B241">
        <v>200110</v>
      </c>
      <c r="C241" s="67">
        <v>55606</v>
      </c>
      <c r="D241" s="67" t="s">
        <v>185</v>
      </c>
      <c r="E241" s="67">
        <v>55606</v>
      </c>
      <c r="F241" s="67" t="s">
        <v>185</v>
      </c>
      <c r="G241" s="146">
        <v>1287.7828400000001</v>
      </c>
      <c r="H241" s="141">
        <v>4.8322124752897423E-3</v>
      </c>
      <c r="I241" s="142">
        <v>7.5616024813624625</v>
      </c>
      <c r="J241" s="146">
        <v>47.054644690745334</v>
      </c>
      <c r="K241" s="185">
        <v>0.71102279946516445</v>
      </c>
      <c r="L241" s="185">
        <v>1.2918951072369955</v>
      </c>
      <c r="M241" s="189"/>
      <c r="N241" s="146"/>
      <c r="O241" s="188"/>
      <c r="Q241" s="201"/>
      <c r="R241" s="214"/>
      <c r="T241" s="52">
        <v>455678</v>
      </c>
    </row>
    <row r="242" spans="1:20" x14ac:dyDescent="0.25">
      <c r="A242">
        <v>100031</v>
      </c>
      <c r="B242">
        <v>200110</v>
      </c>
      <c r="C242" s="67">
        <v>55624</v>
      </c>
      <c r="D242" s="67" t="s">
        <v>202</v>
      </c>
      <c r="E242" s="67">
        <v>55624</v>
      </c>
      <c r="F242" s="67" t="s">
        <v>202</v>
      </c>
      <c r="G242" s="146">
        <v>2991.1569499999996</v>
      </c>
      <c r="H242" s="141">
        <v>5.8771594035563184E-3</v>
      </c>
      <c r="I242" s="142">
        <v>7.7920308761464367</v>
      </c>
      <c r="J242" s="146">
        <v>136.98005506823955</v>
      </c>
      <c r="K242" s="185">
        <v>0.98970298098199094</v>
      </c>
      <c r="L242" s="185">
        <v>1.4801217636947464</v>
      </c>
      <c r="M242" s="189"/>
      <c r="N242" s="146"/>
      <c r="O242" s="188"/>
      <c r="Q242" s="201"/>
      <c r="R242" s="214"/>
      <c r="T242">
        <v>555624</v>
      </c>
    </row>
    <row r="243" spans="1:20" x14ac:dyDescent="0.25">
      <c r="A243">
        <v>100031</v>
      </c>
      <c r="B243">
        <v>200110</v>
      </c>
      <c r="C243" s="67">
        <v>55676</v>
      </c>
      <c r="D243" s="67" t="s">
        <v>186</v>
      </c>
      <c r="E243" s="67">
        <v>55676</v>
      </c>
      <c r="F243" s="67" t="s">
        <v>186</v>
      </c>
      <c r="G243" s="146">
        <v>1525.5493099999999</v>
      </c>
      <c r="H243" s="141">
        <v>6.740744817448097E-3</v>
      </c>
      <c r="I243" s="142">
        <v>7.9218839711579045</v>
      </c>
      <c r="J243" s="146">
        <v>81.463415266079693</v>
      </c>
      <c r="K243" s="185">
        <v>0.8429241726706298</v>
      </c>
      <c r="L243" s="185">
        <v>1.6053242451124907</v>
      </c>
      <c r="M243" s="189"/>
      <c r="N243" s="146"/>
      <c r="O243" s="188"/>
      <c r="Q243" s="201"/>
      <c r="R243" s="214"/>
      <c r="T243">
        <v>455676</v>
      </c>
    </row>
    <row r="244" spans="1:20" x14ac:dyDescent="0.25">
      <c r="A244">
        <v>100031</v>
      </c>
      <c r="B244">
        <v>200110</v>
      </c>
      <c r="C244" s="67">
        <v>55678</v>
      </c>
      <c r="D244" s="67" t="s">
        <v>226</v>
      </c>
      <c r="E244" s="67">
        <v>55678</v>
      </c>
      <c r="F244" s="67" t="s">
        <v>226</v>
      </c>
      <c r="G244" s="146">
        <v>22540.732549999997</v>
      </c>
      <c r="H244" s="141">
        <v>5.8936425600650596E-3</v>
      </c>
      <c r="I244" s="142">
        <v>7.9790850663058865</v>
      </c>
      <c r="J244" s="146">
        <v>1059.9976789045625</v>
      </c>
      <c r="K244" s="185">
        <v>0.81746320662502181</v>
      </c>
      <c r="L244" s="185">
        <v>1.2600601999449421</v>
      </c>
      <c r="M244" s="189"/>
      <c r="N244" s="146"/>
      <c r="O244" s="188"/>
      <c r="Q244" s="201"/>
      <c r="R244" s="214"/>
      <c r="T244">
        <v>455678</v>
      </c>
    </row>
    <row r="245" spans="1:20" x14ac:dyDescent="0.25">
      <c r="A245">
        <v>100031</v>
      </c>
      <c r="B245">
        <v>200110</v>
      </c>
      <c r="C245" s="67">
        <v>55679</v>
      </c>
      <c r="D245" s="67" t="s">
        <v>227</v>
      </c>
      <c r="E245" s="67">
        <v>55679</v>
      </c>
      <c r="F245" s="67" t="s">
        <v>227</v>
      </c>
      <c r="G245" s="146">
        <v>4713.7309999999998</v>
      </c>
      <c r="H245" s="141">
        <v>5.3421888055545748E-3</v>
      </c>
      <c r="I245" s="142">
        <v>7.5383717077618551</v>
      </c>
      <c r="J245" s="146">
        <v>189.82856992313816</v>
      </c>
      <c r="K245" s="185">
        <v>0.48620320506197745</v>
      </c>
      <c r="L245" s="185">
        <v>1.2965903395185592</v>
      </c>
      <c r="M245" s="189"/>
      <c r="N245" s="146"/>
      <c r="O245" s="188"/>
      <c r="Q245" s="201"/>
      <c r="R245" s="214"/>
      <c r="T245">
        <v>555679</v>
      </c>
    </row>
    <row r="246" spans="1:20" x14ac:dyDescent="0.25">
      <c r="A246" s="225">
        <v>100045</v>
      </c>
      <c r="B246">
        <v>200160</v>
      </c>
      <c r="C246" s="67">
        <v>57105</v>
      </c>
      <c r="D246" s="67" t="s">
        <v>274</v>
      </c>
      <c r="E246" s="67">
        <v>57105</v>
      </c>
      <c r="F246" s="67" t="s">
        <v>274</v>
      </c>
      <c r="G246" s="146">
        <v>17015.521390000002</v>
      </c>
      <c r="H246" s="141">
        <v>3.0015338112156734E-3</v>
      </c>
      <c r="I246" s="142">
        <v>7.3552685498636965</v>
      </c>
      <c r="J246" s="146">
        <v>375.65315021194419</v>
      </c>
      <c r="K246" s="185">
        <v>0.4347270036711493</v>
      </c>
      <c r="L246" s="185">
        <v>1.327866039735988</v>
      </c>
      <c r="M246" s="189"/>
      <c r="N246" s="146"/>
      <c r="O246" s="188"/>
      <c r="Q246" s="201"/>
      <c r="R246" s="214"/>
      <c r="T246">
        <v>557105</v>
      </c>
    </row>
    <row r="247" spans="1:20" x14ac:dyDescent="0.25">
      <c r="A247" s="225">
        <v>100044</v>
      </c>
      <c r="B247">
        <v>200160</v>
      </c>
      <c r="C247" s="67">
        <v>57113</v>
      </c>
      <c r="D247" s="67" t="s">
        <v>255</v>
      </c>
      <c r="E247" s="67">
        <v>57113</v>
      </c>
      <c r="F247" s="67" t="s">
        <v>255</v>
      </c>
      <c r="G247" s="146">
        <v>5655.1455600000008</v>
      </c>
      <c r="H247" s="141">
        <v>5.078945711910603E-3</v>
      </c>
      <c r="I247" s="142">
        <v>7.9728421691412645</v>
      </c>
      <c r="J247" s="146">
        <v>228.99738630474235</v>
      </c>
      <c r="K247" s="185">
        <v>0.73049598744545829</v>
      </c>
      <c r="L247" s="185">
        <v>1.536858672587935</v>
      </c>
      <c r="M247" s="189"/>
      <c r="N247" s="146"/>
      <c r="O247" s="188"/>
      <c r="Q247" s="201"/>
      <c r="R247" s="214"/>
      <c r="T247">
        <v>557113</v>
      </c>
    </row>
    <row r="248" spans="1:20" x14ac:dyDescent="0.25">
      <c r="A248" s="225">
        <v>100044</v>
      </c>
      <c r="B248">
        <v>200160</v>
      </c>
      <c r="C248" s="67">
        <v>57158</v>
      </c>
      <c r="D248" s="67" t="s">
        <v>238</v>
      </c>
      <c r="E248" s="67">
        <v>57158</v>
      </c>
      <c r="F248" s="67" t="s">
        <v>238</v>
      </c>
      <c r="G248" s="146">
        <v>7312.2917600000001</v>
      </c>
      <c r="H248" s="141">
        <v>4.6687464138664911E-3</v>
      </c>
      <c r="I248" s="142">
        <v>7.5487908859232924</v>
      </c>
      <c r="J248" s="146">
        <v>257.70995305319047</v>
      </c>
      <c r="K248" s="185">
        <v>0.31176640851103032</v>
      </c>
      <c r="L248" s="185">
        <v>1.2907548041696606</v>
      </c>
      <c r="M248" s="189"/>
      <c r="N248" s="146"/>
      <c r="O248" s="188"/>
      <c r="Q248" s="201"/>
      <c r="R248" s="214"/>
      <c r="T248">
        <v>457158</v>
      </c>
    </row>
    <row r="249" spans="1:20" x14ac:dyDescent="0.25">
      <c r="A249" s="225">
        <v>100042</v>
      </c>
      <c r="B249">
        <v>200160</v>
      </c>
      <c r="C249" s="67">
        <v>57163</v>
      </c>
      <c r="D249" s="67" t="s">
        <v>247</v>
      </c>
      <c r="E249" s="67">
        <v>57163</v>
      </c>
      <c r="F249" s="67" t="s">
        <v>247</v>
      </c>
      <c r="G249" s="146">
        <v>5265.3175899999997</v>
      </c>
      <c r="H249" s="141">
        <v>6.5413646171198743E-3</v>
      </c>
      <c r="I249" s="142">
        <v>8.0278059413696266</v>
      </c>
      <c r="J249" s="146">
        <v>276.4965997524389</v>
      </c>
      <c r="K249" s="185">
        <v>0.75668703395344472</v>
      </c>
      <c r="L249" s="185">
        <v>1.4559644199871566</v>
      </c>
      <c r="M249" s="189"/>
      <c r="N249" s="146"/>
      <c r="O249" s="188"/>
      <c r="Q249" s="201"/>
      <c r="R249" s="214"/>
      <c r="T249">
        <v>457163</v>
      </c>
    </row>
    <row r="250" spans="1:20" x14ac:dyDescent="0.25">
      <c r="A250" s="225">
        <v>100042</v>
      </c>
      <c r="B250">
        <v>200160</v>
      </c>
      <c r="C250" s="67">
        <v>57165</v>
      </c>
      <c r="D250" s="67" t="s">
        <v>289</v>
      </c>
      <c r="E250" s="67">
        <v>57165</v>
      </c>
      <c r="F250" s="67" t="s">
        <v>289</v>
      </c>
      <c r="G250" s="146">
        <v>4356.4138500000008</v>
      </c>
      <c r="H250" s="141">
        <v>3.9908217967854808E-3</v>
      </c>
      <c r="I250" s="142">
        <v>7.3502375429506079</v>
      </c>
      <c r="J250" s="146">
        <v>127.78881425439687</v>
      </c>
      <c r="K250" s="185">
        <v>0.33359974052970204</v>
      </c>
      <c r="L250" s="185">
        <v>1.2823749983425632</v>
      </c>
      <c r="M250" s="189"/>
      <c r="N250" s="146"/>
      <c r="O250" s="188"/>
      <c r="Q250" s="201"/>
      <c r="R250" s="214"/>
      <c r="T250">
        <v>457165</v>
      </c>
    </row>
    <row r="251" spans="1:20" x14ac:dyDescent="0.25">
      <c r="A251" s="225">
        <v>100045</v>
      </c>
      <c r="B251">
        <v>200160</v>
      </c>
      <c r="C251" s="67">
        <v>57178</v>
      </c>
      <c r="D251" s="67" t="s">
        <v>268</v>
      </c>
      <c r="E251" s="67">
        <v>57178</v>
      </c>
      <c r="F251" s="67" t="s">
        <v>268</v>
      </c>
      <c r="G251" s="146">
        <v>4058.70721</v>
      </c>
      <c r="H251" s="141">
        <v>5.3072197525928407E-3</v>
      </c>
      <c r="I251" s="142">
        <v>7.3990922442764724</v>
      </c>
      <c r="J251" s="146">
        <v>159.37978448653143</v>
      </c>
      <c r="K251" s="185">
        <v>0.49412192263063004</v>
      </c>
      <c r="L251" s="185">
        <v>1.5546239950261485</v>
      </c>
      <c r="M251" s="189"/>
      <c r="N251" s="146"/>
      <c r="O251" s="188"/>
      <c r="Q251" s="201"/>
      <c r="R251" s="214"/>
      <c r="T251">
        <v>557178</v>
      </c>
    </row>
    <row r="252" spans="1:20" x14ac:dyDescent="0.25">
      <c r="A252" s="225">
        <v>100044</v>
      </c>
      <c r="B252">
        <v>200160</v>
      </c>
      <c r="C252" s="67">
        <v>57180</v>
      </c>
      <c r="D252" s="67" t="s">
        <v>250</v>
      </c>
      <c r="E252" s="67">
        <v>57180</v>
      </c>
      <c r="F252" s="67" t="s">
        <v>250</v>
      </c>
      <c r="G252" s="146">
        <v>3177.4050200000001</v>
      </c>
      <c r="H252" s="141">
        <v>4.2294122788661395E-3</v>
      </c>
      <c r="I252" s="142">
        <v>8.4609708095696252</v>
      </c>
      <c r="J252" s="146">
        <v>113.70322840172892</v>
      </c>
      <c r="K252" s="185">
        <v>0.42017156188668703</v>
      </c>
      <c r="L252" s="185">
        <v>1.2562491515800436</v>
      </c>
      <c r="M252" s="189"/>
      <c r="N252" s="146"/>
      <c r="O252" s="188"/>
      <c r="Q252" s="201"/>
      <c r="R252" s="214"/>
      <c r="T252">
        <v>457180</v>
      </c>
    </row>
    <row r="253" spans="1:20" x14ac:dyDescent="0.25">
      <c r="A253" s="225">
        <v>100044</v>
      </c>
      <c r="B253">
        <v>200160</v>
      </c>
      <c r="C253" s="67">
        <v>57182</v>
      </c>
      <c r="D253" s="67" t="s">
        <v>251</v>
      </c>
      <c r="E253" s="67">
        <v>57182</v>
      </c>
      <c r="F253" s="67" t="s">
        <v>251</v>
      </c>
      <c r="G253" s="146">
        <v>1906.3842199999999</v>
      </c>
      <c r="H253" s="141">
        <v>5.8464044372714026E-3</v>
      </c>
      <c r="I253" s="142">
        <v>7.9164934394494733</v>
      </c>
      <c r="J253" s="146">
        <v>88.233223503939911</v>
      </c>
      <c r="K253" s="185">
        <v>1</v>
      </c>
      <c r="L253" s="185">
        <v>1.5637326250346726</v>
      </c>
      <c r="M253" s="189"/>
      <c r="N253" s="146"/>
      <c r="O253" s="188"/>
      <c r="Q253" s="201"/>
      <c r="R253" s="214"/>
      <c r="T253">
        <v>557182</v>
      </c>
    </row>
    <row r="254" spans="1:20" x14ac:dyDescent="0.25">
      <c r="A254" s="225">
        <v>100044</v>
      </c>
      <c r="B254">
        <v>200160</v>
      </c>
      <c r="C254" s="67">
        <v>57192</v>
      </c>
      <c r="D254" s="67" t="s">
        <v>235</v>
      </c>
      <c r="E254" s="67">
        <v>57192</v>
      </c>
      <c r="F254" s="67" t="s">
        <v>235</v>
      </c>
      <c r="G254" s="146">
        <v>5884.8986599999998</v>
      </c>
      <c r="H254" s="141">
        <v>4.8501004729571981E-3</v>
      </c>
      <c r="I254" s="142">
        <v>8.3759453037888001</v>
      </c>
      <c r="J254" s="146">
        <v>239.06916055006644</v>
      </c>
      <c r="K254" s="185">
        <v>0.53811056955902303</v>
      </c>
      <c r="L254" s="185">
        <v>1.4248041091586843</v>
      </c>
      <c r="M254" s="189"/>
      <c r="N254" s="146"/>
      <c r="O254" s="188"/>
      <c r="Q254" s="201"/>
      <c r="R254" s="214"/>
      <c r="T254">
        <v>457192</v>
      </c>
    </row>
    <row r="255" spans="1:20" x14ac:dyDescent="0.25">
      <c r="A255" s="225">
        <v>100042</v>
      </c>
      <c r="B255">
        <v>200160</v>
      </c>
      <c r="C255" s="67">
        <v>57210</v>
      </c>
      <c r="D255" s="67" t="s">
        <v>239</v>
      </c>
      <c r="E255" s="67">
        <v>57210</v>
      </c>
      <c r="F255" s="67" t="s">
        <v>239</v>
      </c>
      <c r="G255" s="146">
        <v>2606.0913099999998</v>
      </c>
      <c r="H255" s="141">
        <v>5.5100312063204801E-3</v>
      </c>
      <c r="I255" s="142">
        <v>7.6014616036227842</v>
      </c>
      <c r="J255" s="146">
        <v>109.15428588745885</v>
      </c>
      <c r="K255" s="185">
        <v>0.83188107864110117</v>
      </c>
      <c r="L255" s="185">
        <v>1.4509206670304344</v>
      </c>
      <c r="M255" s="189"/>
      <c r="N255" s="146"/>
      <c r="O255" s="188"/>
      <c r="Q255" s="201"/>
      <c r="R255" s="214"/>
      <c r="T255">
        <v>557210</v>
      </c>
    </row>
    <row r="256" spans="1:20" x14ac:dyDescent="0.25">
      <c r="A256" s="225">
        <v>100045</v>
      </c>
      <c r="B256">
        <v>200160</v>
      </c>
      <c r="C256" s="67">
        <v>57224</v>
      </c>
      <c r="D256" s="67" t="s">
        <v>278</v>
      </c>
      <c r="E256" s="67">
        <v>57224</v>
      </c>
      <c r="F256" s="67" t="s">
        <v>278</v>
      </c>
      <c r="G256" s="146">
        <v>3930.5719500000005</v>
      </c>
      <c r="H256" s="141">
        <v>5.3476328865604966E-3</v>
      </c>
      <c r="I256" s="142">
        <v>7.7388352717217126</v>
      </c>
      <c r="J256" s="146">
        <v>162.66455834692121</v>
      </c>
      <c r="K256" s="185">
        <v>0.90061221477304265</v>
      </c>
      <c r="L256" s="185">
        <v>1.5234246342651543</v>
      </c>
      <c r="M256" s="189"/>
      <c r="N256" s="146"/>
      <c r="O256" s="188"/>
      <c r="Q256" s="201"/>
      <c r="R256" s="214"/>
      <c r="T256">
        <v>557224</v>
      </c>
    </row>
    <row r="257" spans="1:20" x14ac:dyDescent="0.25">
      <c r="A257" s="225">
        <v>100042</v>
      </c>
      <c r="B257">
        <v>200160</v>
      </c>
      <c r="C257" s="67">
        <v>57250</v>
      </c>
      <c r="D257" s="67" t="s">
        <v>259</v>
      </c>
      <c r="E257" s="67">
        <v>57250</v>
      </c>
      <c r="F257" s="67" t="s">
        <v>259</v>
      </c>
      <c r="G257" s="146">
        <v>4402.67148</v>
      </c>
      <c r="H257" s="141">
        <v>5.2034107744786118E-3</v>
      </c>
      <c r="I257" s="142">
        <v>7.6362156890252466</v>
      </c>
      <c r="J257" s="146">
        <v>174.93736433380613</v>
      </c>
      <c r="K257" s="185">
        <v>0.78862954589562051</v>
      </c>
      <c r="L257" s="185">
        <v>1.2989750592527933</v>
      </c>
      <c r="M257" s="189"/>
      <c r="N257" s="146"/>
      <c r="O257" s="188"/>
      <c r="Q257" s="201"/>
      <c r="R257" s="214"/>
      <c r="T257">
        <v>557250</v>
      </c>
    </row>
    <row r="258" spans="1:20" x14ac:dyDescent="0.25">
      <c r="A258" s="225">
        <v>100042</v>
      </c>
      <c r="B258">
        <v>200160</v>
      </c>
      <c r="C258" s="67">
        <v>57258</v>
      </c>
      <c r="D258" s="67" t="s">
        <v>240</v>
      </c>
      <c r="E258" s="67">
        <v>57258</v>
      </c>
      <c r="F258" s="67" t="s">
        <v>240</v>
      </c>
      <c r="G258" s="146">
        <v>3099.5057699999998</v>
      </c>
      <c r="H258" s="141">
        <v>5.1696599883076857E-3</v>
      </c>
      <c r="I258" s="142">
        <v>5.9540734252609573</v>
      </c>
      <c r="J258" s="146">
        <v>95.404446313565572</v>
      </c>
      <c r="K258" s="185">
        <v>0.8204782020185587</v>
      </c>
      <c r="L258" s="185">
        <v>1.7636922536130502</v>
      </c>
      <c r="M258" s="189"/>
      <c r="N258" s="146"/>
      <c r="O258" s="188"/>
      <c r="Q258" s="201"/>
      <c r="R258" s="214"/>
      <c r="T258">
        <v>457258</v>
      </c>
    </row>
    <row r="259" spans="1:20" x14ac:dyDescent="0.25">
      <c r="A259" s="225">
        <v>100044</v>
      </c>
      <c r="B259">
        <v>200160</v>
      </c>
      <c r="C259" s="67">
        <v>57303</v>
      </c>
      <c r="D259" s="67" t="s">
        <v>243</v>
      </c>
      <c r="E259" s="67">
        <v>57303</v>
      </c>
      <c r="F259" s="67" t="s">
        <v>243</v>
      </c>
      <c r="G259" s="146">
        <v>9924.7042799999999</v>
      </c>
      <c r="H259" s="141">
        <v>4.1703479720360918E-3</v>
      </c>
      <c r="I259" s="142">
        <v>7.1297353149548943</v>
      </c>
      <c r="J259" s="146">
        <v>295.09596854399069</v>
      </c>
      <c r="K259" s="185">
        <v>0.65813946045352589</v>
      </c>
      <c r="L259" s="185">
        <v>1.3521071381129095</v>
      </c>
      <c r="M259" s="189"/>
      <c r="N259" s="146"/>
      <c r="O259" s="188"/>
      <c r="Q259" s="201"/>
      <c r="R259" s="214"/>
      <c r="T259">
        <v>557303</v>
      </c>
    </row>
    <row r="260" spans="1:20" x14ac:dyDescent="0.25">
      <c r="A260" s="225">
        <v>100042</v>
      </c>
      <c r="B260">
        <v>200160</v>
      </c>
      <c r="C260" s="67">
        <v>57305</v>
      </c>
      <c r="D260" s="67" t="s">
        <v>241</v>
      </c>
      <c r="E260" s="67">
        <v>57305</v>
      </c>
      <c r="F260" s="67" t="s">
        <v>241</v>
      </c>
      <c r="G260" s="146">
        <v>6494.2059400000007</v>
      </c>
      <c r="H260" s="141">
        <v>5.6028472107336295E-3</v>
      </c>
      <c r="I260" s="142">
        <v>8.1624192971619856</v>
      </c>
      <c r="J260" s="146">
        <v>296.99814472887414</v>
      </c>
      <c r="K260" s="185">
        <v>0.91202253897110031</v>
      </c>
      <c r="L260" s="185">
        <v>1.5474332824211796</v>
      </c>
      <c r="M260" s="189"/>
      <c r="N260" s="146"/>
      <c r="O260" s="188"/>
      <c r="Q260" s="201"/>
      <c r="R260" s="214"/>
      <c r="T260">
        <v>557305</v>
      </c>
    </row>
    <row r="261" spans="1:20" x14ac:dyDescent="0.25">
      <c r="A261" s="225">
        <v>100044</v>
      </c>
      <c r="B261">
        <v>200160</v>
      </c>
      <c r="C261" s="67">
        <v>57306</v>
      </c>
      <c r="D261" s="67" t="s">
        <v>244</v>
      </c>
      <c r="E261" s="67">
        <v>57306</v>
      </c>
      <c r="F261" s="67" t="s">
        <v>244</v>
      </c>
      <c r="G261" s="146">
        <v>16523.230240000001</v>
      </c>
      <c r="H261" s="141">
        <v>4.1484826849236761E-3</v>
      </c>
      <c r="I261" s="142">
        <v>8.1358309752149296</v>
      </c>
      <c r="J261" s="146">
        <v>557.68139186646567</v>
      </c>
      <c r="K261" s="185">
        <v>0.40258937286345042</v>
      </c>
      <c r="L261" s="185">
        <v>1.412687437512937</v>
      </c>
      <c r="M261" s="189"/>
      <c r="N261" s="146"/>
      <c r="O261" s="188"/>
      <c r="Q261" s="201"/>
      <c r="R261" s="214"/>
      <c r="T261">
        <v>457306</v>
      </c>
    </row>
    <row r="262" spans="1:20" x14ac:dyDescent="0.25">
      <c r="A262" s="225">
        <v>100044</v>
      </c>
      <c r="B262">
        <v>200160</v>
      </c>
      <c r="C262" s="67">
        <v>57307</v>
      </c>
      <c r="D262" s="67" t="s">
        <v>256</v>
      </c>
      <c r="E262" s="67">
        <v>57307</v>
      </c>
      <c r="F262" s="67" t="s">
        <v>256</v>
      </c>
      <c r="G262" s="146">
        <v>3222.2391600000001</v>
      </c>
      <c r="H262" s="141">
        <v>6.4633754318022176E-3</v>
      </c>
      <c r="I262" s="142">
        <v>8.2557392977000479</v>
      </c>
      <c r="J262" s="146">
        <v>171.9384964538979</v>
      </c>
      <c r="K262" s="185">
        <v>0.86802494511301265</v>
      </c>
      <c r="L262" s="185">
        <v>1.4196847846074714</v>
      </c>
      <c r="M262" s="189"/>
      <c r="N262" s="146"/>
      <c r="O262" s="188"/>
      <c r="Q262" s="201"/>
      <c r="R262" s="214"/>
      <c r="T262">
        <v>557307</v>
      </c>
    </row>
    <row r="263" spans="1:20" x14ac:dyDescent="0.25">
      <c r="A263" s="225">
        <v>100042</v>
      </c>
      <c r="B263">
        <v>200160</v>
      </c>
      <c r="C263" s="67">
        <v>57308</v>
      </c>
      <c r="D263" s="67" t="s">
        <v>248</v>
      </c>
      <c r="E263" s="67">
        <v>57308</v>
      </c>
      <c r="F263" s="67" t="s">
        <v>248</v>
      </c>
      <c r="G263" s="146">
        <v>7591.8175599999995</v>
      </c>
      <c r="H263" s="141">
        <v>5.0939382116784839E-3</v>
      </c>
      <c r="I263" s="142">
        <v>7.4446131587492985</v>
      </c>
      <c r="J263" s="146">
        <v>287.899937989855</v>
      </c>
      <c r="K263" s="185">
        <v>0.84975356546897851</v>
      </c>
      <c r="L263" s="185">
        <v>1.5660050631652158</v>
      </c>
      <c r="M263" s="189"/>
      <c r="N263" s="146"/>
      <c r="O263" s="188"/>
      <c r="Q263" s="201"/>
      <c r="R263" s="214"/>
      <c r="T263">
        <v>457308</v>
      </c>
    </row>
    <row r="264" spans="1:20" x14ac:dyDescent="0.25">
      <c r="A264" s="225">
        <v>100042</v>
      </c>
      <c r="B264">
        <v>200160</v>
      </c>
      <c r="C264" s="67">
        <v>57345</v>
      </c>
      <c r="D264" s="67" t="s">
        <v>290</v>
      </c>
      <c r="E264" s="67">
        <v>57345</v>
      </c>
      <c r="F264" s="67" t="s">
        <v>290</v>
      </c>
      <c r="G264" s="146">
        <v>3135.1540699999996</v>
      </c>
      <c r="H264" s="141">
        <v>5.2520588734136604E-3</v>
      </c>
      <c r="I264" s="142">
        <v>7.6839550002083312</v>
      </c>
      <c r="J264" s="146">
        <v>126.52410870980658</v>
      </c>
      <c r="K264" s="185">
        <v>0.69743113773033816</v>
      </c>
      <c r="L264" s="185">
        <v>1.5951440999581592</v>
      </c>
      <c r="M264" s="189"/>
      <c r="N264" s="146"/>
      <c r="O264" s="188"/>
      <c r="Q264" s="201"/>
      <c r="R264" s="214"/>
      <c r="T264">
        <v>457345</v>
      </c>
    </row>
    <row r="265" spans="1:20" x14ac:dyDescent="0.25">
      <c r="A265" s="225">
        <v>100044</v>
      </c>
      <c r="B265">
        <v>200160</v>
      </c>
      <c r="C265" s="67">
        <v>57347</v>
      </c>
      <c r="D265" s="67" t="s">
        <v>252</v>
      </c>
      <c r="E265" s="67">
        <v>57347</v>
      </c>
      <c r="F265" s="67" t="s">
        <v>252</v>
      </c>
      <c r="G265" s="146">
        <v>9149.7434899999989</v>
      </c>
      <c r="H265" s="141">
        <v>5.8774308750415404E-3</v>
      </c>
      <c r="I265" s="142">
        <v>8.1779137280929408</v>
      </c>
      <c r="J265" s="146">
        <v>439.78354296150542</v>
      </c>
      <c r="K265" s="185">
        <v>0.69937553879512127</v>
      </c>
      <c r="L265" s="185">
        <v>1.3977607348680454</v>
      </c>
      <c r="M265" s="189"/>
      <c r="N265" s="146"/>
      <c r="O265" s="188"/>
      <c r="Q265" s="201"/>
      <c r="R265" s="214"/>
      <c r="T265">
        <v>557347</v>
      </c>
    </row>
    <row r="266" spans="1:20" x14ac:dyDescent="0.25">
      <c r="A266" s="225">
        <v>100044</v>
      </c>
      <c r="B266">
        <v>200160</v>
      </c>
      <c r="C266" s="67">
        <v>57348</v>
      </c>
      <c r="D266" s="67" t="s">
        <v>253</v>
      </c>
      <c r="E266" s="67">
        <v>57348</v>
      </c>
      <c r="F266" s="67" t="s">
        <v>253</v>
      </c>
      <c r="G266" s="146">
        <v>17269.088060000002</v>
      </c>
      <c r="H266" s="141">
        <v>4.787197310345442E-3</v>
      </c>
      <c r="I266" s="142">
        <v>8.1940173005522325</v>
      </c>
      <c r="J266" s="146">
        <v>677.40376874057267</v>
      </c>
      <c r="K266" s="185">
        <v>0.51542014315259699</v>
      </c>
      <c r="L266" s="185">
        <v>1.529281445550174</v>
      </c>
      <c r="M266" s="189"/>
      <c r="N266" s="146"/>
      <c r="O266" s="188"/>
      <c r="Q266" s="201"/>
      <c r="R266" s="214"/>
      <c r="T266">
        <v>457348</v>
      </c>
    </row>
    <row r="267" spans="1:20" x14ac:dyDescent="0.25">
      <c r="A267" s="225">
        <v>100044</v>
      </c>
      <c r="B267">
        <v>200160</v>
      </c>
      <c r="C267" s="67">
        <v>57350</v>
      </c>
      <c r="D267" s="67" t="s">
        <v>257</v>
      </c>
      <c r="E267" s="67">
        <v>57350</v>
      </c>
      <c r="F267" s="67" t="s">
        <v>257</v>
      </c>
      <c r="G267" s="146">
        <v>17475.517509999998</v>
      </c>
      <c r="H267" s="141">
        <v>5.2898165203131807E-3</v>
      </c>
      <c r="I267" s="142">
        <v>7.6420123320113342</v>
      </c>
      <c r="J267" s="146">
        <v>706.4450531239213</v>
      </c>
      <c r="K267" s="185">
        <v>0.63899495357491132</v>
      </c>
      <c r="L267" s="185">
        <v>1.4699022156590975</v>
      </c>
      <c r="M267" s="189"/>
      <c r="N267" s="146"/>
      <c r="O267" s="188"/>
      <c r="Q267" s="201"/>
      <c r="R267" s="214"/>
      <c r="T267">
        <v>457350</v>
      </c>
    </row>
    <row r="268" spans="1:20" x14ac:dyDescent="0.25">
      <c r="A268" s="225">
        <v>100044</v>
      </c>
      <c r="B268">
        <v>200160</v>
      </c>
      <c r="C268" s="67">
        <v>57352</v>
      </c>
      <c r="D268" s="67" t="s">
        <v>236</v>
      </c>
      <c r="E268" s="67">
        <v>57352</v>
      </c>
      <c r="F268" s="67" t="s">
        <v>236</v>
      </c>
      <c r="G268" s="146">
        <v>5056.1343000000006</v>
      </c>
      <c r="H268" s="141">
        <v>3.847145578699287E-3</v>
      </c>
      <c r="I268" s="142">
        <v>8.0207597860088473</v>
      </c>
      <c r="J268" s="146">
        <v>156.01729055268652</v>
      </c>
      <c r="K268" s="185">
        <v>0.6707961416293865</v>
      </c>
      <c r="L268" s="185">
        <v>1.2228039596933324</v>
      </c>
      <c r="M268" s="189"/>
      <c r="N268" s="146"/>
      <c r="O268" s="188"/>
      <c r="Q268" s="201"/>
      <c r="R268" s="214"/>
      <c r="T268">
        <v>557352</v>
      </c>
    </row>
    <row r="269" spans="1:20" x14ac:dyDescent="0.25">
      <c r="A269" s="225">
        <v>100042</v>
      </c>
      <c r="B269">
        <v>200160</v>
      </c>
      <c r="C269" s="67">
        <v>57353</v>
      </c>
      <c r="D269" s="67" t="s">
        <v>283</v>
      </c>
      <c r="E269" s="67">
        <v>57353</v>
      </c>
      <c r="F269" s="67" t="s">
        <v>283</v>
      </c>
      <c r="G269" s="146">
        <v>1606.9153599999997</v>
      </c>
      <c r="H269" s="141">
        <v>4.2370177837344853E-3</v>
      </c>
      <c r="I269" s="142">
        <v>8.6291659899249478</v>
      </c>
      <c r="J269" s="146">
        <v>58.751926519546103</v>
      </c>
      <c r="K269" s="185">
        <v>0.90807242220260032</v>
      </c>
      <c r="L269" s="185">
        <v>1.4677675320851362</v>
      </c>
      <c r="M269" s="189"/>
      <c r="N269" s="146"/>
      <c r="O269" s="188"/>
      <c r="Q269" s="201"/>
      <c r="R269" s="214"/>
      <c r="T269">
        <v>557353</v>
      </c>
    </row>
    <row r="270" spans="1:20" x14ac:dyDescent="0.25">
      <c r="A270" s="225">
        <v>100045</v>
      </c>
      <c r="B270">
        <v>200160</v>
      </c>
      <c r="C270" s="67">
        <v>57432</v>
      </c>
      <c r="D270" s="67" t="s">
        <v>279</v>
      </c>
      <c r="E270" s="67">
        <v>57432</v>
      </c>
      <c r="F270" s="67" t="s">
        <v>279</v>
      </c>
      <c r="G270" s="146">
        <v>7764.4809700000005</v>
      </c>
      <c r="H270" s="141">
        <v>4.9541308603848052E-3</v>
      </c>
      <c r="I270" s="142">
        <v>7.8064627214483346</v>
      </c>
      <c r="J270" s="146">
        <v>300.28538403896863</v>
      </c>
      <c r="K270" s="185">
        <v>0.61327101558985475</v>
      </c>
      <c r="L270" s="185">
        <v>1.3679603955295137</v>
      </c>
      <c r="M270" s="189"/>
      <c r="N270" s="146"/>
      <c r="O270" s="188"/>
      <c r="Q270" s="201"/>
      <c r="R270" s="214"/>
      <c r="T270">
        <v>557432</v>
      </c>
    </row>
    <row r="271" spans="1:20" x14ac:dyDescent="0.25">
      <c r="A271" s="225">
        <v>100045</v>
      </c>
      <c r="B271">
        <v>200160</v>
      </c>
      <c r="C271" s="67">
        <v>57433</v>
      </c>
      <c r="D271" s="67" t="s">
        <v>280</v>
      </c>
      <c r="E271" s="67">
        <v>57433</v>
      </c>
      <c r="F271" s="67" t="s">
        <v>280</v>
      </c>
      <c r="G271" s="146">
        <v>1597.11034</v>
      </c>
      <c r="H271" s="141">
        <v>6.0961736254813602E-3</v>
      </c>
      <c r="I271" s="142">
        <v>8.3644691250323984</v>
      </c>
      <c r="J271" s="146">
        <v>81.438662320862406</v>
      </c>
      <c r="K271" s="185">
        <v>0.8051352043716653</v>
      </c>
      <c r="L271" s="185">
        <v>1.5701663492522098</v>
      </c>
      <c r="M271" s="189"/>
      <c r="N271" s="146"/>
      <c r="O271" s="188"/>
      <c r="Q271" s="201"/>
      <c r="R271" s="214"/>
      <c r="T271">
        <v>557433</v>
      </c>
    </row>
    <row r="272" spans="1:20" x14ac:dyDescent="0.25">
      <c r="A272" s="225">
        <v>100045</v>
      </c>
      <c r="B272">
        <v>200160</v>
      </c>
      <c r="C272" s="67">
        <v>57434</v>
      </c>
      <c r="D272" s="67" t="s">
        <v>275</v>
      </c>
      <c r="E272" s="67">
        <v>57434</v>
      </c>
      <c r="F272" s="67" t="s">
        <v>275</v>
      </c>
      <c r="G272" s="146">
        <v>10282.234620000001</v>
      </c>
      <c r="H272" s="141">
        <v>5.1654650640259332E-3</v>
      </c>
      <c r="I272" s="142">
        <v>7.1883832709217055</v>
      </c>
      <c r="J272" s="146">
        <v>381.79317691144098</v>
      </c>
      <c r="K272" s="185">
        <v>0.45108814391165863</v>
      </c>
      <c r="L272" s="185">
        <v>1.1619454272389416</v>
      </c>
      <c r="M272" s="189"/>
      <c r="N272" s="146"/>
      <c r="O272" s="188"/>
      <c r="Q272" s="201"/>
      <c r="R272" s="214"/>
      <c r="T272">
        <v>557434</v>
      </c>
    </row>
    <row r="273" spans="1:20" x14ac:dyDescent="0.25">
      <c r="A273" s="225">
        <v>100042</v>
      </c>
      <c r="B273">
        <v>200160</v>
      </c>
      <c r="C273" s="67">
        <v>57435</v>
      </c>
      <c r="D273" s="67" t="s">
        <v>260</v>
      </c>
      <c r="E273" s="67">
        <v>57435</v>
      </c>
      <c r="F273" s="67" t="s">
        <v>260</v>
      </c>
      <c r="G273" s="146">
        <v>4257.420070000001</v>
      </c>
      <c r="H273" s="141">
        <v>4.997208877035645E-3</v>
      </c>
      <c r="I273" s="142">
        <v>8.1466598278379418</v>
      </c>
      <c r="J273" s="146">
        <v>173.32195865285959</v>
      </c>
      <c r="K273" s="185">
        <v>0.82338881423738319</v>
      </c>
      <c r="L273" s="185">
        <v>1.358303357366164</v>
      </c>
      <c r="M273" s="189"/>
      <c r="N273" s="146"/>
      <c r="O273" s="188"/>
      <c r="Q273" s="201"/>
      <c r="R273" s="214"/>
      <c r="T273">
        <v>457435</v>
      </c>
    </row>
    <row r="274" spans="1:20" x14ac:dyDescent="0.25">
      <c r="A274" s="225">
        <v>100045</v>
      </c>
      <c r="B274">
        <v>200160</v>
      </c>
      <c r="C274" s="67">
        <v>57436</v>
      </c>
      <c r="D274" s="67" t="s">
        <v>261</v>
      </c>
      <c r="E274" s="67">
        <v>57436</v>
      </c>
      <c r="F274" s="67" t="s">
        <v>261</v>
      </c>
      <c r="G274" s="146">
        <v>11780.62658</v>
      </c>
      <c r="H274" s="141">
        <v>4.9344085857005665E-3</v>
      </c>
      <c r="I274" s="142">
        <v>7.8979915041581767</v>
      </c>
      <c r="J274" s="146">
        <v>459.113602319368</v>
      </c>
      <c r="K274" s="185">
        <v>0.59838669379163012</v>
      </c>
      <c r="L274" s="185">
        <v>1.4536699412575469</v>
      </c>
      <c r="M274" s="189"/>
      <c r="N274" s="146"/>
      <c r="O274" s="188"/>
      <c r="Q274" s="201"/>
      <c r="R274" s="214"/>
      <c r="T274">
        <v>557436</v>
      </c>
    </row>
    <row r="275" spans="1:20" x14ac:dyDescent="0.25">
      <c r="A275" s="225">
        <v>100045</v>
      </c>
      <c r="B275">
        <v>200160</v>
      </c>
      <c r="C275" s="67">
        <v>57437</v>
      </c>
      <c r="D275" s="67" t="s">
        <v>473</v>
      </c>
      <c r="E275" s="67">
        <v>57437</v>
      </c>
      <c r="F275" s="67" t="s">
        <v>473</v>
      </c>
      <c r="G275" s="146">
        <v>2333.6441399999994</v>
      </c>
      <c r="H275" s="141">
        <v>6.8355281164485327E-3</v>
      </c>
      <c r="I275" s="142">
        <v>8.7678317699287298</v>
      </c>
      <c r="J275" s="146">
        <v>139.86173553003101</v>
      </c>
      <c r="K275" s="185">
        <v>1</v>
      </c>
      <c r="L275" s="185">
        <v>1.6222046804703794</v>
      </c>
      <c r="M275" s="189"/>
      <c r="N275" s="146"/>
      <c r="O275" s="188"/>
      <c r="Q275" s="201"/>
      <c r="R275" s="214"/>
      <c r="T275">
        <v>557437</v>
      </c>
    </row>
    <row r="276" spans="1:20" x14ac:dyDescent="0.25">
      <c r="A276" s="225">
        <v>100045</v>
      </c>
      <c r="B276">
        <v>200160</v>
      </c>
      <c r="C276" s="67">
        <v>57439</v>
      </c>
      <c r="D276" s="67" t="s">
        <v>264</v>
      </c>
      <c r="E276" s="67">
        <v>57439</v>
      </c>
      <c r="F276" s="67" t="s">
        <v>264</v>
      </c>
      <c r="G276" s="146">
        <v>12100.679829999999</v>
      </c>
      <c r="H276" s="141">
        <v>3.4582276630824643E-3</v>
      </c>
      <c r="I276" s="142">
        <v>7.4168350423994331</v>
      </c>
      <c r="J276" s="146">
        <v>310.37159683580722</v>
      </c>
      <c r="K276" s="185">
        <v>0.55016495383135844</v>
      </c>
      <c r="L276" s="185">
        <v>1.3130177220915626</v>
      </c>
      <c r="M276" s="189"/>
      <c r="N276" s="146"/>
      <c r="O276" s="188"/>
      <c r="Q276" s="201"/>
      <c r="R276" s="214"/>
      <c r="T276">
        <v>557439</v>
      </c>
    </row>
    <row r="277" spans="1:20" x14ac:dyDescent="0.25">
      <c r="A277" s="225">
        <v>100045</v>
      </c>
      <c r="B277">
        <v>200160</v>
      </c>
      <c r="C277" s="67">
        <v>57440</v>
      </c>
      <c r="D277" s="67" t="s">
        <v>262</v>
      </c>
      <c r="E277" s="67">
        <v>57440</v>
      </c>
      <c r="F277" s="67" t="s">
        <v>262</v>
      </c>
      <c r="G277" s="146">
        <v>3802.0139299999996</v>
      </c>
      <c r="H277" s="141">
        <v>4.2345998435005614E-3</v>
      </c>
      <c r="I277" s="142">
        <v>7.3552815593445242</v>
      </c>
      <c r="J277" s="146">
        <v>118.42008895384194</v>
      </c>
      <c r="K277" s="185">
        <v>0.69735270275561578</v>
      </c>
      <c r="L277" s="185">
        <v>1.5389163187227837</v>
      </c>
      <c r="M277" s="189"/>
      <c r="N277" s="146"/>
      <c r="O277" s="188"/>
      <c r="Q277" s="201"/>
      <c r="R277" s="214"/>
      <c r="T277">
        <v>557440</v>
      </c>
    </row>
    <row r="278" spans="1:20" x14ac:dyDescent="0.25">
      <c r="A278" s="225">
        <v>100045</v>
      </c>
      <c r="B278">
        <v>200160</v>
      </c>
      <c r="C278" s="67">
        <v>57441</v>
      </c>
      <c r="D278" s="67" t="s">
        <v>263</v>
      </c>
      <c r="E278" s="67">
        <v>57441</v>
      </c>
      <c r="F278" s="67" t="s">
        <v>263</v>
      </c>
      <c r="G278" s="146">
        <v>5139.2850500000004</v>
      </c>
      <c r="H278" s="141">
        <v>4.5884049579680815E-3</v>
      </c>
      <c r="I278" s="142">
        <v>7.9062936352401785</v>
      </c>
      <c r="J278" s="146">
        <v>186.43926690441944</v>
      </c>
      <c r="K278" s="185">
        <v>0.79780399221094001</v>
      </c>
      <c r="L278" s="185">
        <v>1.4605300926482758</v>
      </c>
      <c r="M278" s="189"/>
      <c r="N278" s="146"/>
      <c r="O278" s="188"/>
      <c r="Q278" s="201"/>
      <c r="R278" s="214"/>
      <c r="T278">
        <v>557441</v>
      </c>
    </row>
    <row r="279" spans="1:20" x14ac:dyDescent="0.25">
      <c r="A279" s="225">
        <v>100045</v>
      </c>
      <c r="B279">
        <v>200160</v>
      </c>
      <c r="C279" s="67">
        <v>57443</v>
      </c>
      <c r="D279" s="67" t="s">
        <v>265</v>
      </c>
      <c r="E279" s="67">
        <v>57443</v>
      </c>
      <c r="F279" s="67" t="s">
        <v>265</v>
      </c>
      <c r="G279" s="146">
        <v>9551.5428699999993</v>
      </c>
      <c r="H279" s="141">
        <v>4.1121537284562497E-3</v>
      </c>
      <c r="I279" s="142">
        <v>7.4694417113054321</v>
      </c>
      <c r="J279" s="146">
        <v>293.3803441761695</v>
      </c>
      <c r="K279" s="185">
        <v>0.40059751728884824</v>
      </c>
      <c r="L279" s="185">
        <v>1.2084342870503537</v>
      </c>
      <c r="M279" s="189"/>
      <c r="N279" s="146"/>
      <c r="O279" s="188"/>
      <c r="Q279" s="201"/>
      <c r="R279" s="214"/>
      <c r="T279">
        <v>457443</v>
      </c>
    </row>
    <row r="280" spans="1:20" x14ac:dyDescent="0.25">
      <c r="A280" s="225">
        <v>100045</v>
      </c>
      <c r="B280">
        <v>200160</v>
      </c>
      <c r="C280" s="67">
        <v>57444</v>
      </c>
      <c r="D280" s="67" t="s">
        <v>474</v>
      </c>
      <c r="E280" s="67">
        <v>57444</v>
      </c>
      <c r="F280" s="67" t="s">
        <v>474</v>
      </c>
      <c r="G280" s="146">
        <v>15625.428599999999</v>
      </c>
      <c r="H280" s="141">
        <v>4.9334727600318989E-3</v>
      </c>
      <c r="I280" s="142">
        <v>7.4580978973466365</v>
      </c>
      <c r="J280" s="146">
        <v>574.9270640813038</v>
      </c>
      <c r="K280" s="185">
        <v>0.74291331823051554</v>
      </c>
      <c r="L280" s="185">
        <v>1.3435505218760837</v>
      </c>
      <c r="M280" s="189"/>
      <c r="N280" s="146"/>
      <c r="O280" s="188"/>
      <c r="Q280" s="201"/>
      <c r="R280" s="214"/>
      <c r="T280">
        <v>557444</v>
      </c>
    </row>
    <row r="281" spans="1:20" x14ac:dyDescent="0.25">
      <c r="A281" s="225">
        <v>100045</v>
      </c>
      <c r="B281">
        <v>200160</v>
      </c>
      <c r="C281" s="67">
        <v>57445</v>
      </c>
      <c r="D281" s="67" t="s">
        <v>266</v>
      </c>
      <c r="E281" s="67">
        <v>57445</v>
      </c>
      <c r="F281" s="67" t="s">
        <v>266</v>
      </c>
      <c r="G281" s="146">
        <v>5227.1044500000007</v>
      </c>
      <c r="H281" s="141">
        <v>3.8983380866976216E-3</v>
      </c>
      <c r="I281" s="142">
        <v>7.6935047453088474</v>
      </c>
      <c r="J281" s="146">
        <v>156.77070283938974</v>
      </c>
      <c r="K281" s="185">
        <v>0.57881909553194399</v>
      </c>
      <c r="L281" s="185">
        <v>1.5189356299955028</v>
      </c>
      <c r="M281" s="189"/>
      <c r="N281" s="146"/>
      <c r="O281" s="188"/>
      <c r="Q281" s="201"/>
      <c r="R281" s="214"/>
      <c r="T281">
        <v>557445</v>
      </c>
    </row>
    <row r="282" spans="1:20" x14ac:dyDescent="0.25">
      <c r="A282" s="225">
        <v>100045</v>
      </c>
      <c r="B282">
        <v>200160</v>
      </c>
      <c r="C282" s="67">
        <v>57446</v>
      </c>
      <c r="D282" s="67" t="s">
        <v>271</v>
      </c>
      <c r="E282" s="67">
        <v>57446</v>
      </c>
      <c r="F282" s="67" t="s">
        <v>271</v>
      </c>
      <c r="G282" s="146">
        <v>18633.343540000002</v>
      </c>
      <c r="H282" s="141">
        <v>4.2990763555078903E-3</v>
      </c>
      <c r="I282" s="142">
        <v>7.1807328963838746</v>
      </c>
      <c r="J282" s="146">
        <v>575.22098597257866</v>
      </c>
      <c r="K282" s="185">
        <v>0.66269181499779273</v>
      </c>
      <c r="L282" s="185">
        <v>1.4573432216857658</v>
      </c>
      <c r="M282" s="189"/>
      <c r="N282" s="146"/>
      <c r="O282" s="188"/>
      <c r="Q282" s="201"/>
      <c r="R282" s="214"/>
      <c r="T282">
        <v>457446</v>
      </c>
    </row>
    <row r="283" spans="1:20" x14ac:dyDescent="0.25">
      <c r="A283" s="225">
        <v>100045</v>
      </c>
      <c r="B283">
        <v>200160</v>
      </c>
      <c r="C283" s="67">
        <v>57447</v>
      </c>
      <c r="D283" s="67" t="s">
        <v>272</v>
      </c>
      <c r="E283" s="67">
        <v>57447</v>
      </c>
      <c r="F283" s="67" t="s">
        <v>272</v>
      </c>
      <c r="G283" s="146">
        <v>11837.993110000001</v>
      </c>
      <c r="H283" s="141">
        <v>5.1945915950570489E-3</v>
      </c>
      <c r="I283" s="142">
        <v>8.0444965910442239</v>
      </c>
      <c r="J283" s="146">
        <v>494.68456897190129</v>
      </c>
      <c r="K283" s="185">
        <v>0.78196728060099396</v>
      </c>
      <c r="L283" s="185">
        <v>1.3037277602888369</v>
      </c>
      <c r="M283" s="189"/>
      <c r="N283" s="146"/>
      <c r="O283" s="188"/>
      <c r="Q283" s="201"/>
      <c r="R283" s="214"/>
      <c r="T283">
        <v>557447</v>
      </c>
    </row>
    <row r="284" spans="1:20" x14ac:dyDescent="0.25">
      <c r="A284" s="225">
        <v>100044</v>
      </c>
      <c r="B284">
        <v>200160</v>
      </c>
      <c r="C284" s="67">
        <v>57449</v>
      </c>
      <c r="D284" s="67" t="s">
        <v>254</v>
      </c>
      <c r="E284" s="67">
        <v>57449</v>
      </c>
      <c r="F284" s="67" t="s">
        <v>254</v>
      </c>
      <c r="G284" s="146">
        <v>1637.1794600000001</v>
      </c>
      <c r="H284" s="141">
        <v>6.1230233745431491E-3</v>
      </c>
      <c r="I284" s="142">
        <v>7.9622636958809627</v>
      </c>
      <c r="J284" s="146">
        <v>79.817617683564407</v>
      </c>
      <c r="K284" s="185">
        <v>1</v>
      </c>
      <c r="L284" s="185">
        <v>1.6854718678738565</v>
      </c>
      <c r="M284" s="189"/>
      <c r="N284" s="146"/>
      <c r="O284" s="188"/>
      <c r="Q284" s="201"/>
      <c r="R284" s="214"/>
      <c r="T284">
        <v>457449</v>
      </c>
    </row>
    <row r="285" spans="1:20" x14ac:dyDescent="0.25">
      <c r="A285" s="225">
        <v>100045</v>
      </c>
      <c r="B285">
        <v>200160</v>
      </c>
      <c r="C285" s="67">
        <v>57453</v>
      </c>
      <c r="D285" s="67" t="s">
        <v>475</v>
      </c>
      <c r="E285" s="67">
        <v>57453</v>
      </c>
      <c r="F285" s="67" t="s">
        <v>475</v>
      </c>
      <c r="G285" s="146">
        <v>26854.614420000002</v>
      </c>
      <c r="H285" s="141">
        <v>4.513831631513125E-3</v>
      </c>
      <c r="I285" s="142">
        <v>7.3636501511534265</v>
      </c>
      <c r="J285" s="146">
        <v>892.60111216685527</v>
      </c>
      <c r="K285" s="185">
        <v>0.58067426220810514</v>
      </c>
      <c r="L285" s="185">
        <v>1.3446874905805555</v>
      </c>
      <c r="M285" s="189"/>
      <c r="N285" s="146"/>
      <c r="O285" s="188"/>
      <c r="Q285" s="201"/>
      <c r="R285" s="214"/>
      <c r="T285">
        <v>457453</v>
      </c>
    </row>
    <row r="286" spans="1:20" x14ac:dyDescent="0.25">
      <c r="A286" s="225">
        <v>100042</v>
      </c>
      <c r="B286">
        <v>200160</v>
      </c>
      <c r="C286" s="67">
        <v>57458</v>
      </c>
      <c r="D286" s="67" t="s">
        <v>242</v>
      </c>
      <c r="E286" s="67">
        <v>57458</v>
      </c>
      <c r="F286" s="67" t="s">
        <v>242</v>
      </c>
      <c r="G286" s="146">
        <v>2998.9133399999996</v>
      </c>
      <c r="H286" s="141">
        <v>5.0044000539076214E-3</v>
      </c>
      <c r="I286" s="142">
        <v>7.4767493313094553</v>
      </c>
      <c r="J286" s="146">
        <v>112.20927509878514</v>
      </c>
      <c r="K286" s="185">
        <v>0.74192471997206821</v>
      </c>
      <c r="L286" s="185">
        <v>1.6590162418250394</v>
      </c>
      <c r="M286" s="189"/>
      <c r="N286" s="146"/>
      <c r="O286" s="188"/>
      <c r="Q286" s="201"/>
      <c r="R286" s="214"/>
      <c r="T286">
        <v>557458</v>
      </c>
    </row>
    <row r="287" spans="1:20" x14ac:dyDescent="0.25">
      <c r="A287" s="225">
        <v>100045</v>
      </c>
      <c r="B287">
        <v>200160</v>
      </c>
      <c r="C287" s="67">
        <v>57459</v>
      </c>
      <c r="D287" s="67" t="s">
        <v>277</v>
      </c>
      <c r="E287" s="67">
        <v>57459</v>
      </c>
      <c r="F287" s="67" t="s">
        <v>277</v>
      </c>
      <c r="G287" s="146">
        <v>2880.3065799999995</v>
      </c>
      <c r="H287" s="141">
        <v>3.9807934665474984E-3</v>
      </c>
      <c r="I287" s="142">
        <v>8.3547634995855198</v>
      </c>
      <c r="J287" s="146">
        <v>95.794929724549533</v>
      </c>
      <c r="K287" s="185">
        <v>0.50020598154520068</v>
      </c>
      <c r="L287" s="185">
        <v>1.4657868422634046</v>
      </c>
      <c r="M287" s="189"/>
      <c r="N287" s="146"/>
      <c r="O287" s="188"/>
      <c r="Q287" s="201"/>
      <c r="R287" s="214"/>
      <c r="T287">
        <v>557459</v>
      </c>
    </row>
    <row r="288" spans="1:20" x14ac:dyDescent="0.25">
      <c r="A288" s="225">
        <v>100042</v>
      </c>
      <c r="B288">
        <v>200160</v>
      </c>
      <c r="C288" s="67">
        <v>57503</v>
      </c>
      <c r="D288" s="67" t="s">
        <v>291</v>
      </c>
      <c r="E288" s="67">
        <v>57503</v>
      </c>
      <c r="F288" s="67" t="s">
        <v>291</v>
      </c>
      <c r="G288" s="146">
        <v>5149.9412900000007</v>
      </c>
      <c r="H288" s="141">
        <v>4.9289670258768781E-3</v>
      </c>
      <c r="I288" s="142">
        <v>7.3797659627106151</v>
      </c>
      <c r="J288" s="146">
        <v>187.32717335365766</v>
      </c>
      <c r="K288" s="185">
        <v>0.90603097535506083</v>
      </c>
      <c r="L288" s="185">
        <v>1.4309771810789633</v>
      </c>
      <c r="M288" s="189"/>
      <c r="N288" s="146"/>
      <c r="O288" s="188"/>
      <c r="Q288" s="201"/>
      <c r="R288" s="214"/>
      <c r="T288">
        <v>557503</v>
      </c>
    </row>
    <row r="289" spans="1:20" x14ac:dyDescent="0.25">
      <c r="A289" s="225">
        <v>100044</v>
      </c>
      <c r="B289">
        <v>200160</v>
      </c>
      <c r="C289" s="67">
        <v>57508</v>
      </c>
      <c r="D289" s="67" t="s">
        <v>258</v>
      </c>
      <c r="E289" s="67">
        <v>57508</v>
      </c>
      <c r="F289" s="67" t="s">
        <v>258</v>
      </c>
      <c r="G289" s="146">
        <v>6946.2048000000013</v>
      </c>
      <c r="H289" s="141">
        <v>6.2125426070934742E-3</v>
      </c>
      <c r="I289" s="142">
        <v>8.5410801590387884</v>
      </c>
      <c r="J289" s="146">
        <v>368.57829933451518</v>
      </c>
      <c r="K289" s="185">
        <v>0.59954538772021237</v>
      </c>
      <c r="L289" s="185">
        <v>1.5072823535317332</v>
      </c>
      <c r="M289" s="189"/>
      <c r="N289" s="146"/>
      <c r="O289" s="188"/>
      <c r="Q289" s="201"/>
      <c r="R289" s="214"/>
      <c r="T289">
        <v>557508</v>
      </c>
    </row>
    <row r="290" spans="1:20" x14ac:dyDescent="0.25">
      <c r="A290" s="225">
        <v>100042</v>
      </c>
      <c r="B290">
        <v>200160</v>
      </c>
      <c r="C290" s="67">
        <v>57523</v>
      </c>
      <c r="D290" s="67" t="s">
        <v>287</v>
      </c>
      <c r="E290" s="67">
        <v>57523</v>
      </c>
      <c r="F290" s="67" t="s">
        <v>287</v>
      </c>
      <c r="G290" s="146">
        <v>4188.4870599999995</v>
      </c>
      <c r="H290" s="141">
        <v>5.9882727437578463E-3</v>
      </c>
      <c r="I290" s="142">
        <v>7.8451324546290939</v>
      </c>
      <c r="J290" s="146">
        <v>196.77006594340148</v>
      </c>
      <c r="K290" s="185">
        <v>0.63298942601961861</v>
      </c>
      <c r="L290" s="185">
        <v>1.1087917773020928</v>
      </c>
      <c r="M290" s="189"/>
      <c r="N290" s="146"/>
      <c r="O290" s="188"/>
      <c r="Q290" s="201"/>
      <c r="R290" s="214"/>
      <c r="T290">
        <v>557523</v>
      </c>
    </row>
    <row r="291" spans="1:20" x14ac:dyDescent="0.25">
      <c r="A291" s="225">
        <v>100042</v>
      </c>
      <c r="B291">
        <v>200160</v>
      </c>
      <c r="C291" s="67">
        <v>57543</v>
      </c>
      <c r="D291" s="67" t="s">
        <v>284</v>
      </c>
      <c r="E291" s="67">
        <v>57543</v>
      </c>
      <c r="F291" s="67" t="s">
        <v>284</v>
      </c>
      <c r="G291" s="146">
        <v>1795.7717600000001</v>
      </c>
      <c r="H291" s="141">
        <v>6.0670091019776832E-3</v>
      </c>
      <c r="I291" s="142">
        <v>7.2906032071692666</v>
      </c>
      <c r="J291" s="146">
        <v>79.43085665889005</v>
      </c>
      <c r="K291" s="185">
        <v>0.70730675149942224</v>
      </c>
      <c r="L291" s="185">
        <v>1.8639599363069965</v>
      </c>
      <c r="M291" s="189"/>
      <c r="N291" s="146"/>
      <c r="O291" s="188"/>
      <c r="Q291" s="201"/>
      <c r="R291" s="214"/>
      <c r="T291">
        <v>457543</v>
      </c>
    </row>
    <row r="292" spans="1:20" x14ac:dyDescent="0.25">
      <c r="A292" s="225">
        <v>100045</v>
      </c>
      <c r="B292">
        <v>200160</v>
      </c>
      <c r="C292" s="67">
        <v>57559</v>
      </c>
      <c r="D292" s="67" t="s">
        <v>273</v>
      </c>
      <c r="E292" s="67">
        <v>57559</v>
      </c>
      <c r="F292" s="67" t="s">
        <v>273</v>
      </c>
      <c r="G292" s="146">
        <v>2210.4898899999998</v>
      </c>
      <c r="H292" s="141">
        <v>4.9975143531630455E-3</v>
      </c>
      <c r="I292" s="142">
        <v>8.15679704619685</v>
      </c>
      <c r="J292" s="146">
        <v>90.107769528442603</v>
      </c>
      <c r="K292" s="185">
        <v>0.79668842095450609</v>
      </c>
      <c r="L292" s="185">
        <v>1.2791159894284829</v>
      </c>
      <c r="M292" s="189"/>
      <c r="N292" s="146"/>
      <c r="O292" s="188"/>
      <c r="Q292" s="201"/>
      <c r="R292" s="214"/>
      <c r="T292">
        <v>557559</v>
      </c>
    </row>
    <row r="293" spans="1:20" x14ac:dyDescent="0.25">
      <c r="A293" s="225">
        <v>100045</v>
      </c>
      <c r="B293">
        <v>200160</v>
      </c>
      <c r="C293" s="67">
        <v>57574</v>
      </c>
      <c r="D293" s="67" t="s">
        <v>281</v>
      </c>
      <c r="E293" s="67">
        <v>57574</v>
      </c>
      <c r="F293" s="67" t="s">
        <v>281</v>
      </c>
      <c r="G293" s="146">
        <v>3747.1826599999999</v>
      </c>
      <c r="H293" s="141">
        <v>5.8676761727631446E-3</v>
      </c>
      <c r="I293" s="142">
        <v>8.0710039372620273</v>
      </c>
      <c r="J293" s="146">
        <v>177.45921690521183</v>
      </c>
      <c r="K293" s="185">
        <v>0.92173364201366481</v>
      </c>
      <c r="L293" s="185">
        <v>1.4269433591780203</v>
      </c>
      <c r="M293" s="189"/>
      <c r="N293" s="146"/>
      <c r="O293" s="188"/>
      <c r="Q293" s="201"/>
      <c r="R293" s="214"/>
      <c r="T293">
        <v>457574</v>
      </c>
    </row>
    <row r="294" spans="1:20" x14ac:dyDescent="0.25">
      <c r="A294" s="225">
        <v>100042</v>
      </c>
      <c r="B294">
        <v>200160</v>
      </c>
      <c r="C294" s="67">
        <v>57583</v>
      </c>
      <c r="D294" s="67" t="s">
        <v>285</v>
      </c>
      <c r="E294" s="67">
        <v>57583</v>
      </c>
      <c r="F294" s="67" t="s">
        <v>285</v>
      </c>
      <c r="G294" s="146">
        <v>6440.4493699999994</v>
      </c>
      <c r="H294" s="141">
        <v>4.5742608965201829E-3</v>
      </c>
      <c r="I294" s="142">
        <v>8.1352081115110142</v>
      </c>
      <c r="J294" s="146">
        <v>239.66563662107055</v>
      </c>
      <c r="K294" s="185">
        <v>0.77558887323416681</v>
      </c>
      <c r="L294" s="185">
        <v>1.6352519323444026</v>
      </c>
      <c r="M294" s="189"/>
      <c r="N294" s="146"/>
      <c r="O294" s="188"/>
      <c r="Q294" s="201"/>
      <c r="R294" s="214"/>
      <c r="T294">
        <v>457583</v>
      </c>
    </row>
    <row r="295" spans="1:20" x14ac:dyDescent="0.25">
      <c r="A295" s="225">
        <v>100045</v>
      </c>
      <c r="B295">
        <v>200160</v>
      </c>
      <c r="C295" s="67">
        <v>57612</v>
      </c>
      <c r="D295" s="67" t="s">
        <v>282</v>
      </c>
      <c r="E295" s="67">
        <v>57612</v>
      </c>
      <c r="F295" s="67" t="s">
        <v>282</v>
      </c>
      <c r="G295" s="146">
        <v>4919.9101200000005</v>
      </c>
      <c r="H295" s="141">
        <v>5.2521626947509116E-3</v>
      </c>
      <c r="I295" s="142">
        <v>7.9766146914691998</v>
      </c>
      <c r="J295" s="146">
        <v>206.11706683995521</v>
      </c>
      <c r="K295" s="185">
        <v>1</v>
      </c>
      <c r="L295" s="185">
        <v>1.525195775107171</v>
      </c>
      <c r="M295" s="189"/>
      <c r="N295" s="146"/>
      <c r="O295" s="188"/>
      <c r="Q295" s="201"/>
      <c r="R295" s="214"/>
      <c r="T295">
        <v>557612</v>
      </c>
    </row>
    <row r="296" spans="1:20" x14ac:dyDescent="0.25">
      <c r="A296" s="225">
        <v>100042</v>
      </c>
      <c r="B296">
        <v>200160</v>
      </c>
      <c r="C296" s="67">
        <v>57614</v>
      </c>
      <c r="D296" s="67" t="s">
        <v>288</v>
      </c>
      <c r="E296" s="67">
        <v>57614</v>
      </c>
      <c r="F296" s="67" t="s">
        <v>288</v>
      </c>
      <c r="G296" s="146">
        <v>12598.417690000002</v>
      </c>
      <c r="H296" s="141">
        <v>4.7014751002061742E-3</v>
      </c>
      <c r="I296" s="142">
        <v>7.3965586382062556</v>
      </c>
      <c r="J296" s="146">
        <v>438.10665252280518</v>
      </c>
      <c r="K296" s="185">
        <v>0.63491961505207073</v>
      </c>
      <c r="L296" s="185">
        <v>1.3313059463109145</v>
      </c>
      <c r="M296" s="189"/>
      <c r="N296" s="146"/>
      <c r="O296" s="188"/>
      <c r="Q296" s="201"/>
      <c r="R296" s="214"/>
      <c r="T296">
        <v>457614</v>
      </c>
    </row>
    <row r="297" spans="1:20" x14ac:dyDescent="0.25">
      <c r="A297" s="225">
        <v>100042</v>
      </c>
      <c r="B297">
        <v>200160</v>
      </c>
      <c r="C297" s="67">
        <v>57618</v>
      </c>
      <c r="D297" s="67" t="s">
        <v>373</v>
      </c>
      <c r="E297" s="67">
        <v>57618</v>
      </c>
      <c r="F297" s="67" t="s">
        <v>373</v>
      </c>
      <c r="G297" s="146">
        <v>7206.2845300000008</v>
      </c>
      <c r="H297" s="141">
        <v>4.8134485096564209E-3</v>
      </c>
      <c r="I297" s="142">
        <v>7.6047349151643875</v>
      </c>
      <c r="J297" s="146">
        <v>263.78604481515362</v>
      </c>
      <c r="K297" s="185">
        <v>0.79811782008557453</v>
      </c>
      <c r="L297" s="185">
        <v>1.3667827553683245</v>
      </c>
      <c r="M297" s="189"/>
      <c r="N297" s="146"/>
      <c r="O297" s="188"/>
      <c r="Q297" s="201"/>
      <c r="R297" s="214"/>
      <c r="T297">
        <v>457617</v>
      </c>
    </row>
    <row r="298" spans="1:20" x14ac:dyDescent="0.25">
      <c r="A298" s="225">
        <v>100044</v>
      </c>
      <c r="B298">
        <v>200160</v>
      </c>
      <c r="C298" s="67">
        <v>57622</v>
      </c>
      <c r="D298" s="67" t="s">
        <v>237</v>
      </c>
      <c r="E298" s="67">
        <v>57622</v>
      </c>
      <c r="F298" s="67" t="s">
        <v>237</v>
      </c>
      <c r="G298" s="146">
        <v>5882.3856900000001</v>
      </c>
      <c r="H298" s="141">
        <v>4.7852517557712641E-3</v>
      </c>
      <c r="I298" s="142">
        <v>8.1105059884640092</v>
      </c>
      <c r="J298" s="146">
        <v>228.30017113488285</v>
      </c>
      <c r="K298" s="185">
        <v>0.61296695503941945</v>
      </c>
      <c r="L298" s="185">
        <v>1.280233324730885</v>
      </c>
      <c r="M298" s="189"/>
      <c r="N298" s="146"/>
      <c r="O298" s="188"/>
      <c r="Q298" s="201"/>
      <c r="R298" s="214"/>
      <c r="T298">
        <v>557622</v>
      </c>
    </row>
    <row r="299" spans="1:20" x14ac:dyDescent="0.25">
      <c r="A299" s="225">
        <v>100042</v>
      </c>
      <c r="B299">
        <v>200160</v>
      </c>
      <c r="C299" s="67">
        <v>57626</v>
      </c>
      <c r="D299" s="67" t="s">
        <v>249</v>
      </c>
      <c r="E299" s="67">
        <v>57626</v>
      </c>
      <c r="F299" s="67" t="s">
        <v>249</v>
      </c>
      <c r="G299" s="146">
        <v>629.46966999999995</v>
      </c>
      <c r="H299" s="141">
        <v>5.1022290845464469E-3</v>
      </c>
      <c r="I299" s="142">
        <v>7.8770784152316669</v>
      </c>
      <c r="J299" s="146">
        <v>25.298800600641464</v>
      </c>
      <c r="K299" s="185">
        <v>0.44888092860772777</v>
      </c>
      <c r="L299" s="185">
        <v>1.4876903921627405</v>
      </c>
      <c r="M299" s="189"/>
      <c r="N299" s="146"/>
      <c r="O299" s="188"/>
      <c r="Q299" s="201"/>
      <c r="R299" s="214"/>
      <c r="T299" s="52">
        <v>457308</v>
      </c>
    </row>
    <row r="300" spans="1:20" x14ac:dyDescent="0.25">
      <c r="A300" s="225">
        <v>100044</v>
      </c>
      <c r="B300">
        <v>200160</v>
      </c>
      <c r="C300" s="67">
        <v>57628</v>
      </c>
      <c r="D300" s="67" t="s">
        <v>245</v>
      </c>
      <c r="E300" s="67">
        <v>57628</v>
      </c>
      <c r="F300" s="67" t="s">
        <v>245</v>
      </c>
      <c r="G300" s="146">
        <v>4085.9131499999994</v>
      </c>
      <c r="H300" s="141">
        <v>5.5929194087880893E-3</v>
      </c>
      <c r="I300" s="142">
        <v>7.7371972953708044</v>
      </c>
      <c r="J300" s="146">
        <v>176.81184818568573</v>
      </c>
      <c r="K300" s="185">
        <v>0.67196435146938926</v>
      </c>
      <c r="L300" s="185">
        <v>1.4719013411473343</v>
      </c>
      <c r="M300" s="189"/>
      <c r="N300" s="146"/>
      <c r="O300" s="188"/>
      <c r="Q300" s="201"/>
      <c r="R300" s="214"/>
      <c r="T300">
        <v>557628</v>
      </c>
    </row>
    <row r="301" spans="1:20" x14ac:dyDescent="0.25">
      <c r="A301" s="225">
        <v>100044</v>
      </c>
      <c r="B301">
        <v>200160</v>
      </c>
      <c r="C301" s="67">
        <v>57632</v>
      </c>
      <c r="D301" s="67" t="s">
        <v>293</v>
      </c>
      <c r="E301" s="67">
        <v>57632</v>
      </c>
      <c r="F301" s="67" t="s">
        <v>293</v>
      </c>
      <c r="G301" s="146">
        <v>16860.43519</v>
      </c>
      <c r="H301" s="141">
        <v>4.4957612487242634E-3</v>
      </c>
      <c r="I301" s="142">
        <v>7.8949811637572553</v>
      </c>
      <c r="J301" s="146">
        <v>598.44344994197752</v>
      </c>
      <c r="K301" s="185">
        <v>0.57131464760829875</v>
      </c>
      <c r="L301" s="185">
        <v>1.4835011449180342</v>
      </c>
      <c r="M301" s="189"/>
      <c r="N301" s="146"/>
      <c r="O301" s="188"/>
      <c r="Q301" s="201"/>
      <c r="R301" s="214"/>
      <c r="T301">
        <v>457632</v>
      </c>
    </row>
    <row r="302" spans="1:20" x14ac:dyDescent="0.25">
      <c r="A302" s="225">
        <v>100044</v>
      </c>
      <c r="B302">
        <v>200160</v>
      </c>
      <c r="C302" s="67">
        <v>57633</v>
      </c>
      <c r="D302" s="67" t="s">
        <v>294</v>
      </c>
      <c r="E302" s="67">
        <v>57633</v>
      </c>
      <c r="F302" s="67" t="s">
        <v>294</v>
      </c>
      <c r="G302" s="146">
        <v>9513.8385800000015</v>
      </c>
      <c r="H302" s="141">
        <v>5.7038044419913704E-3</v>
      </c>
      <c r="I302" s="142">
        <v>8.2680516108146946</v>
      </c>
      <c r="J302" s="146">
        <v>448.6664387224626</v>
      </c>
      <c r="K302" s="185">
        <v>0.59187996019163069</v>
      </c>
      <c r="L302" s="185">
        <v>1.5460618981495886</v>
      </c>
      <c r="M302" s="189"/>
      <c r="N302" s="146"/>
      <c r="O302" s="188"/>
      <c r="Q302" s="201"/>
      <c r="R302" s="214"/>
      <c r="T302" s="52">
        <v>457632</v>
      </c>
    </row>
    <row r="303" spans="1:20" x14ac:dyDescent="0.25">
      <c r="A303" s="225">
        <v>100044</v>
      </c>
      <c r="B303">
        <v>200160</v>
      </c>
      <c r="C303" s="67">
        <v>57634</v>
      </c>
      <c r="D303" s="67" t="s">
        <v>295</v>
      </c>
      <c r="E303" s="67">
        <v>57634</v>
      </c>
      <c r="F303" s="67" t="s">
        <v>295</v>
      </c>
      <c r="G303" s="146">
        <v>0</v>
      </c>
      <c r="H303" s="141">
        <v>0</v>
      </c>
      <c r="I303" s="142">
        <v>0</v>
      </c>
      <c r="J303" s="146">
        <v>0</v>
      </c>
      <c r="K303" s="185">
        <v>0</v>
      </c>
      <c r="L303" s="185">
        <v>0</v>
      </c>
      <c r="M303" s="189"/>
      <c r="N303" s="146"/>
      <c r="O303" s="188"/>
      <c r="Q303" s="201"/>
      <c r="R303" s="214"/>
      <c r="T303">
        <v>457634</v>
      </c>
    </row>
    <row r="304" spans="1:20" x14ac:dyDescent="0.25">
      <c r="A304" s="225">
        <v>100044</v>
      </c>
      <c r="B304">
        <v>200160</v>
      </c>
      <c r="C304" s="67">
        <v>57660</v>
      </c>
      <c r="D304" s="67" t="s">
        <v>476</v>
      </c>
      <c r="E304" s="67">
        <v>57660</v>
      </c>
      <c r="F304" s="67" t="s">
        <v>476</v>
      </c>
      <c r="G304" s="146">
        <v>6912.9006699999991</v>
      </c>
      <c r="H304" s="141">
        <v>4.2984832459019079E-3</v>
      </c>
      <c r="I304" s="142">
        <v>8.1588887413306352</v>
      </c>
      <c r="J304" s="146">
        <v>242.44127868062176</v>
      </c>
      <c r="K304" s="185">
        <v>0.62570659502908799</v>
      </c>
      <c r="L304" s="185">
        <v>1.4054987429115833</v>
      </c>
      <c r="M304" s="189"/>
      <c r="N304" s="146"/>
      <c r="O304" s="188"/>
      <c r="Q304" s="201"/>
      <c r="R304" s="214"/>
      <c r="T304">
        <v>557660</v>
      </c>
    </row>
    <row r="305" spans="1:20" x14ac:dyDescent="0.25">
      <c r="A305" s="225">
        <v>100042</v>
      </c>
      <c r="B305">
        <v>200160</v>
      </c>
      <c r="C305" s="67">
        <v>57668</v>
      </c>
      <c r="D305" s="67" t="s">
        <v>286</v>
      </c>
      <c r="E305" s="67">
        <v>57668</v>
      </c>
      <c r="F305" s="67" t="s">
        <v>286</v>
      </c>
      <c r="G305" s="146">
        <v>4158.0807699999996</v>
      </c>
      <c r="H305" s="141">
        <v>4.3033264393474626E-3</v>
      </c>
      <c r="I305" s="142">
        <v>6.937370677890895</v>
      </c>
      <c r="J305" s="146">
        <v>124.13438968386291</v>
      </c>
      <c r="K305" s="185">
        <v>0.43368102250692925</v>
      </c>
      <c r="L305" s="185">
        <v>1.3910939445967128</v>
      </c>
      <c r="M305" s="189"/>
      <c r="N305" s="146"/>
      <c r="O305" s="188"/>
      <c r="Q305" s="201"/>
      <c r="R305" s="214"/>
      <c r="T305">
        <v>557668</v>
      </c>
    </row>
    <row r="306" spans="1:20" x14ac:dyDescent="0.25">
      <c r="A306" s="225">
        <v>100045</v>
      </c>
      <c r="B306">
        <v>200160</v>
      </c>
      <c r="C306" s="67">
        <v>57712</v>
      </c>
      <c r="D306" s="67" t="s">
        <v>380</v>
      </c>
      <c r="E306" s="67">
        <v>57712</v>
      </c>
      <c r="F306" s="67" t="s">
        <v>380</v>
      </c>
      <c r="G306" s="146">
        <v>8981.5192800000004</v>
      </c>
      <c r="H306" s="141">
        <v>3.8778537242336306E-3</v>
      </c>
      <c r="I306" s="142">
        <v>8.1364893401754159</v>
      </c>
      <c r="J306" s="146">
        <v>283.38593359810017</v>
      </c>
      <c r="K306" s="185">
        <v>0.50244459197998848</v>
      </c>
      <c r="L306" s="185">
        <v>1.6092942848501433</v>
      </c>
      <c r="M306" s="189"/>
      <c r="N306" s="146"/>
      <c r="O306" s="188"/>
      <c r="Q306" s="201"/>
      <c r="R306" s="214"/>
      <c r="T306">
        <v>557712</v>
      </c>
    </row>
    <row r="307" spans="1:20" x14ac:dyDescent="0.25">
      <c r="A307" s="225">
        <v>100055</v>
      </c>
      <c r="B307">
        <v>200080</v>
      </c>
      <c r="C307" s="67">
        <v>88186</v>
      </c>
      <c r="D307" s="67" t="s">
        <v>302</v>
      </c>
      <c r="E307" s="67">
        <v>88186</v>
      </c>
      <c r="F307" s="67" t="s">
        <v>302</v>
      </c>
      <c r="G307" s="146">
        <v>4581.9950600000002</v>
      </c>
      <c r="H307" s="141">
        <v>5.3336040600970554E-3</v>
      </c>
      <c r="I307" s="142">
        <v>8.2163749377329083</v>
      </c>
      <c r="J307" s="146">
        <v>200.7962688268216</v>
      </c>
      <c r="K307" s="185">
        <v>0.75609380909028545</v>
      </c>
      <c r="L307" s="185">
        <v>1.6527892887164062</v>
      </c>
      <c r="M307" s="189"/>
      <c r="N307" s="146"/>
      <c r="O307" s="188"/>
      <c r="Q307" s="201"/>
      <c r="R307" s="214"/>
      <c r="T307">
        <v>588186</v>
      </c>
    </row>
    <row r="308" spans="1:20" x14ac:dyDescent="0.25">
      <c r="A308" s="225">
        <v>100057</v>
      </c>
      <c r="B308">
        <v>200080</v>
      </c>
      <c r="C308" s="67">
        <v>88201</v>
      </c>
      <c r="D308" s="67" t="s">
        <v>297</v>
      </c>
      <c r="E308" s="67">
        <v>88201</v>
      </c>
      <c r="F308" s="67" t="s">
        <v>297</v>
      </c>
      <c r="G308" s="146">
        <v>7038.0501899999999</v>
      </c>
      <c r="H308" s="141">
        <v>5.6206598279046659E-3</v>
      </c>
      <c r="I308" s="142">
        <v>7.0101077351510055</v>
      </c>
      <c r="J308" s="146">
        <v>277.30924848712522</v>
      </c>
      <c r="K308" s="185">
        <v>0.58037459519736656</v>
      </c>
      <c r="L308" s="185">
        <v>1.5337304914609113</v>
      </c>
      <c r="M308" s="189"/>
      <c r="N308" s="146"/>
      <c r="O308" s="188"/>
      <c r="Q308" s="201"/>
      <c r="R308" s="214"/>
      <c r="T308">
        <v>588201</v>
      </c>
    </row>
    <row r="309" spans="1:20" x14ac:dyDescent="0.25">
      <c r="A309" s="225">
        <v>100057</v>
      </c>
      <c r="B309">
        <v>200080</v>
      </c>
      <c r="C309" s="67">
        <v>88206</v>
      </c>
      <c r="D309" s="67" t="s">
        <v>308</v>
      </c>
      <c r="E309" s="67">
        <v>88206</v>
      </c>
      <c r="F309" s="67" t="s">
        <v>308</v>
      </c>
      <c r="G309" s="146">
        <v>3831.0839599999995</v>
      </c>
      <c r="H309" s="141">
        <v>4.3694397290479975E-3</v>
      </c>
      <c r="I309" s="142">
        <v>7.2259171335153942</v>
      </c>
      <c r="J309" s="146">
        <v>120.95961610568807</v>
      </c>
      <c r="K309" s="185">
        <v>0.89252182758854959</v>
      </c>
      <c r="L309" s="185">
        <v>1.4614361891632477</v>
      </c>
      <c r="M309" s="189"/>
      <c r="N309" s="146"/>
      <c r="O309" s="188"/>
      <c r="Q309" s="201"/>
      <c r="R309" s="214"/>
      <c r="T309">
        <v>588206</v>
      </c>
    </row>
    <row r="310" spans="1:20" x14ac:dyDescent="0.25">
      <c r="A310" s="225">
        <v>100057</v>
      </c>
      <c r="B310">
        <v>200080</v>
      </c>
      <c r="C310" s="67">
        <v>88216</v>
      </c>
      <c r="D310" s="67" t="s">
        <v>472</v>
      </c>
      <c r="E310" s="67">
        <v>88216</v>
      </c>
      <c r="F310" s="67" t="s">
        <v>472</v>
      </c>
      <c r="G310" s="146">
        <v>597.46841999999992</v>
      </c>
      <c r="H310" s="141">
        <v>5.7299070149606449E-3</v>
      </c>
      <c r="I310" s="142">
        <v>8.0162439333613662</v>
      </c>
      <c r="J310" s="146">
        <v>27.443118034517759</v>
      </c>
      <c r="K310" s="185">
        <v>1</v>
      </c>
      <c r="L310" s="185">
        <v>1.8811652672788965</v>
      </c>
      <c r="M310" s="189"/>
      <c r="N310" s="146"/>
      <c r="O310" s="188"/>
      <c r="Q310" s="201"/>
      <c r="R310" s="214"/>
      <c r="T310">
        <v>588216</v>
      </c>
    </row>
    <row r="311" spans="1:20" x14ac:dyDescent="0.25">
      <c r="A311" s="225">
        <v>100055</v>
      </c>
      <c r="B311">
        <v>200080</v>
      </c>
      <c r="C311" s="67">
        <v>88246</v>
      </c>
      <c r="D311" s="67" t="s">
        <v>303</v>
      </c>
      <c r="E311" s="67">
        <v>88246</v>
      </c>
      <c r="F311" s="67" t="s">
        <v>303</v>
      </c>
      <c r="G311" s="146">
        <v>1696.5016699999999</v>
      </c>
      <c r="H311" s="141">
        <v>5.6003702447559945E-3</v>
      </c>
      <c r="I311" s="142">
        <v>6.8604476296801993</v>
      </c>
      <c r="J311" s="146">
        <v>65.181370010094952</v>
      </c>
      <c r="K311" s="185">
        <v>0.78847071809837932</v>
      </c>
      <c r="L311" s="185">
        <v>1.4046218229604039</v>
      </c>
      <c r="M311" s="189"/>
      <c r="N311" s="146"/>
      <c r="O311" s="188"/>
      <c r="Q311" s="201"/>
      <c r="R311" s="214"/>
      <c r="T311">
        <v>488246</v>
      </c>
    </row>
    <row r="312" spans="1:20" x14ac:dyDescent="0.25">
      <c r="A312" s="225">
        <v>100057</v>
      </c>
      <c r="B312">
        <v>200080</v>
      </c>
      <c r="C312" s="67">
        <v>88256</v>
      </c>
      <c r="D312" s="67" t="s">
        <v>325</v>
      </c>
      <c r="E312" s="67">
        <v>88256</v>
      </c>
      <c r="F312" s="67" t="s">
        <v>325</v>
      </c>
      <c r="G312" s="146">
        <v>2147.9189200000001</v>
      </c>
      <c r="H312" s="141">
        <v>5.3855950375337816E-3</v>
      </c>
      <c r="I312" s="142">
        <v>6.2359379627327831</v>
      </c>
      <c r="J312" s="146">
        <v>72.136217091901614</v>
      </c>
      <c r="K312" s="185">
        <v>0.6042681164147482</v>
      </c>
      <c r="L312" s="185">
        <v>1.3158075005178287</v>
      </c>
      <c r="M312" s="189"/>
      <c r="N312" s="146"/>
      <c r="O312" s="188"/>
      <c r="Q312" s="201"/>
      <c r="R312" s="214"/>
      <c r="T312">
        <v>488256</v>
      </c>
    </row>
    <row r="313" spans="1:20" x14ac:dyDescent="0.25">
      <c r="A313" s="225">
        <v>100057</v>
      </c>
      <c r="B313">
        <v>200080</v>
      </c>
      <c r="C313" s="67">
        <v>88261</v>
      </c>
      <c r="D313" s="67" t="s">
        <v>316</v>
      </c>
      <c r="E313" s="67">
        <v>88261</v>
      </c>
      <c r="F313" s="67" t="s">
        <v>316</v>
      </c>
      <c r="G313" s="146">
        <v>2000.2250500000002</v>
      </c>
      <c r="H313" s="141">
        <v>6.4107390203502947E-3</v>
      </c>
      <c r="I313" s="142">
        <v>8.0001460450662769</v>
      </c>
      <c r="J313" s="146">
        <v>102.58523894445179</v>
      </c>
      <c r="K313" s="185">
        <v>0.67775902016625567</v>
      </c>
      <c r="L313" s="185">
        <v>1.6756197119481622</v>
      </c>
      <c r="M313" s="189"/>
      <c r="N313" s="146"/>
      <c r="O313" s="188"/>
      <c r="Q313" s="201"/>
      <c r="R313" s="214"/>
      <c r="T313" s="52">
        <v>488281</v>
      </c>
    </row>
    <row r="314" spans="1:20" x14ac:dyDescent="0.25">
      <c r="A314" s="225">
        <v>100057</v>
      </c>
      <c r="B314">
        <v>200080</v>
      </c>
      <c r="C314" s="67">
        <v>88281</v>
      </c>
      <c r="D314" s="67" t="s">
        <v>317</v>
      </c>
      <c r="E314" s="67">
        <v>88281</v>
      </c>
      <c r="F314" s="67" t="s">
        <v>317</v>
      </c>
      <c r="G314" s="146">
        <v>3363.4856399999999</v>
      </c>
      <c r="H314" s="141">
        <v>6.0817502864901878E-3</v>
      </c>
      <c r="I314" s="142">
        <v>7.6170547949180483</v>
      </c>
      <c r="J314" s="146">
        <v>155.81355696961904</v>
      </c>
      <c r="K314" s="185">
        <v>0.63225482406608646</v>
      </c>
      <c r="L314" s="185">
        <v>1.4632078608888817</v>
      </c>
      <c r="M314" s="189"/>
      <c r="N314" s="146"/>
      <c r="O314" s="188"/>
      <c r="Q314" s="201"/>
      <c r="R314" s="214"/>
      <c r="T314">
        <v>488281</v>
      </c>
    </row>
    <row r="315" spans="1:20" x14ac:dyDescent="0.25">
      <c r="A315" s="225">
        <v>100057</v>
      </c>
      <c r="B315">
        <v>200080</v>
      </c>
      <c r="C315" s="67">
        <v>88286</v>
      </c>
      <c r="D315" s="67" t="s">
        <v>298</v>
      </c>
      <c r="E315" s="67">
        <v>88286</v>
      </c>
      <c r="F315" s="67" t="s">
        <v>298</v>
      </c>
      <c r="G315" s="146">
        <v>11798.584930000003</v>
      </c>
      <c r="H315" s="141">
        <v>4.9908040368902501E-3</v>
      </c>
      <c r="I315" s="142">
        <v>7.6957773611585116</v>
      </c>
      <c r="J315" s="146">
        <v>453.16142713499784</v>
      </c>
      <c r="K315" s="185">
        <v>0.55019888813056139</v>
      </c>
      <c r="L315" s="185">
        <v>1.3368194749844668</v>
      </c>
      <c r="M315" s="189"/>
      <c r="N315" s="146"/>
      <c r="O315" s="188"/>
      <c r="Q315" s="201"/>
      <c r="R315" s="214"/>
      <c r="T315">
        <v>488286</v>
      </c>
    </row>
    <row r="316" spans="1:20" x14ac:dyDescent="0.25">
      <c r="A316" s="225">
        <v>100057</v>
      </c>
      <c r="B316">
        <v>200080</v>
      </c>
      <c r="C316" s="67">
        <v>88288</v>
      </c>
      <c r="D316" s="67" t="s">
        <v>300</v>
      </c>
      <c r="E316" s="67">
        <v>88288</v>
      </c>
      <c r="F316" s="67" t="s">
        <v>300</v>
      </c>
      <c r="G316" s="146">
        <v>9259.3271400000031</v>
      </c>
      <c r="H316" s="141">
        <v>5.3819539919663104E-3</v>
      </c>
      <c r="I316" s="142">
        <v>7.01145407336801</v>
      </c>
      <c r="J316" s="146">
        <v>349.40370260957712</v>
      </c>
      <c r="K316" s="185">
        <v>0.7141720677988701</v>
      </c>
      <c r="L316" s="185">
        <v>1.1503089747278787</v>
      </c>
      <c r="M316" s="189"/>
      <c r="N316" s="146"/>
      <c r="O316" s="188"/>
      <c r="Q316" s="201"/>
      <c r="R316" s="214"/>
      <c r="T316">
        <v>488288</v>
      </c>
    </row>
    <row r="317" spans="1:20" x14ac:dyDescent="0.25">
      <c r="A317" s="225">
        <v>100057</v>
      </c>
      <c r="B317">
        <v>200080</v>
      </c>
      <c r="C317" s="67">
        <v>88291</v>
      </c>
      <c r="D317" s="67" t="s">
        <v>299</v>
      </c>
      <c r="E317" s="67">
        <v>88291</v>
      </c>
      <c r="F317" s="67" t="s">
        <v>299</v>
      </c>
      <c r="G317" s="146">
        <v>1420.6686399999999</v>
      </c>
      <c r="H317" s="141">
        <v>4.9561976539872097E-3</v>
      </c>
      <c r="I317" s="142">
        <v>7.6273974363930499</v>
      </c>
      <c r="J317" s="146">
        <v>53.70537930188496</v>
      </c>
      <c r="K317" s="185">
        <v>0.37146686084377833</v>
      </c>
      <c r="L317" s="185">
        <v>1.5789227611126055</v>
      </c>
      <c r="M317" s="189"/>
      <c r="N317" s="146"/>
      <c r="O317" s="188"/>
      <c r="Q317" s="201"/>
      <c r="R317" s="214"/>
      <c r="T317">
        <v>488291</v>
      </c>
    </row>
    <row r="318" spans="1:20" x14ac:dyDescent="0.25">
      <c r="A318" s="225">
        <v>100055</v>
      </c>
      <c r="B318">
        <v>200080</v>
      </c>
      <c r="C318" s="67">
        <v>88316</v>
      </c>
      <c r="D318" s="67" t="s">
        <v>321</v>
      </c>
      <c r="E318" s="67">
        <v>88316</v>
      </c>
      <c r="F318" s="67" t="s">
        <v>321</v>
      </c>
      <c r="G318" s="146">
        <v>4031.7455799999998</v>
      </c>
      <c r="H318" s="141">
        <v>5.854713252711319E-3</v>
      </c>
      <c r="I318" s="142">
        <v>8.1063100968042718</v>
      </c>
      <c r="J318" s="146">
        <v>191.34713369030521</v>
      </c>
      <c r="K318" s="185">
        <v>0.60120674082812553</v>
      </c>
      <c r="L318" s="185">
        <v>1.319915290510761</v>
      </c>
      <c r="M318" s="189"/>
      <c r="N318" s="146"/>
      <c r="O318" s="188"/>
      <c r="Q318" s="201"/>
      <c r="R318" s="214"/>
      <c r="T318">
        <v>588316</v>
      </c>
    </row>
    <row r="319" spans="1:20" x14ac:dyDescent="0.25">
      <c r="A319" s="225">
        <v>100055</v>
      </c>
      <c r="B319">
        <v>200080</v>
      </c>
      <c r="C319" s="67">
        <v>88326</v>
      </c>
      <c r="D319" s="67" t="s">
        <v>304</v>
      </c>
      <c r="E319" s="67">
        <v>88326</v>
      </c>
      <c r="F319" s="67" t="s">
        <v>304</v>
      </c>
      <c r="G319" s="146">
        <v>9428.3723099999988</v>
      </c>
      <c r="H319" s="141">
        <v>4.466842463264749E-3</v>
      </c>
      <c r="I319" s="142">
        <v>7.3583737169369385</v>
      </c>
      <c r="J319" s="146">
        <v>309.89830492351803</v>
      </c>
      <c r="K319" s="185">
        <v>0.67438171475518849</v>
      </c>
      <c r="L319" s="185">
        <v>1.3731552447543778</v>
      </c>
      <c r="M319" s="189"/>
      <c r="N319" s="146"/>
      <c r="O319" s="188"/>
      <c r="Q319" s="201"/>
      <c r="R319" s="214"/>
      <c r="T319">
        <v>488326</v>
      </c>
    </row>
    <row r="320" spans="1:20" x14ac:dyDescent="0.25">
      <c r="A320" s="225">
        <v>100057</v>
      </c>
      <c r="B320">
        <v>200080</v>
      </c>
      <c r="C320" s="67">
        <v>88336</v>
      </c>
      <c r="D320" s="67" t="s">
        <v>301</v>
      </c>
      <c r="E320" s="67">
        <v>88336</v>
      </c>
      <c r="F320" s="67" t="s">
        <v>301</v>
      </c>
      <c r="G320" s="146">
        <v>4758.9417800000001</v>
      </c>
      <c r="H320" s="141">
        <v>5.4121391728789246E-3</v>
      </c>
      <c r="I320" s="142">
        <v>7.6155432345297571</v>
      </c>
      <c r="J320" s="146">
        <v>196.14635214729552</v>
      </c>
      <c r="K320" s="185">
        <v>0.41274566926935591</v>
      </c>
      <c r="L320" s="185">
        <v>1.3526369873270765</v>
      </c>
      <c r="M320" s="189"/>
      <c r="N320" s="146"/>
      <c r="O320" s="188"/>
      <c r="Q320" s="201"/>
      <c r="R320" s="214"/>
      <c r="T320">
        <v>588336</v>
      </c>
    </row>
    <row r="321" spans="1:20" x14ac:dyDescent="0.25">
      <c r="A321" s="225">
        <v>100055</v>
      </c>
      <c r="B321">
        <v>200080</v>
      </c>
      <c r="C321" s="67">
        <v>88346</v>
      </c>
      <c r="D321" s="67" t="s">
        <v>305</v>
      </c>
      <c r="E321" s="67">
        <v>88346</v>
      </c>
      <c r="F321" s="67" t="s">
        <v>305</v>
      </c>
      <c r="G321" s="146">
        <v>1278.93201</v>
      </c>
      <c r="H321" s="141">
        <v>3.3409002880953314E-3</v>
      </c>
      <c r="I321" s="142">
        <v>8.1926199293424524</v>
      </c>
      <c r="J321" s="146">
        <v>35.005297979248439</v>
      </c>
      <c r="K321" s="185">
        <v>1</v>
      </c>
      <c r="L321" s="185">
        <v>1.7811823391323347</v>
      </c>
      <c r="M321" s="189"/>
      <c r="N321" s="146"/>
      <c r="O321" s="188"/>
      <c r="Q321" s="201"/>
      <c r="R321" s="214"/>
      <c r="T321">
        <v>488346</v>
      </c>
    </row>
    <row r="322" spans="1:20" x14ac:dyDescent="0.25">
      <c r="A322" s="225">
        <v>100055</v>
      </c>
      <c r="B322">
        <v>200080</v>
      </c>
      <c r="C322" s="67">
        <v>88386</v>
      </c>
      <c r="D322" s="67" t="s">
        <v>306</v>
      </c>
      <c r="E322" s="67">
        <v>88386</v>
      </c>
      <c r="F322" s="67" t="s">
        <v>306</v>
      </c>
      <c r="G322" s="146">
        <v>552.17160000000001</v>
      </c>
      <c r="H322" s="141">
        <v>4.667009205393465E-3</v>
      </c>
      <c r="I322" s="142">
        <v>6.6799050005469311</v>
      </c>
      <c r="J322" s="146">
        <v>17.214047987612801</v>
      </c>
      <c r="K322" s="185">
        <v>1</v>
      </c>
      <c r="L322" s="185">
        <v>1.2450812573482593</v>
      </c>
      <c r="M322" s="189"/>
      <c r="N322" s="146"/>
      <c r="O322" s="188"/>
      <c r="Q322" s="201"/>
      <c r="R322" s="214"/>
      <c r="T322">
        <v>588386</v>
      </c>
    </row>
    <row r="323" spans="1:20" x14ac:dyDescent="0.25">
      <c r="A323" s="225">
        <v>100057</v>
      </c>
      <c r="B323">
        <v>200080</v>
      </c>
      <c r="C323" s="67">
        <v>88396</v>
      </c>
      <c r="D323" s="67" t="s">
        <v>318</v>
      </c>
      <c r="E323" s="67">
        <v>88396</v>
      </c>
      <c r="F323" s="67" t="s">
        <v>318</v>
      </c>
      <c r="G323" s="146">
        <v>2253.9964</v>
      </c>
      <c r="H323" s="141">
        <v>4.8578100647653655E-3</v>
      </c>
      <c r="I323" s="142">
        <v>7.6344000414996245</v>
      </c>
      <c r="J323" s="146">
        <v>83.592759410259376</v>
      </c>
      <c r="K323" s="185">
        <v>1</v>
      </c>
      <c r="L323" s="185">
        <v>1.2547317384978618</v>
      </c>
      <c r="M323" s="189"/>
      <c r="N323" s="146"/>
      <c r="O323" s="188"/>
      <c r="Q323" s="201"/>
      <c r="R323" s="214"/>
      <c r="T323">
        <v>588396</v>
      </c>
    </row>
    <row r="324" spans="1:20" x14ac:dyDescent="0.25">
      <c r="A324" s="225">
        <v>100057</v>
      </c>
      <c r="B324">
        <v>200080</v>
      </c>
      <c r="C324" s="67">
        <v>88451</v>
      </c>
      <c r="D324" s="67" t="s">
        <v>309</v>
      </c>
      <c r="E324" s="67">
        <v>88451</v>
      </c>
      <c r="F324" s="67" t="s">
        <v>309</v>
      </c>
      <c r="G324" s="146">
        <v>3642.5142300000007</v>
      </c>
      <c r="H324" s="141">
        <v>5.7322795922095677E-3</v>
      </c>
      <c r="I324" s="142">
        <v>7.5730702881289753</v>
      </c>
      <c r="J324" s="146">
        <v>158.12502592592287</v>
      </c>
      <c r="K324" s="185">
        <v>0.69880692017448942</v>
      </c>
      <c r="L324" s="185">
        <v>1.3397945262721576</v>
      </c>
      <c r="M324" s="189"/>
      <c r="N324" s="146"/>
      <c r="O324" s="188"/>
      <c r="Q324" s="201"/>
      <c r="R324" s="214"/>
      <c r="T324">
        <v>488451</v>
      </c>
    </row>
    <row r="325" spans="1:20" x14ac:dyDescent="0.25">
      <c r="A325" s="225">
        <v>100055</v>
      </c>
      <c r="B325">
        <v>200080</v>
      </c>
      <c r="C325" s="67">
        <v>88461</v>
      </c>
      <c r="D325" s="67" t="s">
        <v>312</v>
      </c>
      <c r="E325" s="67">
        <v>88461</v>
      </c>
      <c r="F325" s="67" t="s">
        <v>312</v>
      </c>
      <c r="G325" s="146">
        <v>2219.0321200000003</v>
      </c>
      <c r="H325" s="141">
        <v>5.7710062330157677E-3</v>
      </c>
      <c r="I325" s="142">
        <v>7.3126385390491757</v>
      </c>
      <c r="J325" s="146">
        <v>93.646001569398038</v>
      </c>
      <c r="K325" s="185">
        <v>0.69175216355137747</v>
      </c>
      <c r="L325" s="185">
        <v>1.5382128146099332</v>
      </c>
      <c r="M325" s="189"/>
      <c r="N325" s="146"/>
      <c r="O325" s="188"/>
      <c r="Q325" s="201"/>
      <c r="R325" s="214"/>
      <c r="T325">
        <v>588461</v>
      </c>
    </row>
    <row r="326" spans="1:20" x14ac:dyDescent="0.25">
      <c r="A326" s="225">
        <v>100057</v>
      </c>
      <c r="B326">
        <v>200080</v>
      </c>
      <c r="C326" s="67">
        <v>88501</v>
      </c>
      <c r="D326" s="67" t="s">
        <v>326</v>
      </c>
      <c r="E326" s="67">
        <v>88501</v>
      </c>
      <c r="F326" s="67" t="s">
        <v>326</v>
      </c>
      <c r="G326" s="146">
        <v>5223.476380000001</v>
      </c>
      <c r="H326" s="141">
        <v>5.569039743276669E-3</v>
      </c>
      <c r="I326" s="142">
        <v>7.6951663444489427</v>
      </c>
      <c r="J326" s="146">
        <v>223.85044637904554</v>
      </c>
      <c r="K326" s="185">
        <v>0.91220110963725665</v>
      </c>
      <c r="L326" s="185">
        <v>1.4677352085164206</v>
      </c>
      <c r="M326" s="189"/>
      <c r="N326" s="146"/>
      <c r="O326" s="188"/>
      <c r="Q326" s="201"/>
      <c r="R326" s="214"/>
      <c r="T326">
        <v>588501</v>
      </c>
    </row>
    <row r="327" spans="1:20" x14ac:dyDescent="0.25">
      <c r="A327" s="225">
        <v>100057</v>
      </c>
      <c r="B327">
        <v>200080</v>
      </c>
      <c r="C327" s="67">
        <v>88511</v>
      </c>
      <c r="D327" s="67" t="s">
        <v>310</v>
      </c>
      <c r="E327" s="67">
        <v>88511</v>
      </c>
      <c r="F327" s="67" t="s">
        <v>310</v>
      </c>
      <c r="G327" s="146">
        <v>2090.8253999999997</v>
      </c>
      <c r="H327" s="141">
        <v>4.2088935097432138E-3</v>
      </c>
      <c r="I327" s="142">
        <v>8.0562414524426593</v>
      </c>
      <c r="J327" s="146">
        <v>70.8954198864039</v>
      </c>
      <c r="K327" s="185">
        <v>0.2603310730776468</v>
      </c>
      <c r="L327" s="185">
        <v>1.3146587250183634</v>
      </c>
      <c r="M327" s="189"/>
      <c r="N327" s="146"/>
      <c r="O327" s="188"/>
      <c r="Q327" s="201"/>
      <c r="R327" s="214"/>
      <c r="T327" s="52">
        <v>588631</v>
      </c>
    </row>
    <row r="328" spans="1:20" x14ac:dyDescent="0.25">
      <c r="A328" s="225">
        <v>100055</v>
      </c>
      <c r="B328">
        <v>200080</v>
      </c>
      <c r="C328" s="67">
        <v>88551</v>
      </c>
      <c r="D328" s="67" t="s">
        <v>313</v>
      </c>
      <c r="E328" s="67">
        <v>88551</v>
      </c>
      <c r="F328" s="67" t="s">
        <v>313</v>
      </c>
      <c r="G328" s="146">
        <v>7197.5031599999993</v>
      </c>
      <c r="H328" s="141">
        <v>5.2813371458149986E-3</v>
      </c>
      <c r="I328" s="142">
        <v>7.7082498289726358</v>
      </c>
      <c r="J328" s="146">
        <v>293.00939026482166</v>
      </c>
      <c r="K328" s="185">
        <v>0.82789110905479935</v>
      </c>
      <c r="L328" s="185">
        <v>1.4862281965437685</v>
      </c>
      <c r="M328" s="189"/>
      <c r="N328" s="146"/>
      <c r="O328" s="188"/>
      <c r="Q328" s="201"/>
      <c r="R328" s="214"/>
      <c r="T328">
        <v>588551</v>
      </c>
    </row>
    <row r="329" spans="1:20" x14ac:dyDescent="0.25">
      <c r="A329" s="225">
        <v>100055</v>
      </c>
      <c r="B329">
        <v>200080</v>
      </c>
      <c r="C329" s="67">
        <v>88556</v>
      </c>
      <c r="D329" s="67" t="s">
        <v>314</v>
      </c>
      <c r="E329" s="67">
        <v>88556</v>
      </c>
      <c r="F329" s="67" t="s">
        <v>314</v>
      </c>
      <c r="G329" s="146">
        <v>4915.3528100000003</v>
      </c>
      <c r="H329" s="141">
        <v>6.0605046883437722E-3</v>
      </c>
      <c r="I329" s="142">
        <v>7.8931777889205064</v>
      </c>
      <c r="J329" s="146">
        <v>235.13396773909489</v>
      </c>
      <c r="K329" s="185">
        <v>0.78660417257006621</v>
      </c>
      <c r="L329" s="185">
        <v>1.5785098095855965</v>
      </c>
      <c r="M329" s="189"/>
      <c r="N329" s="146"/>
      <c r="O329" s="188"/>
      <c r="Q329" s="201"/>
      <c r="R329" s="214"/>
      <c r="T329">
        <v>488556</v>
      </c>
    </row>
    <row r="330" spans="1:20" x14ac:dyDescent="0.25">
      <c r="A330" s="225">
        <v>100057</v>
      </c>
      <c r="B330">
        <v>200080</v>
      </c>
      <c r="C330" s="67">
        <v>88561</v>
      </c>
      <c r="D330" s="67" t="s">
        <v>319</v>
      </c>
      <c r="E330" s="67">
        <v>88561</v>
      </c>
      <c r="F330" s="67" t="s">
        <v>319</v>
      </c>
      <c r="G330" s="146">
        <v>10827.178770000002</v>
      </c>
      <c r="H330" s="141">
        <v>4.2695268369181416E-3</v>
      </c>
      <c r="I330" s="142">
        <v>7.3921177096810773</v>
      </c>
      <c r="J330" s="146">
        <v>341.71491033164062</v>
      </c>
      <c r="K330" s="185">
        <v>0.65930317505970226</v>
      </c>
      <c r="L330" s="185">
        <v>1.3673900757617816</v>
      </c>
      <c r="M330" s="189"/>
      <c r="N330" s="146"/>
      <c r="O330" s="188"/>
      <c r="Q330" s="201"/>
      <c r="R330" s="214"/>
      <c r="T330">
        <v>488561</v>
      </c>
    </row>
    <row r="331" spans="1:20" x14ac:dyDescent="0.25">
      <c r="A331" s="225">
        <v>100055</v>
      </c>
      <c r="B331">
        <v>200080</v>
      </c>
      <c r="C331" s="67">
        <v>88586</v>
      </c>
      <c r="D331" s="67" t="s">
        <v>322</v>
      </c>
      <c r="E331" s="67">
        <v>88586</v>
      </c>
      <c r="F331" s="67" t="s">
        <v>322</v>
      </c>
      <c r="G331" s="146">
        <v>16386.312379999999</v>
      </c>
      <c r="H331" s="141">
        <v>4.5168413513020757E-3</v>
      </c>
      <c r="I331" s="142">
        <v>6.981119782631656</v>
      </c>
      <c r="J331" s="146">
        <v>516.70320601606716</v>
      </c>
      <c r="K331" s="185">
        <v>0.52971798954561378</v>
      </c>
      <c r="L331" s="185">
        <v>1.207465356674696</v>
      </c>
      <c r="M331" s="189"/>
      <c r="N331" s="146"/>
      <c r="O331" s="188"/>
      <c r="Q331" s="201"/>
      <c r="R331" s="214"/>
      <c r="T331">
        <v>488586</v>
      </c>
    </row>
    <row r="332" spans="1:20" x14ac:dyDescent="0.25">
      <c r="A332" s="225">
        <v>100055</v>
      </c>
      <c r="B332">
        <v>200080</v>
      </c>
      <c r="C332" s="67">
        <v>88587</v>
      </c>
      <c r="D332" s="67" t="s">
        <v>323</v>
      </c>
      <c r="E332" s="67">
        <v>88587</v>
      </c>
      <c r="F332" s="67" t="s">
        <v>323</v>
      </c>
      <c r="G332" s="146">
        <v>4737.0676900000008</v>
      </c>
      <c r="H332" s="141">
        <v>4.4861166773406194E-3</v>
      </c>
      <c r="I332" s="142">
        <v>7.5918021055341933</v>
      </c>
      <c r="J332" s="146">
        <v>161.33367781027147</v>
      </c>
      <c r="K332" s="185">
        <v>0.81317465193325111</v>
      </c>
      <c r="L332" s="185">
        <v>1.7273703807214364</v>
      </c>
      <c r="M332" s="189"/>
      <c r="N332" s="146"/>
      <c r="O332" s="188"/>
      <c r="Q332" s="201"/>
      <c r="R332" s="214"/>
      <c r="T332">
        <v>588587</v>
      </c>
    </row>
    <row r="333" spans="1:20" x14ac:dyDescent="0.25">
      <c r="A333" s="225">
        <v>100055</v>
      </c>
      <c r="B333">
        <v>200080</v>
      </c>
      <c r="C333" s="67">
        <v>88616</v>
      </c>
      <c r="D333" s="67" t="s">
        <v>315</v>
      </c>
      <c r="E333" s="67">
        <v>88616</v>
      </c>
      <c r="F333" s="67" t="s">
        <v>315</v>
      </c>
      <c r="G333" s="146">
        <v>1334.1218299999998</v>
      </c>
      <c r="H333" s="141">
        <v>5.1980329818191017E-3</v>
      </c>
      <c r="I333" s="142">
        <v>7.2309566527368787</v>
      </c>
      <c r="J333" s="146">
        <v>50.145305256049909</v>
      </c>
      <c r="K333" s="185">
        <v>0.85758422077539953</v>
      </c>
      <c r="L333" s="185">
        <v>1.5801230713341077</v>
      </c>
      <c r="M333" s="189"/>
      <c r="N333" s="146"/>
      <c r="O333" s="188"/>
      <c r="Q333" s="201"/>
      <c r="R333" s="214"/>
      <c r="T333">
        <v>488616</v>
      </c>
    </row>
    <row r="334" spans="1:20" x14ac:dyDescent="0.25">
      <c r="A334" s="225">
        <v>100057</v>
      </c>
      <c r="B334">
        <v>200080</v>
      </c>
      <c r="C334" s="67">
        <v>88631</v>
      </c>
      <c r="D334" s="67" t="s">
        <v>311</v>
      </c>
      <c r="E334" s="67">
        <v>88631</v>
      </c>
      <c r="F334" s="67" t="s">
        <v>311</v>
      </c>
      <c r="G334" s="146">
        <v>7185.5196700000006</v>
      </c>
      <c r="H334" s="141">
        <v>4.980685586172609E-3</v>
      </c>
      <c r="I334" s="142">
        <v>7.8406064824257857</v>
      </c>
      <c r="J334" s="146">
        <v>280.60600900318752</v>
      </c>
      <c r="K334" s="185">
        <v>0.53164901546516508</v>
      </c>
      <c r="L334" s="185">
        <v>1.3472121517285178</v>
      </c>
      <c r="M334" s="189"/>
      <c r="N334" s="146"/>
      <c r="O334" s="188"/>
      <c r="Q334" s="201"/>
      <c r="R334" s="214"/>
      <c r="T334">
        <v>588631</v>
      </c>
    </row>
    <row r="335" spans="1:20" x14ac:dyDescent="0.25">
      <c r="A335" s="225">
        <v>100055</v>
      </c>
      <c r="B335">
        <v>200080</v>
      </c>
      <c r="C335" s="67">
        <v>88666</v>
      </c>
      <c r="D335" s="67" t="s">
        <v>307</v>
      </c>
      <c r="E335" s="67">
        <v>88666</v>
      </c>
      <c r="F335" s="67" t="s">
        <v>307</v>
      </c>
      <c r="G335" s="146">
        <v>4045.5371300000002</v>
      </c>
      <c r="H335" s="141">
        <v>5.0388257017480861E-3</v>
      </c>
      <c r="I335" s="142">
        <v>7.6250808760220172</v>
      </c>
      <c r="J335" s="146">
        <v>155.43541670666687</v>
      </c>
      <c r="K335" s="185">
        <v>0.48740062361014597</v>
      </c>
      <c r="L335" s="185">
        <v>1.3433621641193831</v>
      </c>
      <c r="M335" s="189"/>
      <c r="N335" s="146"/>
      <c r="O335" s="188"/>
      <c r="Q335" s="201"/>
      <c r="R335" s="214"/>
      <c r="T335">
        <v>588666</v>
      </c>
    </row>
    <row r="336" spans="1:20" x14ac:dyDescent="0.25">
      <c r="A336" s="225">
        <v>100057</v>
      </c>
      <c r="B336">
        <v>200080</v>
      </c>
      <c r="C336" s="67">
        <v>88706</v>
      </c>
      <c r="D336" s="67" t="s">
        <v>327</v>
      </c>
      <c r="E336" s="67">
        <v>88706</v>
      </c>
      <c r="F336" s="67" t="s">
        <v>327</v>
      </c>
      <c r="G336" s="146">
        <v>3330.0208499999999</v>
      </c>
      <c r="H336" s="141">
        <v>6.5764390064858525E-3</v>
      </c>
      <c r="I336" s="142">
        <v>7.9379896505753109</v>
      </c>
      <c r="J336" s="146">
        <v>173.839425335089</v>
      </c>
      <c r="K336" s="185">
        <v>0.81390948110543726</v>
      </c>
      <c r="L336" s="185">
        <v>1.537223869267057</v>
      </c>
      <c r="M336" s="189"/>
      <c r="N336" s="146"/>
      <c r="O336" s="188"/>
      <c r="Q336" s="201"/>
      <c r="R336" s="214"/>
      <c r="T336">
        <v>488706</v>
      </c>
    </row>
    <row r="337" spans="1:20" x14ac:dyDescent="0.25">
      <c r="A337" s="225">
        <v>100057</v>
      </c>
      <c r="B337">
        <v>200080</v>
      </c>
      <c r="C337" s="67">
        <v>88716</v>
      </c>
      <c r="D337" s="67" t="s">
        <v>320</v>
      </c>
      <c r="E337" s="67">
        <v>88716</v>
      </c>
      <c r="F337" s="67" t="s">
        <v>320</v>
      </c>
      <c r="G337" s="146">
        <v>3422.2501899999997</v>
      </c>
      <c r="H337" s="141">
        <v>4.8560829652741673E-3</v>
      </c>
      <c r="I337" s="142">
        <v>8.0284424574463973</v>
      </c>
      <c r="J337" s="146">
        <v>133.42252434955259</v>
      </c>
      <c r="K337" s="185">
        <v>0.70605078993362569</v>
      </c>
      <c r="L337" s="185">
        <v>1.1876521637609045</v>
      </c>
      <c r="M337" s="189"/>
      <c r="N337" s="146"/>
      <c r="O337" s="188"/>
      <c r="Q337" s="201"/>
      <c r="R337" s="214"/>
      <c r="T337">
        <v>588716</v>
      </c>
    </row>
    <row r="338" spans="1:20" x14ac:dyDescent="0.25">
      <c r="A338" s="227">
        <v>269</v>
      </c>
      <c r="B338">
        <v>269</v>
      </c>
      <c r="C338" s="67">
        <v>17</v>
      </c>
      <c r="D338" s="67" t="s">
        <v>446</v>
      </c>
      <c r="E338" s="67">
        <v>17</v>
      </c>
      <c r="F338" s="67" t="s">
        <v>446</v>
      </c>
      <c r="G338" s="146">
        <v>37475.722870000005</v>
      </c>
      <c r="H338" s="141">
        <v>1.4161077644314212E-3</v>
      </c>
      <c r="I338" s="142">
        <v>7.659084211284755</v>
      </c>
      <c r="J338" s="146">
        <v>406.46501134787184</v>
      </c>
      <c r="K338" s="185">
        <v>7.8428903870281633E-2</v>
      </c>
      <c r="L338" s="185">
        <v>1.5163073911736999</v>
      </c>
      <c r="M338" s="189"/>
      <c r="N338" s="146"/>
      <c r="O338" s="188"/>
      <c r="Q338" s="201"/>
      <c r="R338" s="214"/>
      <c r="T338">
        <v>4017</v>
      </c>
    </row>
    <row r="339" spans="1:20" x14ac:dyDescent="0.25">
      <c r="A339" s="227">
        <v>269</v>
      </c>
      <c r="B339">
        <v>269</v>
      </c>
      <c r="C339" s="67">
        <v>5705</v>
      </c>
      <c r="D339" s="228" t="s">
        <v>616</v>
      </c>
      <c r="E339" s="67">
        <v>5705</v>
      </c>
      <c r="F339" s="228" t="s">
        <v>616</v>
      </c>
      <c r="G339" s="146">
        <v>808.02221999999995</v>
      </c>
      <c r="H339" s="141">
        <v>4.273494738110957E-3</v>
      </c>
      <c r="I339" s="142">
        <v>7.9430647493827591</v>
      </c>
      <c r="J339" s="146">
        <v>27.428027742078203</v>
      </c>
      <c r="K339" s="185">
        <v>0.72070170618392981</v>
      </c>
      <c r="L339" s="185">
        <v>1.8306386410361228</v>
      </c>
      <c r="M339" s="189"/>
      <c r="N339" s="146"/>
      <c r="O339" s="188"/>
      <c r="Q339" s="201"/>
      <c r="R339" s="214"/>
    </row>
    <row r="340" spans="1:20" x14ac:dyDescent="0.25">
      <c r="A340" s="227">
        <v>269</v>
      </c>
      <c r="B340">
        <v>269</v>
      </c>
      <c r="C340" s="67">
        <v>5800</v>
      </c>
      <c r="D340" s="228" t="s">
        <v>617</v>
      </c>
      <c r="E340" s="67">
        <v>5800</v>
      </c>
      <c r="F340" s="228" t="s">
        <v>617</v>
      </c>
      <c r="G340" s="146">
        <v>-0.34399999999999997</v>
      </c>
      <c r="H340" s="141">
        <v>3.7302524163568772E-3</v>
      </c>
      <c r="I340" s="142">
        <v>6.8344767441860466</v>
      </c>
      <c r="J340" s="146">
        <v>-8.7700472459999994E-3</v>
      </c>
      <c r="K340" s="185">
        <v>1</v>
      </c>
      <c r="L340" s="185">
        <v>1</v>
      </c>
      <c r="M340" s="189"/>
      <c r="N340" s="146"/>
      <c r="O340" s="188"/>
      <c r="Q340" s="201"/>
      <c r="R340" s="214"/>
    </row>
    <row r="341" spans="1:20" x14ac:dyDescent="0.25">
      <c r="A341" s="227">
        <v>269</v>
      </c>
      <c r="B341">
        <v>269</v>
      </c>
      <c r="C341" s="67">
        <v>57880</v>
      </c>
      <c r="D341" s="67" t="s">
        <v>478</v>
      </c>
      <c r="E341" s="67">
        <v>57880</v>
      </c>
      <c r="F341" s="67" t="s">
        <v>478</v>
      </c>
      <c r="G341" s="146">
        <v>18052.51944</v>
      </c>
      <c r="H341" s="141">
        <v>6.441313394959217E-3</v>
      </c>
      <c r="I341" s="142">
        <v>7.9592949615790571</v>
      </c>
      <c r="J341" s="146">
        <v>925.52222160976885</v>
      </c>
      <c r="K341" s="185">
        <v>0.7964624637616069</v>
      </c>
      <c r="L341" s="185">
        <v>1.5349418432633226</v>
      </c>
      <c r="M341" s="189"/>
      <c r="N341" s="146"/>
      <c r="O341" s="188"/>
      <c r="Q341" s="201"/>
      <c r="R341" s="214"/>
      <c r="T341">
        <v>4022</v>
      </c>
    </row>
    <row r="342" spans="1:20" x14ac:dyDescent="0.25">
      <c r="A342">
        <v>57892</v>
      </c>
      <c r="B342">
        <v>57892</v>
      </c>
      <c r="C342" s="67">
        <v>57892</v>
      </c>
      <c r="D342" s="67" t="s">
        <v>477</v>
      </c>
      <c r="E342" s="67">
        <v>57892</v>
      </c>
      <c r="F342" s="67" t="s">
        <v>477</v>
      </c>
      <c r="G342" s="146">
        <v>24910.879849999998</v>
      </c>
      <c r="H342" s="141">
        <v>3.751865429064148E-3</v>
      </c>
      <c r="I342" s="142">
        <v>6.8040139651911984</v>
      </c>
      <c r="J342" s="146">
        <v>635.91858292826498</v>
      </c>
      <c r="K342" s="185">
        <v>0.41036311754763494</v>
      </c>
      <c r="L342" s="185">
        <v>1.1487461274512019</v>
      </c>
      <c r="M342" s="189"/>
      <c r="N342" s="146"/>
      <c r="O342" s="188"/>
      <c r="Q342" s="201"/>
      <c r="R342" s="214"/>
    </row>
    <row r="343" spans="1:20" x14ac:dyDescent="0.25">
      <c r="A343"/>
      <c r="B343" s="121">
        <v>200030</v>
      </c>
      <c r="C343" s="68">
        <v>100002</v>
      </c>
      <c r="D343" s="68"/>
      <c r="E343" s="68">
        <f>C343</f>
        <v>100002</v>
      </c>
      <c r="F343" s="68" t="s">
        <v>528</v>
      </c>
      <c r="G343" s="128">
        <v>124256.96818999999</v>
      </c>
      <c r="H343" s="157">
        <v>5.8177255660185456E-3</v>
      </c>
      <c r="I343" s="158">
        <v>7.9151246595017959</v>
      </c>
      <c r="J343" s="128">
        <v>5721.787740282587</v>
      </c>
      <c r="K343" s="192">
        <v>0.88564580298761308</v>
      </c>
      <c r="L343" s="192">
        <v>1.4348710101029765</v>
      </c>
      <c r="M343" s="193"/>
      <c r="N343" s="128"/>
      <c r="O343" s="128"/>
      <c r="Q343" s="128"/>
      <c r="R343" s="128"/>
    </row>
    <row r="344" spans="1:20" x14ac:dyDescent="0.25">
      <c r="A344"/>
      <c r="B344" s="121">
        <v>200030</v>
      </c>
      <c r="C344" s="68">
        <v>100006</v>
      </c>
      <c r="D344" s="68"/>
      <c r="E344" s="68">
        <f t="shared" ref="E344:E361" si="0">C344</f>
        <v>100006</v>
      </c>
      <c r="F344" s="122" t="s">
        <v>529</v>
      </c>
      <c r="G344" s="128">
        <v>96716.209029999984</v>
      </c>
      <c r="H344" s="157">
        <v>5.587262160729336E-3</v>
      </c>
      <c r="I344" s="158">
        <v>7.89088939168587</v>
      </c>
      <c r="J344" s="128">
        <v>4264.0694591107067</v>
      </c>
      <c r="K344" s="192">
        <v>0.85558765844696805</v>
      </c>
      <c r="L344" s="192">
        <v>1.4232654485733953</v>
      </c>
      <c r="M344" s="193"/>
      <c r="N344" s="128"/>
      <c r="O344" s="128"/>
      <c r="Q344" s="128"/>
      <c r="R344" s="128"/>
    </row>
    <row r="345" spans="1:20" x14ac:dyDescent="0.25">
      <c r="A345"/>
      <c r="B345" s="121">
        <v>200030</v>
      </c>
      <c r="C345" s="68">
        <v>100011</v>
      </c>
      <c r="D345" s="68"/>
      <c r="E345" s="68">
        <f t="shared" si="0"/>
        <v>100011</v>
      </c>
      <c r="F345" s="68" t="s">
        <v>530</v>
      </c>
      <c r="G345" s="128">
        <v>253136.34524000002</v>
      </c>
      <c r="H345" s="157">
        <v>5.0657129155796867E-3</v>
      </c>
      <c r="I345" s="158">
        <v>7.8909622536592625</v>
      </c>
      <c r="J345" s="128">
        <v>10118.707575310711</v>
      </c>
      <c r="K345" s="192">
        <v>0.87626265998170116</v>
      </c>
      <c r="L345" s="192">
        <v>1.4366924717293852</v>
      </c>
      <c r="M345" s="193"/>
      <c r="N345" s="128"/>
      <c r="O345" s="128"/>
      <c r="Q345" s="128"/>
      <c r="R345" s="128"/>
    </row>
    <row r="346" spans="1:20" x14ac:dyDescent="0.25">
      <c r="A346"/>
      <c r="B346" s="121">
        <v>200050</v>
      </c>
      <c r="C346" s="68">
        <v>100014</v>
      </c>
      <c r="D346" s="68"/>
      <c r="E346" s="68">
        <f t="shared" si="0"/>
        <v>100014</v>
      </c>
      <c r="F346" s="68" t="s">
        <v>531</v>
      </c>
      <c r="G346" s="128">
        <v>95054.636499999979</v>
      </c>
      <c r="H346" s="157">
        <v>5.3318294887973921E-3</v>
      </c>
      <c r="I346" s="158">
        <v>7.6064930766885919</v>
      </c>
      <c r="J346" s="128">
        <v>3855.0856553276221</v>
      </c>
      <c r="K346" s="192">
        <v>0.63890933137175221</v>
      </c>
      <c r="L346" s="192">
        <v>1.3578830966540771</v>
      </c>
      <c r="M346" s="193"/>
      <c r="N346" s="128"/>
      <c r="O346" s="128"/>
      <c r="Q346" s="128"/>
      <c r="R346" s="128"/>
    </row>
    <row r="347" spans="1:20" x14ac:dyDescent="0.25">
      <c r="A347"/>
      <c r="B347" s="121">
        <v>200050</v>
      </c>
      <c r="C347" s="68">
        <v>100021</v>
      </c>
      <c r="D347" s="68"/>
      <c r="E347" s="68">
        <f t="shared" si="0"/>
        <v>100021</v>
      </c>
      <c r="F347" s="68" t="s">
        <v>532</v>
      </c>
      <c r="G347" s="128">
        <v>45034.143619999995</v>
      </c>
      <c r="H347" s="157">
        <v>4.7202141796575071E-3</v>
      </c>
      <c r="I347" s="158">
        <v>7.7682788389126731</v>
      </c>
      <c r="J347" s="128">
        <v>1651.3092729206521</v>
      </c>
      <c r="K347" s="192">
        <v>0.65843095732801205</v>
      </c>
      <c r="L347" s="192">
        <v>1.399270444602478</v>
      </c>
      <c r="M347" s="193"/>
      <c r="N347" s="128"/>
      <c r="O347" s="128"/>
      <c r="Q347" s="128"/>
      <c r="R347" s="128"/>
    </row>
    <row r="348" spans="1:20" x14ac:dyDescent="0.25">
      <c r="A348"/>
      <c r="B348" s="121">
        <v>200080</v>
      </c>
      <c r="C348" s="68">
        <v>100055</v>
      </c>
      <c r="D348" s="68"/>
      <c r="E348" s="68">
        <f t="shared" si="0"/>
        <v>100055</v>
      </c>
      <c r="F348" s="68" t="s">
        <v>533</v>
      </c>
      <c r="G348" s="128">
        <v>62404.645350000006</v>
      </c>
      <c r="H348" s="157">
        <v>4.9796549398079797E-3</v>
      </c>
      <c r="I348" s="158">
        <v>7.4813272803865063</v>
      </c>
      <c r="J348" s="128">
        <v>2324.8493887799714</v>
      </c>
      <c r="K348" s="192">
        <v>0.67993105515933339</v>
      </c>
      <c r="L348" s="192">
        <v>1.4472438511840247</v>
      </c>
      <c r="M348" s="193"/>
      <c r="N348" s="128"/>
      <c r="O348" s="128"/>
      <c r="Q348" s="128"/>
      <c r="R348" s="128"/>
    </row>
    <row r="349" spans="1:20" x14ac:dyDescent="0.25">
      <c r="A349"/>
      <c r="B349" s="121">
        <v>200080</v>
      </c>
      <c r="C349" s="68">
        <v>100057</v>
      </c>
      <c r="D349" s="68"/>
      <c r="E349" s="68">
        <f t="shared" si="0"/>
        <v>100057</v>
      </c>
      <c r="F349" s="68" t="s">
        <v>534</v>
      </c>
      <c r="G349" s="128">
        <v>84191.536559999979</v>
      </c>
      <c r="H349" s="157">
        <v>5.1836272675800932E-3</v>
      </c>
      <c r="I349" s="158">
        <v>7.5036176200488125</v>
      </c>
      <c r="J349" s="128">
        <v>3274.7103774481579</v>
      </c>
      <c r="K349" s="192">
        <v>0.64944739800108231</v>
      </c>
      <c r="L349" s="192">
        <v>1.3744335550560776</v>
      </c>
      <c r="M349" s="193"/>
      <c r="N349" s="128"/>
      <c r="O349" s="128"/>
      <c r="Q349" s="128"/>
      <c r="R349" s="128"/>
    </row>
    <row r="350" spans="1:20" x14ac:dyDescent="0.25">
      <c r="A350"/>
      <c r="B350" s="121">
        <v>200110</v>
      </c>
      <c r="C350" s="68">
        <v>100026</v>
      </c>
      <c r="D350" s="68"/>
      <c r="E350" s="68">
        <f t="shared" si="0"/>
        <v>100026</v>
      </c>
      <c r="F350" s="68" t="s">
        <v>535</v>
      </c>
      <c r="G350" s="128">
        <v>194682.84009000013</v>
      </c>
      <c r="H350" s="157">
        <v>4.7744991627360206E-3</v>
      </c>
      <c r="I350" s="158">
        <v>7.7889447698266254</v>
      </c>
      <c r="J350" s="128">
        <v>7239.9258638740648</v>
      </c>
      <c r="K350" s="192">
        <v>0.7171973979357148</v>
      </c>
      <c r="L350" s="192">
        <v>1.4011058356804234</v>
      </c>
      <c r="M350" s="193"/>
      <c r="N350" s="128"/>
      <c r="O350" s="128"/>
      <c r="Q350" s="128"/>
      <c r="R350" s="128"/>
    </row>
    <row r="351" spans="1:20" x14ac:dyDescent="0.25">
      <c r="A351"/>
      <c r="B351" s="121">
        <v>200110</v>
      </c>
      <c r="C351" s="68">
        <v>100027</v>
      </c>
      <c r="D351" s="68"/>
      <c r="E351" s="68">
        <f t="shared" si="0"/>
        <v>100027</v>
      </c>
      <c r="F351" s="68" t="s">
        <v>536</v>
      </c>
      <c r="G351" s="128">
        <v>246597.57949999993</v>
      </c>
      <c r="H351" s="157">
        <v>5.0438568921066006E-3</v>
      </c>
      <c r="I351" s="158">
        <v>7.9960766559000209</v>
      </c>
      <c r="J351" s="128">
        <v>9945.543340730108</v>
      </c>
      <c r="K351" s="192">
        <v>0.76156663748778775</v>
      </c>
      <c r="L351" s="192">
        <v>1.3913852253073109</v>
      </c>
      <c r="M351" s="193"/>
      <c r="N351" s="128"/>
      <c r="O351" s="128"/>
      <c r="Q351" s="128"/>
      <c r="R351" s="128"/>
    </row>
    <row r="352" spans="1:20" x14ac:dyDescent="0.25">
      <c r="A352"/>
      <c r="B352" s="121">
        <v>200110</v>
      </c>
      <c r="C352" s="68">
        <v>100031</v>
      </c>
      <c r="D352" s="68"/>
      <c r="E352" s="68">
        <f t="shared" si="0"/>
        <v>100031</v>
      </c>
      <c r="F352" s="68" t="s">
        <v>537</v>
      </c>
      <c r="G352" s="128">
        <v>90295.564600000012</v>
      </c>
      <c r="H352" s="157">
        <v>5.7354856310365184E-3</v>
      </c>
      <c r="I352" s="158">
        <v>7.7706804571616752</v>
      </c>
      <c r="J352" s="128">
        <v>4024.3492576358367</v>
      </c>
      <c r="K352" s="192">
        <v>0.80331067694136382</v>
      </c>
      <c r="L352" s="192">
        <v>1.3678345804042766</v>
      </c>
      <c r="M352" s="193"/>
      <c r="N352" s="128"/>
      <c r="O352" s="128"/>
      <c r="Q352" s="128"/>
      <c r="R352" s="128"/>
    </row>
    <row r="353" spans="1:18" x14ac:dyDescent="0.25">
      <c r="A353"/>
      <c r="B353" s="121">
        <v>200160</v>
      </c>
      <c r="C353" s="68">
        <v>100045</v>
      </c>
      <c r="D353" s="68"/>
      <c r="E353" s="68">
        <f t="shared" si="0"/>
        <v>100045</v>
      </c>
      <c r="F353" s="68" t="s">
        <v>538</v>
      </c>
      <c r="G353" s="128">
        <v>190274.31152999989</v>
      </c>
      <c r="H353" s="157">
        <v>4.5096474079983889E-3</v>
      </c>
      <c r="I353" s="158">
        <v>7.5936348758728371</v>
      </c>
      <c r="J353" s="128">
        <v>6515.8707016645913</v>
      </c>
      <c r="K353" s="192">
        <v>0.62221428996566042</v>
      </c>
      <c r="L353" s="192">
        <v>1.3967062883460766</v>
      </c>
      <c r="M353" s="193"/>
      <c r="N353" s="128"/>
      <c r="O353" s="128"/>
      <c r="Q353" s="128"/>
      <c r="R353" s="128"/>
    </row>
    <row r="354" spans="1:18" x14ac:dyDescent="0.25">
      <c r="A354"/>
      <c r="B354" s="121">
        <v>200160</v>
      </c>
      <c r="C354" s="68">
        <v>100044</v>
      </c>
      <c r="D354" s="68"/>
      <c r="E354" s="68">
        <f t="shared" si="0"/>
        <v>100044</v>
      </c>
      <c r="F354" s="122" t="s">
        <v>539</v>
      </c>
      <c r="G354" s="128">
        <v>154395.63979999992</v>
      </c>
      <c r="H354" s="157">
        <v>4.9245646799300534E-3</v>
      </c>
      <c r="I354" s="158">
        <v>7.990118849413907</v>
      </c>
      <c r="J354" s="128">
        <v>6075.1375677404194</v>
      </c>
      <c r="K354" s="192">
        <v>0.58553463883136592</v>
      </c>
      <c r="L354" s="192">
        <v>1.4440455085831554</v>
      </c>
      <c r="M354" s="193"/>
      <c r="N354" s="128"/>
      <c r="O354" s="128"/>
      <c r="Q354" s="128"/>
      <c r="R354" s="128"/>
    </row>
    <row r="355" spans="1:18" x14ac:dyDescent="0.25">
      <c r="A355"/>
      <c r="B355" s="121">
        <v>200160</v>
      </c>
      <c r="C355" s="68">
        <v>100042</v>
      </c>
      <c r="D355" s="68"/>
      <c r="E355" s="68">
        <f t="shared" si="0"/>
        <v>100042</v>
      </c>
      <c r="F355" s="68" t="s">
        <v>540</v>
      </c>
      <c r="G355" s="128">
        <v>87981.328480000011</v>
      </c>
      <c r="H355" s="157">
        <v>5.0739667440751002E-3</v>
      </c>
      <c r="I355" s="158">
        <v>7.6028169747454593</v>
      </c>
      <c r="J355" s="128">
        <v>3394.0064824408755</v>
      </c>
      <c r="K355" s="192">
        <v>0.73675666733664857</v>
      </c>
      <c r="L355" s="192">
        <v>1.4631522606386314</v>
      </c>
      <c r="M355" s="193"/>
      <c r="N355" s="128"/>
      <c r="O355" s="128"/>
      <c r="Q355" s="128"/>
      <c r="R355" s="128"/>
    </row>
    <row r="356" spans="1:18" x14ac:dyDescent="0.25">
      <c r="A356"/>
      <c r="B356" s="121">
        <v>200262</v>
      </c>
      <c r="C356" s="68">
        <v>105006</v>
      </c>
      <c r="D356" s="68"/>
      <c r="E356" s="68">
        <f t="shared" si="0"/>
        <v>105006</v>
      </c>
      <c r="F356" s="68" t="s">
        <v>541</v>
      </c>
      <c r="G356" s="128">
        <v>175625.90841000003</v>
      </c>
      <c r="H356" s="157">
        <v>4.0903125556317511E-3</v>
      </c>
      <c r="I356" s="158">
        <v>7.55704831727338</v>
      </c>
      <c r="J356" s="128">
        <v>5428.7179433296842</v>
      </c>
      <c r="K356" s="192">
        <v>0.41047776994777152</v>
      </c>
      <c r="L356" s="192">
        <v>1.407588516009999</v>
      </c>
      <c r="M356" s="193"/>
      <c r="N356" s="128"/>
      <c r="O356" s="128"/>
      <c r="Q356" s="128"/>
      <c r="R356" s="128"/>
    </row>
    <row r="357" spans="1:18" x14ac:dyDescent="0.25">
      <c r="A357"/>
      <c r="B357" s="121">
        <v>200262</v>
      </c>
      <c r="C357" s="68">
        <v>105101</v>
      </c>
      <c r="D357" s="68"/>
      <c r="E357" s="68">
        <f t="shared" si="0"/>
        <v>105101</v>
      </c>
      <c r="F357" s="68" t="s">
        <v>542</v>
      </c>
      <c r="G357" s="128">
        <v>98411.618120000014</v>
      </c>
      <c r="H357" s="157">
        <v>4.5554393925864717E-3</v>
      </c>
      <c r="I357" s="158">
        <v>7.5884403544527332</v>
      </c>
      <c r="J357" s="128">
        <v>3401.9597467802005</v>
      </c>
      <c r="K357" s="192">
        <v>0.66153814220904561</v>
      </c>
      <c r="L357" s="192">
        <v>1.3976050692589728</v>
      </c>
      <c r="M357" s="193"/>
      <c r="N357" s="128"/>
      <c r="O357" s="128"/>
      <c r="Q357" s="128"/>
      <c r="R357" s="128"/>
    </row>
    <row r="358" spans="1:18" x14ac:dyDescent="0.25">
      <c r="A358"/>
      <c r="B358" s="121">
        <v>200262</v>
      </c>
      <c r="C358" s="68">
        <v>105060</v>
      </c>
      <c r="D358" s="68"/>
      <c r="E358" s="68">
        <f t="shared" si="0"/>
        <v>105060</v>
      </c>
      <c r="F358" s="68" t="s">
        <v>543</v>
      </c>
      <c r="G358" s="128">
        <v>94033.571429999982</v>
      </c>
      <c r="H358" s="157">
        <v>5.1217339575908225E-3</v>
      </c>
      <c r="I358" s="158">
        <v>7.5447837184620239</v>
      </c>
      <c r="J358" s="128">
        <v>3633.6805272978354</v>
      </c>
      <c r="K358" s="192">
        <v>0.74106559451306953</v>
      </c>
      <c r="L358" s="192">
        <v>1.4248462598496086</v>
      </c>
      <c r="M358" s="193"/>
      <c r="N358" s="128"/>
      <c r="O358" s="128"/>
      <c r="Q358" s="128"/>
      <c r="R358" s="128"/>
    </row>
    <row r="359" spans="1:18" x14ac:dyDescent="0.25">
      <c r="A359"/>
      <c r="B359" s="121">
        <v>200264</v>
      </c>
      <c r="C359" s="68">
        <v>105130</v>
      </c>
      <c r="D359" s="68"/>
      <c r="E359" s="68">
        <f t="shared" si="0"/>
        <v>105130</v>
      </c>
      <c r="F359" s="68" t="s">
        <v>544</v>
      </c>
      <c r="G359" s="128">
        <v>91453.543840000071</v>
      </c>
      <c r="H359" s="157">
        <v>4.697177473635533E-3</v>
      </c>
      <c r="I359" s="158">
        <v>7.624880138305854</v>
      </c>
      <c r="J359" s="128">
        <v>3275.4466464109955</v>
      </c>
      <c r="K359" s="192">
        <v>0.57540854899631777</v>
      </c>
      <c r="L359" s="192">
        <v>1.4677623876263335</v>
      </c>
      <c r="M359" s="193"/>
      <c r="N359" s="128"/>
      <c r="O359" s="128"/>
      <c r="Q359" s="128"/>
      <c r="R359" s="128"/>
    </row>
    <row r="360" spans="1:18" x14ac:dyDescent="0.25">
      <c r="A360"/>
      <c r="B360" s="121">
        <v>200264</v>
      </c>
      <c r="C360" s="68">
        <v>105169</v>
      </c>
      <c r="D360" s="68"/>
      <c r="E360" s="68">
        <f t="shared" si="0"/>
        <v>105169</v>
      </c>
      <c r="F360" s="68" t="s">
        <v>545</v>
      </c>
      <c r="G360" s="128">
        <v>100155.85024000004</v>
      </c>
      <c r="H360" s="157">
        <v>4.8842865127293883E-3</v>
      </c>
      <c r="I360" s="158">
        <v>7.5389821590355828</v>
      </c>
      <c r="J360" s="128">
        <v>3687.9936909887169</v>
      </c>
      <c r="K360" s="192">
        <v>0.7756580621245619</v>
      </c>
      <c r="L360" s="192">
        <v>1.4975778451901978</v>
      </c>
      <c r="M360" s="193"/>
      <c r="N360" s="128"/>
      <c r="O360" s="128"/>
      <c r="Q360" s="128"/>
      <c r="R360" s="128"/>
    </row>
    <row r="361" spans="1:18" x14ac:dyDescent="0.25">
      <c r="A361"/>
      <c r="B361" s="121">
        <v>57892</v>
      </c>
      <c r="C361" s="68">
        <v>57892</v>
      </c>
      <c r="D361" s="68"/>
      <c r="E361" s="68">
        <f t="shared" si="0"/>
        <v>57892</v>
      </c>
      <c r="F361" s="68" t="s">
        <v>422</v>
      </c>
      <c r="G361" s="128">
        <v>24910.879849999998</v>
      </c>
      <c r="H361" s="157">
        <v>3.751865429064148E-3</v>
      </c>
      <c r="I361" s="158">
        <v>6.8040139651911984</v>
      </c>
      <c r="J361" s="128">
        <v>635.91858292826498</v>
      </c>
      <c r="K361" s="192">
        <v>0.41036311754763494</v>
      </c>
      <c r="L361" s="192">
        <v>1.1487461274512019</v>
      </c>
      <c r="M361" s="193"/>
      <c r="N361" s="128"/>
      <c r="O361" s="128"/>
      <c r="Q361" s="128"/>
      <c r="R361" s="128"/>
    </row>
    <row r="362" spans="1:18" x14ac:dyDescent="0.25">
      <c r="A362"/>
      <c r="B362" s="65"/>
      <c r="C362" s="69">
        <v>269</v>
      </c>
      <c r="D362" s="69"/>
      <c r="E362" s="69">
        <f>C362</f>
        <v>269</v>
      </c>
      <c r="F362" s="70" t="s">
        <v>618</v>
      </c>
      <c r="G362" s="129">
        <v>56335.920529999989</v>
      </c>
      <c r="H362" s="149">
        <v>3.1098387142822585E-3</v>
      </c>
      <c r="I362" s="150">
        <v>7.7593631559161107</v>
      </c>
      <c r="J362" s="129">
        <v>1359.4064906524723</v>
      </c>
      <c r="K362" s="194">
        <v>0.31781549943618992</v>
      </c>
      <c r="L362" s="194">
        <v>1.549280783401106</v>
      </c>
      <c r="M362" s="195"/>
      <c r="N362" s="129"/>
      <c r="O362" s="129"/>
      <c r="Q362" s="129"/>
      <c r="R362" s="129"/>
    </row>
    <row r="363" spans="1:18" x14ac:dyDescent="0.25">
      <c r="A363"/>
      <c r="B363" s="65"/>
      <c r="C363" s="69">
        <v>200030</v>
      </c>
      <c r="D363" s="69"/>
      <c r="E363" s="69">
        <f>C363</f>
        <v>200030</v>
      </c>
      <c r="F363" s="69" t="s">
        <v>388</v>
      </c>
      <c r="G363" s="129">
        <v>474109.52246000018</v>
      </c>
      <c r="H363" s="149">
        <v>5.3695570599493906E-3</v>
      </c>
      <c r="I363" s="150">
        <v>7.8972799929545587</v>
      </c>
      <c r="J363" s="129">
        <v>20104.564774704046</v>
      </c>
      <c r="K363" s="194">
        <v>0.87450846832387685</v>
      </c>
      <c r="L363" s="194">
        <v>1.4335346039106309</v>
      </c>
      <c r="M363" s="195"/>
      <c r="N363" s="129"/>
      <c r="O363" s="129"/>
      <c r="Q363" s="129"/>
      <c r="R363" s="129"/>
    </row>
    <row r="364" spans="1:18" x14ac:dyDescent="0.25">
      <c r="A364"/>
      <c r="B364" s="65"/>
      <c r="C364" s="69">
        <v>200050</v>
      </c>
      <c r="D364" s="69"/>
      <c r="E364" s="69">
        <f t="shared" ref="E364:E370" si="1">C364</f>
        <v>200050</v>
      </c>
      <c r="F364" s="69" t="s">
        <v>386</v>
      </c>
      <c r="G364" s="129">
        <v>140088.78011999992</v>
      </c>
      <c r="H364" s="149">
        <v>5.1323960987122103E-3</v>
      </c>
      <c r="I364" s="150">
        <v>7.6585021187077293</v>
      </c>
      <c r="J364" s="129">
        <v>5506.3949282482772</v>
      </c>
      <c r="K364" s="194">
        <v>0.64518621027232725</v>
      </c>
      <c r="L364" s="194">
        <v>1.3714637456994923</v>
      </c>
      <c r="M364" s="195"/>
      <c r="N364" s="129"/>
      <c r="O364" s="129"/>
      <c r="Q364" s="129"/>
      <c r="R364" s="129"/>
    </row>
    <row r="365" spans="1:18" x14ac:dyDescent="0.25">
      <c r="A365"/>
      <c r="B365" s="65"/>
      <c r="C365" s="69">
        <v>200080</v>
      </c>
      <c r="D365" s="69"/>
      <c r="E365" s="69">
        <f t="shared" si="1"/>
        <v>200080</v>
      </c>
      <c r="F365" s="69" t="s">
        <v>296</v>
      </c>
      <c r="G365" s="129">
        <v>146596.18190999987</v>
      </c>
      <c r="H365" s="149">
        <v>5.0969464474597366E-3</v>
      </c>
      <c r="I365" s="150">
        <v>7.4941288276175726</v>
      </c>
      <c r="J365" s="129">
        <v>5599.5597662281343</v>
      </c>
      <c r="K365" s="194">
        <v>0.66239971208401061</v>
      </c>
      <c r="L365" s="194">
        <v>1.4061889734035213</v>
      </c>
      <c r="M365" s="195"/>
      <c r="N365" s="129"/>
      <c r="O365" s="129"/>
      <c r="Q365" s="129"/>
      <c r="R365" s="129"/>
    </row>
    <row r="366" spans="1:18" x14ac:dyDescent="0.25">
      <c r="A366"/>
      <c r="B366" s="65"/>
      <c r="C366" s="69">
        <v>200110</v>
      </c>
      <c r="D366" s="69"/>
      <c r="E366" s="69">
        <f t="shared" si="1"/>
        <v>200110</v>
      </c>
      <c r="F366" s="69" t="s">
        <v>389</v>
      </c>
      <c r="G366" s="129">
        <v>531575.98418999976</v>
      </c>
      <c r="H366" s="149">
        <v>5.0621964238459684E-3</v>
      </c>
      <c r="I366" s="150">
        <v>7.8819306021233508</v>
      </c>
      <c r="J366" s="129">
        <v>21209.818462240008</v>
      </c>
      <c r="K366" s="194">
        <v>0.75242040111564157</v>
      </c>
      <c r="L366" s="194">
        <v>1.3905117001346352</v>
      </c>
      <c r="M366" s="195"/>
      <c r="N366" s="129"/>
      <c r="O366" s="129"/>
      <c r="Q366" s="129"/>
      <c r="R366" s="129"/>
    </row>
    <row r="367" spans="1:18" x14ac:dyDescent="0.25">
      <c r="A367"/>
      <c r="B367" s="65"/>
      <c r="C367" s="69">
        <v>200160</v>
      </c>
      <c r="D367" s="69"/>
      <c r="E367" s="69">
        <f t="shared" si="1"/>
        <v>200160</v>
      </c>
      <c r="F367" s="70" t="s">
        <v>234</v>
      </c>
      <c r="G367" s="129">
        <v>432651.27980999945</v>
      </c>
      <c r="H367" s="149">
        <v>4.7753251942328967E-3</v>
      </c>
      <c r="I367" s="150">
        <v>7.7369910911823236</v>
      </c>
      <c r="J367" s="129">
        <v>15985.014751845887</v>
      </c>
      <c r="K367" s="194">
        <v>0.6324410752097207</v>
      </c>
      <c r="L367" s="194">
        <v>1.4280993150290093</v>
      </c>
      <c r="M367" s="195"/>
      <c r="N367" s="129"/>
      <c r="O367" s="129"/>
      <c r="Q367" s="129"/>
      <c r="R367" s="129"/>
    </row>
    <row r="368" spans="1:18" x14ac:dyDescent="0.25">
      <c r="A368"/>
      <c r="B368" s="65"/>
      <c r="C368" s="69">
        <v>200262</v>
      </c>
      <c r="D368" s="69"/>
      <c r="E368" s="69">
        <f t="shared" si="1"/>
        <v>200262</v>
      </c>
      <c r="F368" s="69" t="s">
        <v>387</v>
      </c>
      <c r="G368" s="129">
        <v>368071.09795999993</v>
      </c>
      <c r="H368" s="149">
        <v>4.4779972751386333E-3</v>
      </c>
      <c r="I368" s="150">
        <v>7.5623083258892407</v>
      </c>
      <c r="J368" s="129">
        <v>12464.358217407727</v>
      </c>
      <c r="K368" s="194">
        <v>0.56215508416310445</v>
      </c>
      <c r="L368" s="194">
        <v>1.4102660246738343</v>
      </c>
      <c r="M368" s="195"/>
      <c r="N368" s="129"/>
      <c r="O368" s="129"/>
      <c r="Q368" s="129"/>
      <c r="R368" s="129"/>
    </row>
    <row r="369" spans="1:20" x14ac:dyDescent="0.25">
      <c r="A369"/>
      <c r="B369" s="65"/>
      <c r="C369" s="69">
        <v>200264</v>
      </c>
      <c r="D369" s="69"/>
      <c r="E369" s="69">
        <f t="shared" si="1"/>
        <v>200264</v>
      </c>
      <c r="F369" s="69" t="s">
        <v>546</v>
      </c>
      <c r="G369" s="129">
        <v>191609.39407999982</v>
      </c>
      <c r="H369" s="149">
        <v>4.7944519536632915E-3</v>
      </c>
      <c r="I369" s="150">
        <v>7.5799805383200702</v>
      </c>
      <c r="J369" s="129">
        <v>6963.440337399712</v>
      </c>
      <c r="K369" s="194">
        <v>0.6805291916261843</v>
      </c>
      <c r="L369" s="194">
        <v>1.4856018420598396</v>
      </c>
      <c r="M369" s="195"/>
      <c r="N369" s="129"/>
      <c r="O369" s="129"/>
      <c r="Q369" s="129"/>
      <c r="R369" s="129"/>
    </row>
    <row r="370" spans="1:20" x14ac:dyDescent="0.25">
      <c r="A370"/>
      <c r="B370" s="65"/>
      <c r="C370" s="69">
        <v>57892</v>
      </c>
      <c r="D370" s="69"/>
      <c r="E370" s="69">
        <f t="shared" si="1"/>
        <v>57892</v>
      </c>
      <c r="F370" s="70" t="s">
        <v>547</v>
      </c>
      <c r="G370" s="129">
        <v>24910.879849999998</v>
      </c>
      <c r="H370" s="149">
        <v>3.751865429064148E-3</v>
      </c>
      <c r="I370" s="150">
        <v>6.8040139651911984</v>
      </c>
      <c r="J370" s="129">
        <v>635.91858292826498</v>
      </c>
      <c r="K370" s="194">
        <v>0.41036311754763494</v>
      </c>
      <c r="L370" s="194">
        <v>1.1487461274512019</v>
      </c>
      <c r="M370" s="195"/>
      <c r="N370" s="129"/>
      <c r="O370" s="129"/>
      <c r="Q370" s="129"/>
      <c r="R370" s="129"/>
    </row>
    <row r="371" spans="1:20" x14ac:dyDescent="0.25">
      <c r="A371" s="116"/>
      <c r="B371" s="123"/>
      <c r="C371" s="71">
        <v>15135</v>
      </c>
      <c r="D371" s="71"/>
      <c r="E371" s="71">
        <f>C371</f>
        <v>15135</v>
      </c>
      <c r="F371" s="71" t="s">
        <v>480</v>
      </c>
      <c r="G371" s="130">
        <v>2365949.0409099991</v>
      </c>
      <c r="H371" s="168">
        <v>4.9098919149251049E-3</v>
      </c>
      <c r="I371" s="196">
        <v>7.7327988827728307</v>
      </c>
      <c r="J371" s="130">
        <v>89828.476311654536</v>
      </c>
      <c r="K371" s="170">
        <v>0.69379686996119538</v>
      </c>
      <c r="L371" s="170">
        <v>1.417876458222721</v>
      </c>
      <c r="M371" s="172"/>
      <c r="N371" s="130"/>
      <c r="O371" s="130"/>
      <c r="Q371" s="130"/>
      <c r="R371" s="130"/>
    </row>
    <row r="372" spans="1:20" x14ac:dyDescent="0.25">
      <c r="A372" s="124"/>
      <c r="B372" s="124"/>
      <c r="C372" s="125"/>
      <c r="D372" s="125"/>
      <c r="E372" s="125"/>
      <c r="F372" s="125"/>
      <c r="G372" s="137"/>
      <c r="H372" s="197"/>
      <c r="I372" s="137"/>
      <c r="J372" s="137"/>
      <c r="K372" s="198"/>
      <c r="L372" s="198"/>
      <c r="M372" s="137"/>
      <c r="N372" s="137"/>
      <c r="O372" s="137"/>
      <c r="Q372" s="137"/>
      <c r="R372" s="137"/>
    </row>
    <row r="373" spans="1:20" x14ac:dyDescent="0.25">
      <c r="G373" s="137"/>
      <c r="H373" s="197"/>
      <c r="I373" s="137"/>
      <c r="J373" s="137"/>
      <c r="M373" s="137"/>
      <c r="N373" s="137"/>
      <c r="O373" s="137"/>
      <c r="Q373" s="137"/>
      <c r="R373" s="137"/>
    </row>
    <row r="374" spans="1:20" x14ac:dyDescent="0.25">
      <c r="A374" s="126"/>
      <c r="B374" s="126"/>
      <c r="C374" s="126"/>
      <c r="D374" s="126"/>
      <c r="E374" s="126"/>
      <c r="F374" s="126"/>
      <c r="G374" s="137"/>
      <c r="H374" s="197"/>
      <c r="I374" s="137"/>
      <c r="J374" s="137"/>
      <c r="K374" s="199"/>
      <c r="L374" s="199"/>
      <c r="M374" s="137"/>
      <c r="N374" s="137"/>
      <c r="O374" s="137"/>
      <c r="Q374" s="137"/>
      <c r="R374" s="137"/>
    </row>
    <row r="375" spans="1:20" x14ac:dyDescent="0.25">
      <c r="A375" s="124"/>
      <c r="B375" s="124"/>
      <c r="C375" s="125"/>
      <c r="D375" s="125"/>
      <c r="E375" s="125"/>
      <c r="F375" s="125"/>
      <c r="G375" s="125"/>
      <c r="H375" s="125"/>
      <c r="I375" s="125"/>
      <c r="J375" s="125"/>
      <c r="K375" s="125"/>
      <c r="L375" s="125"/>
      <c r="M375" s="125"/>
      <c r="N375" s="125"/>
      <c r="O375" s="125"/>
      <c r="P375" s="125"/>
      <c r="Q375" s="125"/>
      <c r="R375" s="125"/>
      <c r="S375" s="125"/>
      <c r="T375" s="125"/>
    </row>
    <row r="376" spans="1:20" x14ac:dyDescent="0.25">
      <c r="G376" s="51"/>
      <c r="H376" s="51"/>
      <c r="K376" s="51"/>
      <c r="L376" s="51"/>
      <c r="M376" s="51"/>
      <c r="P376" s="51"/>
      <c r="Q376" s="51"/>
      <c r="R376" s="51"/>
      <c r="S376" s="51"/>
      <c r="T376" s="51"/>
    </row>
    <row r="377" spans="1:20" x14ac:dyDescent="0.25">
      <c r="A377" s="126"/>
      <c r="B377" s="126"/>
      <c r="C377" s="126"/>
      <c r="D377" s="126"/>
      <c r="E377" s="126"/>
      <c r="F377" s="126"/>
      <c r="G377" s="126"/>
      <c r="H377" s="126"/>
      <c r="I377" s="126"/>
      <c r="J377" s="126"/>
      <c r="K377" s="126"/>
      <c r="L377" s="126"/>
      <c r="M377" s="126"/>
      <c r="N377" s="126"/>
      <c r="O377" s="126"/>
      <c r="P377" s="126"/>
      <c r="Q377" s="126"/>
      <c r="R377" s="126"/>
      <c r="S377" s="126"/>
      <c r="T377" s="126"/>
    </row>
    <row r="378" spans="1:20" x14ac:dyDescent="0.25">
      <c r="A378" s="127"/>
      <c r="B378" s="127"/>
      <c r="C378" s="127"/>
      <c r="D378" s="127"/>
      <c r="E378" s="127"/>
      <c r="F378" s="127"/>
      <c r="G378" s="127"/>
      <c r="H378" s="127"/>
      <c r="I378" s="127"/>
      <c r="J378" s="127"/>
      <c r="K378" s="127"/>
      <c r="L378" s="127"/>
      <c r="M378" s="127"/>
      <c r="N378" s="127"/>
      <c r="O378" s="127"/>
      <c r="P378" s="127"/>
      <c r="Q378" s="127"/>
      <c r="R378" s="127"/>
      <c r="S378" s="127"/>
      <c r="T378" s="127"/>
    </row>
    <row r="379" spans="1:20" x14ac:dyDescent="0.25">
      <c r="A379" s="127"/>
      <c r="B379" s="127"/>
      <c r="C379" s="127"/>
      <c r="D379" s="127"/>
      <c r="E379" s="127"/>
      <c r="F379" s="127"/>
      <c r="G379" s="127"/>
      <c r="H379" s="127"/>
      <c r="I379" s="127"/>
      <c r="J379" s="127"/>
      <c r="K379" s="127"/>
      <c r="L379" s="127"/>
      <c r="M379" s="127"/>
      <c r="N379" s="127"/>
      <c r="O379" s="127"/>
      <c r="P379" s="127"/>
      <c r="Q379" s="127"/>
      <c r="R379" s="127"/>
      <c r="S379" s="127"/>
      <c r="T379" s="127"/>
    </row>
    <row r="380" spans="1:20" x14ac:dyDescent="0.25">
      <c r="H380"/>
      <c r="I380"/>
      <c r="K380" s="138"/>
      <c r="L380" s="138"/>
      <c r="M380" s="138"/>
      <c r="N380" s="138"/>
      <c r="O380" s="138"/>
    </row>
    <row r="381" spans="1:20" x14ac:dyDescent="0.25">
      <c r="I381" s="139"/>
      <c r="J381" s="139"/>
      <c r="K381" s="51"/>
      <c r="L381" s="51"/>
      <c r="M381" s="138"/>
    </row>
    <row r="382" spans="1:20" x14ac:dyDescent="0.25">
      <c r="I382" s="139"/>
      <c r="J382" s="139"/>
      <c r="M382" s="138"/>
    </row>
    <row r="383" spans="1:20" x14ac:dyDescent="0.25">
      <c r="I383" s="139"/>
      <c r="J383" s="139"/>
      <c r="M383" s="138"/>
    </row>
    <row r="384" spans="1:20" x14ac:dyDescent="0.25">
      <c r="I384" s="139"/>
      <c r="J384" s="139"/>
      <c r="M384" s="138"/>
    </row>
    <row r="385" spans="8:13" x14ac:dyDescent="0.25">
      <c r="I385" s="139"/>
      <c r="J385" s="139"/>
      <c r="M385" s="138"/>
    </row>
    <row r="386" spans="8:13" x14ac:dyDescent="0.25">
      <c r="I386" s="139"/>
      <c r="J386" s="139"/>
      <c r="M386" s="138"/>
    </row>
    <row r="387" spans="8:13" x14ac:dyDescent="0.25">
      <c r="I387" s="139"/>
      <c r="J387" s="139"/>
      <c r="M387" s="138"/>
    </row>
    <row r="388" spans="8:13" x14ac:dyDescent="0.25">
      <c r="I388" s="139"/>
      <c r="J388" s="139"/>
      <c r="M388" s="138"/>
    </row>
    <row r="389" spans="8:13" x14ac:dyDescent="0.25">
      <c r="I389" s="139"/>
      <c r="J389" s="139"/>
      <c r="M389" s="138"/>
    </row>
    <row r="390" spans="8:13" x14ac:dyDescent="0.25">
      <c r="I390" s="139"/>
      <c r="J390" s="139"/>
      <c r="M390" s="138"/>
    </row>
    <row r="391" spans="8:13" x14ac:dyDescent="0.25">
      <c r="I391" s="139"/>
      <c r="J391" s="139"/>
      <c r="M391" s="138"/>
    </row>
    <row r="392" spans="8:13" x14ac:dyDescent="0.25">
      <c r="I392" s="200"/>
      <c r="J392" s="200"/>
      <c r="M392" s="138"/>
    </row>
    <row r="393" spans="8:13" x14ac:dyDescent="0.25">
      <c r="M393" s="138"/>
    </row>
    <row r="398" spans="8:13" x14ac:dyDescent="0.25">
      <c r="H398" s="51"/>
      <c r="K398" s="51"/>
      <c r="L398" s="51"/>
      <c r="M398" s="51"/>
    </row>
  </sheetData>
  <autoFilter ref="H2:O377"/>
  <pageMargins left="0.7" right="0.7" top="0.75" bottom="0.75" header="0.3" footer="0.3"/>
  <pageSetup paperSize="9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320"/>
  <sheetViews>
    <sheetView topLeftCell="L1" workbookViewId="0">
      <selection activeCell="S5" sqref="S5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0" max="10" width="7.140625" customWidth="1"/>
    <col min="14" max="14" width="12.7109375" customWidth="1"/>
    <col min="18" max="22" width="2.42578125" customWidth="1"/>
    <col min="31" max="31" width="12.140625" customWidth="1"/>
  </cols>
  <sheetData>
    <row r="1" spans="1:32" x14ac:dyDescent="0.25">
      <c r="G1" s="49">
        <v>1</v>
      </c>
      <c r="H1" s="49">
        <v>2</v>
      </c>
      <c r="I1" s="49">
        <v>3</v>
      </c>
    </row>
    <row r="3" spans="1:32" ht="15.75" x14ac:dyDescent="0.25">
      <c r="K3" s="303" t="s">
        <v>382</v>
      </c>
      <c r="L3" s="303"/>
      <c r="M3" s="303"/>
      <c r="N3" s="303"/>
      <c r="O3" s="303"/>
      <c r="P3" s="303"/>
      <c r="Q3" s="303"/>
      <c r="W3" s="304" t="s">
        <v>383</v>
      </c>
      <c r="X3" s="304"/>
      <c r="Y3" s="304"/>
      <c r="Z3" s="304"/>
      <c r="AA3" s="304"/>
      <c r="AB3" s="304"/>
      <c r="AC3" s="304"/>
      <c r="AD3" s="304"/>
      <c r="AE3" s="304"/>
      <c r="AF3" s="304"/>
    </row>
    <row r="5" spans="1:32" ht="24" x14ac:dyDescent="0.25">
      <c r="A5" s="38" t="s">
        <v>363</v>
      </c>
      <c r="B5" s="38" t="s">
        <v>364</v>
      </c>
      <c r="C5" s="38" t="s">
        <v>365</v>
      </c>
      <c r="D5" s="38" t="s">
        <v>366</v>
      </c>
      <c r="E5" s="39" t="s">
        <v>367</v>
      </c>
      <c r="F5" s="40" t="s">
        <v>362</v>
      </c>
      <c r="G5" s="39" t="s">
        <v>368</v>
      </c>
      <c r="H5" s="40" t="s">
        <v>369</v>
      </c>
      <c r="I5" s="47" t="s">
        <v>381</v>
      </c>
      <c r="K5" s="244" t="s">
        <v>668</v>
      </c>
      <c r="L5" s="244" t="s">
        <v>631</v>
      </c>
      <c r="M5" s="244" t="s">
        <v>632</v>
      </c>
      <c r="N5" s="244" t="s">
        <v>634</v>
      </c>
      <c r="O5" s="245" t="s">
        <v>635</v>
      </c>
      <c r="P5" s="245" t="s">
        <v>636</v>
      </c>
      <c r="Q5" s="245" t="s">
        <v>637</v>
      </c>
      <c r="W5" s="244" t="s">
        <v>638</v>
      </c>
      <c r="X5" s="244" t="s">
        <v>668</v>
      </c>
      <c r="Y5" s="244" t="s">
        <v>639</v>
      </c>
      <c r="Z5" s="245" t="s">
        <v>633</v>
      </c>
      <c r="AA5" s="245" t="s">
        <v>635</v>
      </c>
      <c r="AB5" s="245" t="s">
        <v>636</v>
      </c>
      <c r="AC5" s="245" t="s">
        <v>640</v>
      </c>
      <c r="AD5" s="245" t="s">
        <v>641</v>
      </c>
      <c r="AE5" s="245" t="s">
        <v>642</v>
      </c>
      <c r="AF5" s="245" t="s">
        <v>637</v>
      </c>
    </row>
    <row r="6" spans="1:32" x14ac:dyDescent="0.25">
      <c r="A6" s="41">
        <v>50</v>
      </c>
      <c r="B6" s="42" t="s">
        <v>2</v>
      </c>
      <c r="C6" s="41">
        <v>21</v>
      </c>
      <c r="D6" s="43" t="s">
        <v>508</v>
      </c>
      <c r="E6" s="41">
        <v>410560</v>
      </c>
      <c r="F6" s="43" t="s">
        <v>25</v>
      </c>
      <c r="G6" s="41">
        <v>10560</v>
      </c>
      <c r="H6" s="43" t="s">
        <v>25</v>
      </c>
      <c r="I6" s="41">
        <v>10560</v>
      </c>
      <c r="K6" s="28">
        <f>IF(SUMIF(CONSO!C:C,G6,CONSO!G:G)=0,0,L6/SUMIF(CONSO!C:C,G6,CONSO!G:G))</f>
        <v>0</v>
      </c>
      <c r="L6" s="246">
        <f>SUMIF(BAROMPREM!B:B,G6,BAROMPREM!J:J)/1000-M6</f>
        <v>0</v>
      </c>
      <c r="M6" s="246">
        <f>SUMIF(BAROMPREM!B:B,G6,BAROMPREM!L:L)/1000</f>
        <v>0.28499999999999998</v>
      </c>
      <c r="N6" s="246">
        <f>L6*VLOOKUP(G6,CONSO!$C$4:$N$342,6,FALSE)*VLOOKUP(G6,CONSO!$C$4:$N$342,7,FALSE)+M6*CONSO!$S$4*CONSO!$T$4</f>
        <v>1.9329840000000004E-2</v>
      </c>
      <c r="O6" s="246">
        <f>K6*SUMIF(CONSO!C:C,G6,CONSO!M:M)</f>
        <v>0</v>
      </c>
      <c r="P6" s="246">
        <f>K6*SUMIF(CONSO!C:C,G6,CONSO!N:N)</f>
        <v>0</v>
      </c>
      <c r="Q6" s="246">
        <f>N6+O6+P6</f>
        <v>1.9329840000000004E-2</v>
      </c>
      <c r="W6" s="62">
        <v>1.25</v>
      </c>
      <c r="X6" s="28">
        <f>IF(SUMIF(IMMO!C:C,G6,IMMO!G:G)=0,0,Y6/SUMIF(IMMO!C:C,G6,IMMO!G:G))</f>
        <v>0</v>
      </c>
      <c r="Y6" s="246">
        <f>SUMIF(BAROMPREM!B:B,G6,BAROMPREM!N:N)/1000</f>
        <v>0</v>
      </c>
      <c r="Z6" s="246">
        <f>Y6*VLOOKUP(G6,IMMO!$C$4:$R$342,6,FALSE)*VLOOKUP(G6,IMMO!$C$4:$R$342,7,FALSE)</f>
        <v>0</v>
      </c>
      <c r="AA6" s="246">
        <f>X6*SUMIF(IMMO!C:C,G6,IMMO!M:M)</f>
        <v>0</v>
      </c>
      <c r="AB6" s="246">
        <f>X6*SUMIF(IMMO!C:C,G6,IMMO!N:N)</f>
        <v>0</v>
      </c>
      <c r="AC6" s="246">
        <f>X6*SUMIF(IMMO!C:C,G6,IMMO!O:O)</f>
        <v>0</v>
      </c>
      <c r="AD6" s="246">
        <f>X6*SUMIF(IMMO!C:C,G6,IMMO!Q:Q)</f>
        <v>0</v>
      </c>
      <c r="AE6" s="246">
        <f>X6*SUMIF(IMMO!C:C,G6,IMMO!R:R)</f>
        <v>0</v>
      </c>
      <c r="AF6" s="246">
        <f>W6*SUM(Z6:AE6)</f>
        <v>0</v>
      </c>
    </row>
    <row r="7" spans="1:32" x14ac:dyDescent="0.25">
      <c r="A7" s="41">
        <v>50</v>
      </c>
      <c r="B7" s="42" t="s">
        <v>2</v>
      </c>
      <c r="C7" s="41">
        <v>21</v>
      </c>
      <c r="D7" s="43" t="s">
        <v>508</v>
      </c>
      <c r="E7" s="217">
        <v>410541</v>
      </c>
      <c r="F7" s="218" t="s">
        <v>27</v>
      </c>
      <c r="G7" s="41">
        <v>10558</v>
      </c>
      <c r="H7" s="43" t="s">
        <v>26</v>
      </c>
      <c r="I7" s="41">
        <v>10558</v>
      </c>
      <c r="K7" s="28">
        <f>IF(SUMIF(CONSO!C:C,G7,CONSO!G:G)=0,0,L7/SUMIF(CONSO!C:C,G7,CONSO!G:G))</f>
        <v>7.8762589445813033E-2</v>
      </c>
      <c r="L7" s="246">
        <f>SUMIF(BAROMPREM!B:B,G7,BAROMPREM!J:J)/1000-M7</f>
        <v>94</v>
      </c>
      <c r="M7" s="246">
        <f>SUMIF(BAROMPREM!B:B,G7,BAROMPREM!L:L)/1000</f>
        <v>0</v>
      </c>
      <c r="N7" s="246">
        <f>L7*VLOOKUP(G7,CONSO!$C$4:$N$342,6,FALSE)*VLOOKUP(G7,CONSO!$C$4:$N$342,7,FALSE)+M7*CONSO!$S$4*CONSO!$T$4</f>
        <v>6.52723060542339</v>
      </c>
      <c r="O7" s="246">
        <f>K7*SUMIF(CONSO!C:C,G7,CONSO!M:M)</f>
        <v>0</v>
      </c>
      <c r="P7" s="246">
        <f>K7*SUMIF(CONSO!C:C,G7,CONSO!N:N)</f>
        <v>0</v>
      </c>
      <c r="Q7" s="246">
        <f t="shared" ref="Q7:Q70" si="0">N7+O7+P7</f>
        <v>6.52723060542339</v>
      </c>
      <c r="W7" s="62">
        <v>1.25</v>
      </c>
      <c r="X7" s="28">
        <f>IF(SUMIF(IMMO!C:C,G7,IMMO!G:G)=0,0,Y7/SUMIF(IMMO!C:C,G7,IMMO!G:G))</f>
        <v>3.3991986368689539E-2</v>
      </c>
      <c r="Y7" s="246">
        <f>SUMIF(BAROMPREM!B:B,G7,BAROMPREM!N:N)/1000</f>
        <v>91.10772</v>
      </c>
      <c r="Z7" s="246">
        <f>Y7*VLOOKUP(G7,IMMO!$C$4:$R$342,6,FALSE)*VLOOKUP(G7,IMMO!$C$4:$R$342,7,FALSE)</f>
        <v>2.5717585692493468</v>
      </c>
      <c r="AA7" s="246">
        <f>X7*SUMIF(IMMO!C:C,G7,IMMO!M:M)</f>
        <v>0</v>
      </c>
      <c r="AB7" s="246">
        <f>X7*SUMIF(IMMO!C:C,G7,IMMO!N:N)</f>
        <v>0</v>
      </c>
      <c r="AC7" s="246">
        <f>X7*SUMIF(IMMO!C:C,G7,IMMO!O:O)</f>
        <v>0</v>
      </c>
      <c r="AD7" s="246">
        <f>X7*SUMIF(IMMO!C:C,G7,IMMO!Q:Q)</f>
        <v>0</v>
      </c>
      <c r="AE7" s="246">
        <f>X7*SUMIF(IMMO!C:C,G7,IMMO!R:R)</f>
        <v>0</v>
      </c>
      <c r="AF7" s="246">
        <f t="shared" ref="AF7:AF70" si="1">W7*SUM(Z7:AE7)</f>
        <v>3.2146982115616836</v>
      </c>
    </row>
    <row r="8" spans="1:32" x14ac:dyDescent="0.25">
      <c r="A8" s="41">
        <v>50</v>
      </c>
      <c r="B8" s="42" t="s">
        <v>2</v>
      </c>
      <c r="C8" s="41">
        <v>21</v>
      </c>
      <c r="D8" s="43" t="s">
        <v>508</v>
      </c>
      <c r="E8" s="217">
        <v>410566</v>
      </c>
      <c r="F8" s="218" t="s">
        <v>21</v>
      </c>
      <c r="G8" s="41">
        <v>10539</v>
      </c>
      <c r="H8" s="43" t="s">
        <v>20</v>
      </c>
      <c r="I8" s="41">
        <v>10539</v>
      </c>
      <c r="K8" s="28">
        <f>IF(SUMIF(CONSO!C:C,G8,CONSO!G:G)=0,0,L8/SUMIF(CONSO!C:C,G8,CONSO!G:G))</f>
        <v>2.6606925250504197E-2</v>
      </c>
      <c r="L8" s="246">
        <f>SUMIF(BAROMPREM!B:B,G8,BAROMPREM!J:J)/1000-M8</f>
        <v>24.999999999999996</v>
      </c>
      <c r="M8" s="246">
        <f>SUMIF(BAROMPREM!B:B,G8,BAROMPREM!L:L)/1000</f>
        <v>1.5470699999999999</v>
      </c>
      <c r="N8" s="246">
        <f>L8*VLOOKUP(G8,CONSO!$C$4:$N$342,6,FALSE)*VLOOKUP(G8,CONSO!$C$4:$N$342,7,FALSE)+M8*CONSO!$S$4*CONSO!$T$4</f>
        <v>2.5197848786546539</v>
      </c>
      <c r="O8" s="246">
        <f>K8*SUMIF(CONSO!C:C,G8,CONSO!M:M)</f>
        <v>0</v>
      </c>
      <c r="P8" s="246">
        <f>K8*SUMIF(CONSO!C:C,G8,CONSO!N:N)</f>
        <v>0</v>
      </c>
      <c r="Q8" s="246">
        <f t="shared" si="0"/>
        <v>2.5197848786546539</v>
      </c>
      <c r="W8" s="62">
        <v>1.25</v>
      </c>
      <c r="X8" s="28">
        <f>IF(SUMIF(IMMO!C:C,G8,IMMO!G:G)=0,0,Y8/SUMIF(IMMO!C:C,G8,IMMO!G:G))</f>
        <v>0</v>
      </c>
      <c r="Y8" s="246">
        <f>SUMIF(BAROMPREM!B:B,G8,BAROMPREM!N:N)/1000</f>
        <v>0</v>
      </c>
      <c r="Z8" s="246">
        <f>Y8*VLOOKUP(G8,IMMO!$C$4:$R$342,6,FALSE)*VLOOKUP(G8,IMMO!$C$4:$R$342,7,FALSE)</f>
        <v>0</v>
      </c>
      <c r="AA8" s="246">
        <f>X8*SUMIF(IMMO!C:C,G8,IMMO!M:M)</f>
        <v>0</v>
      </c>
      <c r="AB8" s="246">
        <f>X8*SUMIF(IMMO!C:C,G8,IMMO!N:N)</f>
        <v>0</v>
      </c>
      <c r="AC8" s="246">
        <f>X8*SUMIF(IMMO!C:C,G8,IMMO!O:O)</f>
        <v>0</v>
      </c>
      <c r="AD8" s="246">
        <f>X8*SUMIF(IMMO!C:C,G8,IMMO!Q:Q)</f>
        <v>0</v>
      </c>
      <c r="AE8" s="246">
        <f>X8*SUMIF(IMMO!C:C,G8,IMMO!R:R)</f>
        <v>0</v>
      </c>
      <c r="AF8" s="246">
        <f t="shared" si="1"/>
        <v>0</v>
      </c>
    </row>
    <row r="9" spans="1:32" x14ac:dyDescent="0.25">
      <c r="A9" s="41">
        <v>50</v>
      </c>
      <c r="B9" s="42" t="s">
        <v>2</v>
      </c>
      <c r="C9" s="41">
        <v>21</v>
      </c>
      <c r="D9" s="43" t="s">
        <v>508</v>
      </c>
      <c r="E9" s="41">
        <v>410566</v>
      </c>
      <c r="F9" s="43" t="s">
        <v>21</v>
      </c>
      <c r="G9" s="41">
        <v>10566</v>
      </c>
      <c r="H9" s="43" t="s">
        <v>21</v>
      </c>
      <c r="I9" s="41">
        <v>10566</v>
      </c>
      <c r="K9" s="28">
        <f>IF(SUMIF(CONSO!C:C,G9,CONSO!G:G)=0,0,L9/SUMIF(CONSO!C:C,G9,CONSO!G:G))</f>
        <v>4.8964657561273085E-2</v>
      </c>
      <c r="L9" s="246">
        <f>SUMIF(BAROMPREM!B:B,G9,BAROMPREM!J:J)/1000-M9</f>
        <v>163.80000000000001</v>
      </c>
      <c r="M9" s="246">
        <f>SUMIF(BAROMPREM!B:B,G9,BAROMPREM!L:L)/1000</f>
        <v>12.885159999999999</v>
      </c>
      <c r="N9" s="246">
        <f>L9*VLOOKUP(G9,CONSO!$C$4:$N$342,6,FALSE)*VLOOKUP(G9,CONSO!$C$4:$N$342,7,FALSE)+M9*CONSO!$S$4*CONSO!$T$4</f>
        <v>15.436194588304339</v>
      </c>
      <c r="O9" s="246">
        <f>K9*SUMIF(CONSO!C:C,G9,CONSO!M:M)</f>
        <v>0</v>
      </c>
      <c r="P9" s="246">
        <f>K9*SUMIF(CONSO!C:C,G9,CONSO!N:N)</f>
        <v>0</v>
      </c>
      <c r="Q9" s="246">
        <f t="shared" si="0"/>
        <v>15.436194588304339</v>
      </c>
      <c r="W9" s="62">
        <v>1.25</v>
      </c>
      <c r="X9" s="28">
        <f>IF(SUMIF(IMMO!C:C,G9,IMMO!G:G)=0,0,Y9/SUMIF(IMMO!C:C,G9,IMMO!G:G))</f>
        <v>1.6753718354797466E-2</v>
      </c>
      <c r="Y9" s="246">
        <f>SUMIF(BAROMPREM!B:B,G9,BAROMPREM!N:N)/1000</f>
        <v>198.73546999999999</v>
      </c>
      <c r="Z9" s="246">
        <f>Y9*VLOOKUP(G9,IMMO!$C$4:$R$342,6,FALSE)*VLOOKUP(G9,IMMO!$C$4:$R$342,7,FALSE)</f>
        <v>7.1563254315667324</v>
      </c>
      <c r="AA9" s="246">
        <f>X9*SUMIF(IMMO!C:C,G9,IMMO!M:M)</f>
        <v>0</v>
      </c>
      <c r="AB9" s="246">
        <f>X9*SUMIF(IMMO!C:C,G9,IMMO!N:N)</f>
        <v>0</v>
      </c>
      <c r="AC9" s="246">
        <f>X9*SUMIF(IMMO!C:C,G9,IMMO!O:O)</f>
        <v>0</v>
      </c>
      <c r="AD9" s="246">
        <f>X9*SUMIF(IMMO!C:C,G9,IMMO!Q:Q)</f>
        <v>0</v>
      </c>
      <c r="AE9" s="246">
        <f>X9*SUMIF(IMMO!C:C,G9,IMMO!R:R)</f>
        <v>0</v>
      </c>
      <c r="AF9" s="246">
        <f t="shared" si="1"/>
        <v>8.9454067894584153</v>
      </c>
    </row>
    <row r="10" spans="1:32" x14ac:dyDescent="0.25">
      <c r="A10" s="41">
        <v>50</v>
      </c>
      <c r="B10" s="42" t="s">
        <v>2</v>
      </c>
      <c r="C10" s="41">
        <v>21</v>
      </c>
      <c r="D10" s="43" t="s">
        <v>508</v>
      </c>
      <c r="E10" s="41">
        <v>510590</v>
      </c>
      <c r="F10" s="43" t="s">
        <v>22</v>
      </c>
      <c r="G10" s="41">
        <v>10590</v>
      </c>
      <c r="H10" s="43" t="s">
        <v>22</v>
      </c>
      <c r="I10" s="41">
        <v>10590</v>
      </c>
      <c r="K10" s="28">
        <f>IF(SUMIF(CONSO!C:C,G10,CONSO!G:G)=0,0,L10/SUMIF(CONSO!C:C,G10,CONSO!G:G))</f>
        <v>5.8827315844753661E-2</v>
      </c>
      <c r="L10" s="246">
        <f>SUMIF(BAROMPREM!B:B,G10,BAROMPREM!J:J)/1000-M10</f>
        <v>112.41000000000001</v>
      </c>
      <c r="M10" s="246">
        <f>SUMIF(BAROMPREM!B:B,G10,BAROMPREM!L:L)/1000</f>
        <v>2E-3</v>
      </c>
      <c r="N10" s="246">
        <f>L10*VLOOKUP(G10,CONSO!$C$4:$N$342,6,FALSE)*VLOOKUP(G10,CONSO!$C$4:$N$342,7,FALSE)+M10*CONSO!$S$4*CONSO!$T$4</f>
        <v>11.664356883220394</v>
      </c>
      <c r="O10" s="246">
        <f>K10*SUMIF(CONSO!C:C,G10,CONSO!M:M)</f>
        <v>0</v>
      </c>
      <c r="P10" s="246">
        <f>K10*SUMIF(CONSO!C:C,G10,CONSO!N:N)</f>
        <v>0</v>
      </c>
      <c r="Q10" s="246">
        <f t="shared" si="0"/>
        <v>11.664356883220394</v>
      </c>
      <c r="W10" s="62">
        <v>1.25</v>
      </c>
      <c r="X10" s="28">
        <f>IF(SUMIF(IMMO!C:C,G10,IMMO!G:G)=0,0,Y10/SUMIF(IMMO!C:C,G10,IMMO!G:G))</f>
        <v>0.12360012043101844</v>
      </c>
      <c r="Y10" s="246">
        <f>SUMIF(BAROMPREM!B:B,G10,BAROMPREM!N:N)/1000</f>
        <v>605.64059999999995</v>
      </c>
      <c r="Z10" s="246">
        <f>Y10*VLOOKUP(G10,IMMO!$C$4:$R$342,6,FALSE)*VLOOKUP(G10,IMMO!$C$4:$R$342,7,FALSE)</f>
        <v>23.822524557295072</v>
      </c>
      <c r="AA10" s="246">
        <f>X10*SUMIF(IMMO!C:C,G10,IMMO!M:M)</f>
        <v>0</v>
      </c>
      <c r="AB10" s="246">
        <f>X10*SUMIF(IMMO!C:C,G10,IMMO!N:N)</f>
        <v>0</v>
      </c>
      <c r="AC10" s="246">
        <f>X10*SUMIF(IMMO!C:C,G10,IMMO!O:O)</f>
        <v>0</v>
      </c>
      <c r="AD10" s="246">
        <f>X10*SUMIF(IMMO!C:C,G10,IMMO!Q:Q)</f>
        <v>0</v>
      </c>
      <c r="AE10" s="246">
        <f>X10*SUMIF(IMMO!C:C,G10,IMMO!R:R)</f>
        <v>0</v>
      </c>
      <c r="AF10" s="246">
        <f t="shared" si="1"/>
        <v>29.778155696618839</v>
      </c>
    </row>
    <row r="11" spans="1:32" x14ac:dyDescent="0.25">
      <c r="A11" s="41">
        <v>50</v>
      </c>
      <c r="B11" s="42" t="s">
        <v>2</v>
      </c>
      <c r="C11" s="41">
        <v>21</v>
      </c>
      <c r="D11" s="43" t="s">
        <v>508</v>
      </c>
      <c r="E11" s="41">
        <v>451154</v>
      </c>
      <c r="F11" s="43" t="s">
        <v>23</v>
      </c>
      <c r="G11" s="41">
        <v>51154</v>
      </c>
      <c r="H11" s="43" t="s">
        <v>23</v>
      </c>
      <c r="I11" s="41">
        <v>51154</v>
      </c>
      <c r="K11" s="28">
        <f>IF(SUMIF(CONSO!C:C,G11,CONSO!G:G)=0,0,L11/SUMIF(CONSO!C:C,G11,CONSO!G:G))</f>
        <v>1.2244492629683157E-2</v>
      </c>
      <c r="L11" s="246">
        <f>SUMIF(BAROMPREM!B:B,G11,BAROMPREM!J:J)/1000-M11</f>
        <v>12.700000000000001</v>
      </c>
      <c r="M11" s="246">
        <f>SUMIF(BAROMPREM!B:B,G11,BAROMPREM!L:L)/1000</f>
        <v>0.61</v>
      </c>
      <c r="N11" s="246">
        <f>L11*VLOOKUP(G11,CONSO!$C$4:$N$342,6,FALSE)*VLOOKUP(G11,CONSO!$C$4:$N$342,7,FALSE)+M11*CONSO!$S$4*CONSO!$T$4</f>
        <v>1.0711977045067476</v>
      </c>
      <c r="O11" s="246">
        <f>K11*SUMIF(CONSO!C:C,G11,CONSO!M:M)</f>
        <v>0</v>
      </c>
      <c r="P11" s="246">
        <f>K11*SUMIF(CONSO!C:C,G11,CONSO!N:N)</f>
        <v>0</v>
      </c>
      <c r="Q11" s="246">
        <f t="shared" si="0"/>
        <v>1.0711977045067476</v>
      </c>
      <c r="W11" s="62">
        <v>1.25</v>
      </c>
      <c r="X11" s="28">
        <f>IF(SUMIF(IMMO!C:C,G11,IMMO!G:G)=0,0,Y11/SUMIF(IMMO!C:C,G11,IMMO!G:G))</f>
        <v>2.5538656524806788E-2</v>
      </c>
      <c r="Y11" s="246">
        <f>SUMIF(BAROMPREM!B:B,G11,BAROMPREM!N:N)/1000</f>
        <v>53</v>
      </c>
      <c r="Z11" s="246">
        <f>Y11*VLOOKUP(G11,IMMO!$C$4:$R$342,6,FALSE)*VLOOKUP(G11,IMMO!$C$4:$R$342,7,FALSE)</f>
        <v>2.7191459463596606</v>
      </c>
      <c r="AA11" s="246">
        <f>X11*SUMIF(IMMO!C:C,G11,IMMO!M:M)</f>
        <v>0</v>
      </c>
      <c r="AB11" s="246">
        <f>X11*SUMIF(IMMO!C:C,G11,IMMO!N:N)</f>
        <v>0</v>
      </c>
      <c r="AC11" s="246">
        <f>X11*SUMIF(IMMO!C:C,G11,IMMO!O:O)</f>
        <v>0</v>
      </c>
      <c r="AD11" s="246">
        <f>X11*SUMIF(IMMO!C:C,G11,IMMO!Q:Q)</f>
        <v>0</v>
      </c>
      <c r="AE11" s="246">
        <f>X11*SUMIF(IMMO!C:C,G11,IMMO!R:R)</f>
        <v>0</v>
      </c>
      <c r="AF11" s="246">
        <f t="shared" si="1"/>
        <v>3.3989324329495756</v>
      </c>
    </row>
    <row r="12" spans="1:32" x14ac:dyDescent="0.25">
      <c r="A12" s="41">
        <v>50</v>
      </c>
      <c r="B12" s="42" t="s">
        <v>2</v>
      </c>
      <c r="C12" s="41">
        <v>21</v>
      </c>
      <c r="D12" s="43" t="s">
        <v>508</v>
      </c>
      <c r="E12" s="41">
        <v>410541</v>
      </c>
      <c r="F12" s="43" t="s">
        <v>27</v>
      </c>
      <c r="G12" s="41">
        <v>10541</v>
      </c>
      <c r="H12" s="43" t="s">
        <v>27</v>
      </c>
      <c r="I12" s="41">
        <v>10541</v>
      </c>
      <c r="K12" s="28">
        <f>IF(SUMIF(CONSO!C:C,G12,CONSO!G:G)=0,0,L12/SUMIF(CONSO!C:C,G12,CONSO!G:G))</f>
        <v>4.0498731420018613E-2</v>
      </c>
      <c r="L12" s="246">
        <f>SUMIF(BAROMPREM!B:B,G12,BAROMPREM!J:J)/1000-M12</f>
        <v>106.5</v>
      </c>
      <c r="M12" s="246">
        <f>SUMIF(BAROMPREM!B:B,G12,BAROMPREM!L:L)/1000</f>
        <v>6.0524399999999998</v>
      </c>
      <c r="N12" s="246">
        <f>L12*VLOOKUP(G12,CONSO!$C$4:$N$342,6,FALSE)*VLOOKUP(G12,CONSO!$C$4:$N$342,7,FALSE)+M12*CONSO!$S$4*CONSO!$T$4</f>
        <v>8.9403828362259077</v>
      </c>
      <c r="O12" s="246">
        <f>K12*SUMIF(CONSO!C:C,G12,CONSO!M:M)</f>
        <v>0</v>
      </c>
      <c r="P12" s="246">
        <f>K12*SUMIF(CONSO!C:C,G12,CONSO!N:N)</f>
        <v>0</v>
      </c>
      <c r="Q12" s="246">
        <f t="shared" si="0"/>
        <v>8.9403828362259077</v>
      </c>
      <c r="W12" s="62">
        <v>1.25</v>
      </c>
      <c r="X12" s="28">
        <f>IF(SUMIF(IMMO!C:C,G12,IMMO!G:G)=0,0,Y12/SUMIF(IMMO!C:C,G12,IMMO!G:G))</f>
        <v>6.9153488192688295E-2</v>
      </c>
      <c r="Y12" s="246">
        <f>SUMIF(BAROMPREM!B:B,G12,BAROMPREM!N:N)/1000</f>
        <v>388.8313</v>
      </c>
      <c r="Z12" s="246">
        <f>Y12*VLOOKUP(G12,IMMO!$C$4:$R$342,6,FALSE)*VLOOKUP(G12,IMMO!$C$4:$R$342,7,FALSE)</f>
        <v>11.356946534206413</v>
      </c>
      <c r="AA12" s="246">
        <f>X12*SUMIF(IMMO!C:C,G12,IMMO!M:M)</f>
        <v>0</v>
      </c>
      <c r="AB12" s="246">
        <f>X12*SUMIF(IMMO!C:C,G12,IMMO!N:N)</f>
        <v>0</v>
      </c>
      <c r="AC12" s="246">
        <f>X12*SUMIF(IMMO!C:C,G12,IMMO!O:O)</f>
        <v>0</v>
      </c>
      <c r="AD12" s="246">
        <f>X12*SUMIF(IMMO!C:C,G12,IMMO!Q:Q)</f>
        <v>0</v>
      </c>
      <c r="AE12" s="246">
        <f>X12*SUMIF(IMMO!C:C,G12,IMMO!R:R)</f>
        <v>0</v>
      </c>
      <c r="AF12" s="246">
        <f t="shared" si="1"/>
        <v>14.196183167758017</v>
      </c>
    </row>
    <row r="13" spans="1:32" x14ac:dyDescent="0.25">
      <c r="A13" s="41">
        <v>50</v>
      </c>
      <c r="B13" s="42" t="s">
        <v>2</v>
      </c>
      <c r="C13" s="41">
        <v>21</v>
      </c>
      <c r="D13" s="43" t="s">
        <v>508</v>
      </c>
      <c r="E13" s="217">
        <v>510590</v>
      </c>
      <c r="F13" s="218" t="s">
        <v>22</v>
      </c>
      <c r="G13" s="41">
        <v>10582</v>
      </c>
      <c r="H13" s="43" t="s">
        <v>28</v>
      </c>
      <c r="I13" s="41">
        <v>10582</v>
      </c>
      <c r="K13" s="28">
        <f>IF(SUMIF(CONSO!C:C,G13,CONSO!G:G)=0,0,L13/SUMIF(CONSO!C:C,G13,CONSO!G:G))</f>
        <v>1.973217479683901E-2</v>
      </c>
      <c r="L13" s="246">
        <f>SUMIF(BAROMPREM!B:B,G13,BAROMPREM!J:J)/1000-M13</f>
        <v>20</v>
      </c>
      <c r="M13" s="246">
        <f>SUMIF(BAROMPREM!B:B,G13,BAROMPREM!L:L)/1000</f>
        <v>2.6</v>
      </c>
      <c r="N13" s="246">
        <f>L13*VLOOKUP(G13,CONSO!$C$4:$N$342,6,FALSE)*VLOOKUP(G13,CONSO!$C$4:$N$342,7,FALSE)+M13*CONSO!$S$4*CONSO!$T$4</f>
        <v>1.9216650461196247</v>
      </c>
      <c r="O13" s="246">
        <f>K13*SUMIF(CONSO!C:C,G13,CONSO!M:M)</f>
        <v>0</v>
      </c>
      <c r="P13" s="246">
        <f>K13*SUMIF(CONSO!C:C,G13,CONSO!N:N)</f>
        <v>0</v>
      </c>
      <c r="Q13" s="246">
        <f t="shared" si="0"/>
        <v>1.9216650461196247</v>
      </c>
      <c r="W13" s="62">
        <v>1.25</v>
      </c>
      <c r="X13" s="28">
        <f>IF(SUMIF(IMMO!C:C,G13,IMMO!G:G)=0,0,Y13/SUMIF(IMMO!C:C,G13,IMMO!G:G))</f>
        <v>0</v>
      </c>
      <c r="Y13" s="246">
        <f>SUMIF(BAROMPREM!B:B,G13,BAROMPREM!N:N)/1000</f>
        <v>0</v>
      </c>
      <c r="Z13" s="246">
        <f>Y13*VLOOKUP(G13,IMMO!$C$4:$R$342,6,FALSE)*VLOOKUP(G13,IMMO!$C$4:$R$342,7,FALSE)</f>
        <v>0</v>
      </c>
      <c r="AA13" s="246">
        <f>X13*SUMIF(IMMO!C:C,G13,IMMO!M:M)</f>
        <v>0</v>
      </c>
      <c r="AB13" s="246">
        <f>X13*SUMIF(IMMO!C:C,G13,IMMO!N:N)</f>
        <v>0</v>
      </c>
      <c r="AC13" s="246">
        <f>X13*SUMIF(IMMO!C:C,G13,IMMO!O:O)</f>
        <v>0</v>
      </c>
      <c r="AD13" s="246">
        <f>X13*SUMIF(IMMO!C:C,G13,IMMO!Q:Q)</f>
        <v>0</v>
      </c>
      <c r="AE13" s="246">
        <f>X13*SUMIF(IMMO!C:C,G13,IMMO!R:R)</f>
        <v>0</v>
      </c>
      <c r="AF13" s="246">
        <f t="shared" si="1"/>
        <v>0</v>
      </c>
    </row>
    <row r="14" spans="1:32" x14ac:dyDescent="0.25">
      <c r="A14" s="41">
        <v>50</v>
      </c>
      <c r="B14" s="42" t="s">
        <v>2</v>
      </c>
      <c r="C14" s="41">
        <v>21</v>
      </c>
      <c r="D14" s="43" t="s">
        <v>508</v>
      </c>
      <c r="E14" s="41">
        <v>451156</v>
      </c>
      <c r="F14" s="43" t="s">
        <v>32</v>
      </c>
      <c r="G14" s="41">
        <v>51156</v>
      </c>
      <c r="H14" s="43" t="s">
        <v>32</v>
      </c>
      <c r="I14" s="41">
        <v>51156</v>
      </c>
      <c r="K14" s="28">
        <f>IF(SUMIF(CONSO!C:C,G14,CONSO!G:G)=0,0,L14/SUMIF(CONSO!C:C,G14,CONSO!G:G))</f>
        <v>2.7172041830055629E-2</v>
      </c>
      <c r="L14" s="246">
        <f>SUMIF(BAROMPREM!B:B,G14,BAROMPREM!J:J)/1000-M14</f>
        <v>73</v>
      </c>
      <c r="M14" s="246">
        <f>SUMIF(BAROMPREM!B:B,G14,BAROMPREM!L:L)/1000</f>
        <v>9.2509899999999998</v>
      </c>
      <c r="N14" s="246">
        <f>L14*VLOOKUP(G14,CONSO!$C$4:$N$342,6,FALSE)*VLOOKUP(G14,CONSO!$C$4:$N$342,7,FALSE)+M14*CONSO!$S$4*CONSO!$T$4</f>
        <v>6.5382301100874747</v>
      </c>
      <c r="O14" s="246">
        <f>K14*SUMIF(CONSO!C:C,G14,CONSO!M:M)</f>
        <v>0</v>
      </c>
      <c r="P14" s="246">
        <f>K14*SUMIF(CONSO!C:C,G14,CONSO!N:N)</f>
        <v>0</v>
      </c>
      <c r="Q14" s="246">
        <f t="shared" si="0"/>
        <v>6.5382301100874747</v>
      </c>
      <c r="W14" s="62">
        <v>1.25</v>
      </c>
      <c r="X14" s="28">
        <f>IF(SUMIF(IMMO!C:C,G14,IMMO!G:G)=0,0,Y14/SUMIF(IMMO!C:C,G14,IMMO!G:G))</f>
        <v>1.822848379897838E-2</v>
      </c>
      <c r="Y14" s="246">
        <f>SUMIF(BAROMPREM!B:B,G14,BAROMPREM!N:N)/1000</f>
        <v>122.82586000000001</v>
      </c>
      <c r="Z14" s="246">
        <f>Y14*VLOOKUP(G14,IMMO!$C$4:$R$342,6,FALSE)*VLOOKUP(G14,IMMO!$C$4:$R$342,7,FALSE)</f>
        <v>4.5519529678431256</v>
      </c>
      <c r="AA14" s="246">
        <f>X14*SUMIF(IMMO!C:C,G14,IMMO!M:M)</f>
        <v>0</v>
      </c>
      <c r="AB14" s="246">
        <f>X14*SUMIF(IMMO!C:C,G14,IMMO!N:N)</f>
        <v>0</v>
      </c>
      <c r="AC14" s="246">
        <f>X14*SUMIF(IMMO!C:C,G14,IMMO!O:O)</f>
        <v>0</v>
      </c>
      <c r="AD14" s="246">
        <f>X14*SUMIF(IMMO!C:C,G14,IMMO!Q:Q)</f>
        <v>0</v>
      </c>
      <c r="AE14" s="246">
        <f>X14*SUMIF(IMMO!C:C,G14,IMMO!R:R)</f>
        <v>0</v>
      </c>
      <c r="AF14" s="246">
        <f t="shared" si="1"/>
        <v>5.6899412098039068</v>
      </c>
    </row>
    <row r="15" spans="1:32" x14ac:dyDescent="0.25">
      <c r="A15" s="41">
        <v>50</v>
      </c>
      <c r="B15" s="42" t="s">
        <v>2</v>
      </c>
      <c r="C15" s="41">
        <v>21</v>
      </c>
      <c r="D15" s="43" t="s">
        <v>508</v>
      </c>
      <c r="E15" s="41">
        <v>551157</v>
      </c>
      <c r="F15" s="43" t="s">
        <v>33</v>
      </c>
      <c r="G15" s="41">
        <v>51157</v>
      </c>
      <c r="H15" s="43" t="s">
        <v>33</v>
      </c>
      <c r="I15" s="41">
        <v>51157</v>
      </c>
      <c r="K15" s="28">
        <f>IF(SUMIF(CONSO!C:C,G15,CONSO!G:G)=0,0,L15/SUMIF(CONSO!C:C,G15,CONSO!G:G))</f>
        <v>1.3027599814395264E-2</v>
      </c>
      <c r="L15" s="246">
        <f>SUMIF(BAROMPREM!B:B,G15,BAROMPREM!J:J)/1000-M15</f>
        <v>25</v>
      </c>
      <c r="M15" s="246">
        <f>SUMIF(BAROMPREM!B:B,G15,BAROMPREM!L:L)/1000</f>
        <v>0.27804000000000001</v>
      </c>
      <c r="N15" s="246">
        <f>L15*VLOOKUP(G15,CONSO!$C$4:$N$342,6,FALSE)*VLOOKUP(G15,CONSO!$C$4:$N$342,7,FALSE)+M15*CONSO!$S$4*CONSO!$T$4</f>
        <v>2.0617657829662117</v>
      </c>
      <c r="O15" s="246">
        <f>K15*SUMIF(CONSO!C:C,G15,CONSO!M:M)</f>
        <v>0</v>
      </c>
      <c r="P15" s="246">
        <f>K15*SUMIF(CONSO!C:C,G15,CONSO!N:N)</f>
        <v>0</v>
      </c>
      <c r="Q15" s="246">
        <f t="shared" si="0"/>
        <v>2.0617657829662117</v>
      </c>
      <c r="W15" s="62">
        <v>1.25</v>
      </c>
      <c r="X15" s="28">
        <f>IF(SUMIF(IMMO!C:C,G15,IMMO!G:G)=0,0,Y15/SUMIF(IMMO!C:C,G15,IMMO!G:G))</f>
        <v>6.2061736705896755E-3</v>
      </c>
      <c r="Y15" s="246">
        <f>SUMIF(BAROMPREM!B:B,G15,BAROMPREM!N:N)/1000</f>
        <v>30.356960000000001</v>
      </c>
      <c r="Z15" s="246">
        <f>Y15*VLOOKUP(G15,IMMO!$C$4:$R$342,6,FALSE)*VLOOKUP(G15,IMMO!$C$4:$R$342,7,FALSE)</f>
        <v>1.2828666196616967</v>
      </c>
      <c r="AA15" s="246">
        <f>X15*SUMIF(IMMO!C:C,G15,IMMO!M:M)</f>
        <v>0</v>
      </c>
      <c r="AB15" s="246">
        <f>X15*SUMIF(IMMO!C:C,G15,IMMO!N:N)</f>
        <v>0</v>
      </c>
      <c r="AC15" s="246">
        <f>X15*SUMIF(IMMO!C:C,G15,IMMO!O:O)</f>
        <v>0</v>
      </c>
      <c r="AD15" s="246">
        <f>X15*SUMIF(IMMO!C:C,G15,IMMO!Q:Q)</f>
        <v>0</v>
      </c>
      <c r="AE15" s="246">
        <f>X15*SUMIF(IMMO!C:C,G15,IMMO!R:R)</f>
        <v>0</v>
      </c>
      <c r="AF15" s="246">
        <f t="shared" si="1"/>
        <v>1.6035832745771208</v>
      </c>
    </row>
    <row r="16" spans="1:32" x14ac:dyDescent="0.25">
      <c r="A16" s="41">
        <v>50</v>
      </c>
      <c r="B16" s="42" t="s">
        <v>2</v>
      </c>
      <c r="C16" s="41">
        <v>21</v>
      </c>
      <c r="D16" s="43" t="s">
        <v>508</v>
      </c>
      <c r="E16" s="41">
        <v>451151</v>
      </c>
      <c r="F16" s="43" t="s">
        <v>24</v>
      </c>
      <c r="G16" s="41">
        <v>51151</v>
      </c>
      <c r="H16" s="43" t="s">
        <v>24</v>
      </c>
      <c r="I16" s="41">
        <v>51151</v>
      </c>
      <c r="K16" s="28">
        <f>IF(SUMIF(CONSO!C:C,G16,CONSO!G:G)=0,0,L16/SUMIF(CONSO!C:C,G16,CONSO!G:G))</f>
        <v>1.7166072211943769E-2</v>
      </c>
      <c r="L16" s="246">
        <f>SUMIF(BAROMPREM!B:B,G16,BAROMPREM!J:J)/1000-M16</f>
        <v>27</v>
      </c>
      <c r="M16" s="246">
        <f>SUMIF(BAROMPREM!B:B,G16,BAROMPREM!L:L)/1000</f>
        <v>0</v>
      </c>
      <c r="N16" s="246">
        <f>L16*VLOOKUP(G16,CONSO!$C$4:$N$342,6,FALSE)*VLOOKUP(G16,CONSO!$C$4:$N$342,7,FALSE)+M16*CONSO!$S$4*CONSO!$T$4</f>
        <v>2.6713267901975621</v>
      </c>
      <c r="O16" s="246">
        <f>K16*SUMIF(CONSO!C:C,G16,CONSO!M:M)</f>
        <v>0</v>
      </c>
      <c r="P16" s="246">
        <f>K16*SUMIF(CONSO!C:C,G16,CONSO!N:N)</f>
        <v>0</v>
      </c>
      <c r="Q16" s="246">
        <f t="shared" si="0"/>
        <v>2.6713267901975621</v>
      </c>
      <c r="W16" s="62">
        <v>1.25</v>
      </c>
      <c r="X16" s="28">
        <f>IF(SUMIF(IMMO!C:C,G16,IMMO!G:G)=0,0,Y16/SUMIF(IMMO!C:C,G16,IMMO!G:G))</f>
        <v>6.379632672174633E-2</v>
      </c>
      <c r="Y16" s="246">
        <f>SUMIF(BAROMPREM!B:B,G16,BAROMPREM!N:N)/1000</f>
        <v>107.11</v>
      </c>
      <c r="Z16" s="246">
        <f>Y16*VLOOKUP(G16,IMMO!$C$4:$R$342,6,FALSE)*VLOOKUP(G16,IMMO!$C$4:$R$342,7,FALSE)</f>
        <v>4.331776491608875</v>
      </c>
      <c r="AA16" s="246">
        <f>X16*SUMIF(IMMO!C:C,G16,IMMO!M:M)</f>
        <v>0</v>
      </c>
      <c r="AB16" s="246">
        <f>X16*SUMIF(IMMO!C:C,G16,IMMO!N:N)</f>
        <v>0</v>
      </c>
      <c r="AC16" s="246">
        <f>X16*SUMIF(IMMO!C:C,G16,IMMO!O:O)</f>
        <v>0</v>
      </c>
      <c r="AD16" s="246">
        <f>X16*SUMIF(IMMO!C:C,G16,IMMO!Q:Q)</f>
        <v>0</v>
      </c>
      <c r="AE16" s="246">
        <f>X16*SUMIF(IMMO!C:C,G16,IMMO!R:R)</f>
        <v>0</v>
      </c>
      <c r="AF16" s="246">
        <f t="shared" si="1"/>
        <v>5.4147206145110935</v>
      </c>
    </row>
    <row r="17" spans="1:32" x14ac:dyDescent="0.25">
      <c r="A17" s="41">
        <v>50</v>
      </c>
      <c r="B17" s="42" t="s">
        <v>2</v>
      </c>
      <c r="C17" s="41">
        <v>14</v>
      </c>
      <c r="D17" s="43" t="s">
        <v>509</v>
      </c>
      <c r="E17" s="217">
        <v>510523</v>
      </c>
      <c r="F17" s="218" t="s">
        <v>39</v>
      </c>
      <c r="G17" s="41">
        <v>10583</v>
      </c>
      <c r="H17" s="43" t="s">
        <v>37</v>
      </c>
      <c r="I17" s="41">
        <v>10583</v>
      </c>
      <c r="K17" s="28">
        <f>IF(SUMIF(CONSO!C:C,G17,CONSO!G:G)=0,0,L17/SUMIF(CONSO!C:C,G17,CONSO!G:G))</f>
        <v>0</v>
      </c>
      <c r="L17" s="246">
        <f>SUMIF(BAROMPREM!B:B,G17,BAROMPREM!J:J)/1000-M17</f>
        <v>0</v>
      </c>
      <c r="M17" s="246">
        <f>SUMIF(BAROMPREM!B:B,G17,BAROMPREM!L:L)/1000</f>
        <v>0</v>
      </c>
      <c r="N17" s="246">
        <f>L17*VLOOKUP(G17,CONSO!$C$4:$N$342,6,FALSE)*VLOOKUP(G17,CONSO!$C$4:$N$342,7,FALSE)+M17*CONSO!$S$4*CONSO!$T$4</f>
        <v>0</v>
      </c>
      <c r="O17" s="246">
        <f>K17*SUMIF(CONSO!C:C,G17,CONSO!M:M)</f>
        <v>0</v>
      </c>
      <c r="P17" s="246">
        <f>K17*SUMIF(CONSO!C:C,G17,CONSO!N:N)</f>
        <v>0</v>
      </c>
      <c r="Q17" s="246">
        <f t="shared" si="0"/>
        <v>0</v>
      </c>
      <c r="W17" s="62">
        <v>1.25</v>
      </c>
      <c r="X17" s="28">
        <f>IF(SUMIF(IMMO!C:C,G17,IMMO!G:G)=0,0,Y17/SUMIF(IMMO!C:C,G17,IMMO!G:G))</f>
        <v>0</v>
      </c>
      <c r="Y17" s="246">
        <f>SUMIF(BAROMPREM!B:B,G17,BAROMPREM!N:N)/1000</f>
        <v>0</v>
      </c>
      <c r="Z17" s="246">
        <f>Y17*VLOOKUP(G17,IMMO!$C$4:$R$342,6,FALSE)*VLOOKUP(G17,IMMO!$C$4:$R$342,7,FALSE)</f>
        <v>0</v>
      </c>
      <c r="AA17" s="246">
        <f>X17*SUMIF(IMMO!C:C,G17,IMMO!M:M)</f>
        <v>0</v>
      </c>
      <c r="AB17" s="246">
        <f>X17*SUMIF(IMMO!C:C,G17,IMMO!N:N)</f>
        <v>0</v>
      </c>
      <c r="AC17" s="246">
        <f>X17*SUMIF(IMMO!C:C,G17,IMMO!O:O)</f>
        <v>0</v>
      </c>
      <c r="AD17" s="246">
        <f>X17*SUMIF(IMMO!C:C,G17,IMMO!Q:Q)</f>
        <v>0</v>
      </c>
      <c r="AE17" s="246">
        <f>X17*SUMIF(IMMO!C:C,G17,IMMO!R:R)</f>
        <v>0</v>
      </c>
      <c r="AF17" s="246">
        <f t="shared" si="1"/>
        <v>0</v>
      </c>
    </row>
    <row r="18" spans="1:32" x14ac:dyDescent="0.25">
      <c r="A18" s="41">
        <v>50</v>
      </c>
      <c r="B18" s="42" t="s">
        <v>2</v>
      </c>
      <c r="C18" s="41">
        <v>14</v>
      </c>
      <c r="D18" s="43" t="s">
        <v>509</v>
      </c>
      <c r="E18" s="41">
        <v>510530</v>
      </c>
      <c r="F18" s="43" t="s">
        <v>29</v>
      </c>
      <c r="G18" s="41">
        <v>10530</v>
      </c>
      <c r="H18" s="43" t="s">
        <v>29</v>
      </c>
      <c r="I18" s="41">
        <v>10530</v>
      </c>
      <c r="K18" s="28">
        <f>IF(SUMIF(CONSO!C:C,G18,CONSO!G:G)=0,0,L18/SUMIF(CONSO!C:C,G18,CONSO!G:G))</f>
        <v>1.4732094959043303E-2</v>
      </c>
      <c r="L18" s="246">
        <f>SUMIF(BAROMPREM!B:B,G18,BAROMPREM!J:J)/1000-M18</f>
        <v>28</v>
      </c>
      <c r="M18" s="246">
        <f>SUMIF(BAROMPREM!B:B,G18,BAROMPREM!L:L)/1000</f>
        <v>1.25197</v>
      </c>
      <c r="N18" s="246">
        <f>L18*VLOOKUP(G18,CONSO!$C$4:$N$342,6,FALSE)*VLOOKUP(G18,CONSO!$C$4:$N$342,7,FALSE)+M18*CONSO!$S$4*CONSO!$T$4</f>
        <v>2.9351739784205213</v>
      </c>
      <c r="O18" s="246">
        <f>K18*SUMIF(CONSO!C:C,G18,CONSO!M:M)</f>
        <v>0</v>
      </c>
      <c r="P18" s="246">
        <f>K18*SUMIF(CONSO!C:C,G18,CONSO!N:N)</f>
        <v>0</v>
      </c>
      <c r="Q18" s="246">
        <f t="shared" si="0"/>
        <v>2.9351739784205213</v>
      </c>
      <c r="W18" s="62">
        <v>1.2</v>
      </c>
      <c r="X18" s="28">
        <f>IF(SUMIF(IMMO!C:C,G18,IMMO!G:G)=0,0,Y18/SUMIF(IMMO!C:C,G18,IMMO!G:G))</f>
        <v>2.8704413439816653E-2</v>
      </c>
      <c r="Y18" s="246">
        <f>SUMIF(BAROMPREM!B:B,G18,BAROMPREM!N:N)/1000</f>
        <v>75</v>
      </c>
      <c r="Z18" s="246">
        <f>Y18*VLOOKUP(G18,IMMO!$C$4:$R$342,6,FALSE)*VLOOKUP(G18,IMMO!$C$4:$R$342,7,FALSE)</f>
        <v>2.7609917347869879</v>
      </c>
      <c r="AA18" s="246">
        <f>X18*SUMIF(IMMO!C:C,G18,IMMO!M:M)</f>
        <v>0</v>
      </c>
      <c r="AB18" s="246">
        <f>X18*SUMIF(IMMO!C:C,G18,IMMO!N:N)</f>
        <v>0</v>
      </c>
      <c r="AC18" s="246">
        <f>X18*SUMIF(IMMO!C:C,G18,IMMO!O:O)</f>
        <v>0</v>
      </c>
      <c r="AD18" s="246">
        <f>X18*SUMIF(IMMO!C:C,G18,IMMO!Q:Q)</f>
        <v>0</v>
      </c>
      <c r="AE18" s="246">
        <f>X18*SUMIF(IMMO!C:C,G18,IMMO!R:R)</f>
        <v>0</v>
      </c>
      <c r="AF18" s="246">
        <f t="shared" si="1"/>
        <v>3.3131900817443856</v>
      </c>
    </row>
    <row r="19" spans="1:32" x14ac:dyDescent="0.25">
      <c r="A19" s="41">
        <v>50</v>
      </c>
      <c r="B19" s="42" t="s">
        <v>2</v>
      </c>
      <c r="C19" s="41">
        <v>14</v>
      </c>
      <c r="D19" s="43" t="s">
        <v>509</v>
      </c>
      <c r="E19" s="41">
        <v>410550</v>
      </c>
      <c r="F19" s="43" t="s">
        <v>17</v>
      </c>
      <c r="G19" s="41">
        <v>10550</v>
      </c>
      <c r="H19" s="43" t="s">
        <v>17</v>
      </c>
      <c r="I19" s="41">
        <v>10550</v>
      </c>
      <c r="K19" s="28">
        <f>IF(SUMIF(CONSO!C:C,G19,CONSO!G:G)=0,0,L19/SUMIF(CONSO!C:C,G19,CONSO!G:G))</f>
        <v>7.3033198967344531E-2</v>
      </c>
      <c r="L19" s="246">
        <f>SUMIF(BAROMPREM!B:B,G19,BAROMPREM!J:J)/1000-M19</f>
        <v>129</v>
      </c>
      <c r="M19" s="246">
        <f>SUMIF(BAROMPREM!B:B,G19,BAROMPREM!L:L)/1000</f>
        <v>1</v>
      </c>
      <c r="N19" s="246">
        <f>L19*VLOOKUP(G19,CONSO!$C$4:$N$342,6,FALSE)*VLOOKUP(G19,CONSO!$C$4:$N$342,7,FALSE)+M19*CONSO!$S$4*CONSO!$T$4</f>
        <v>11.899819106579784</v>
      </c>
      <c r="O19" s="246">
        <f>K19*SUMIF(CONSO!C:C,G19,CONSO!M:M)</f>
        <v>0</v>
      </c>
      <c r="P19" s="246">
        <f>K19*SUMIF(CONSO!C:C,G19,CONSO!N:N)</f>
        <v>0</v>
      </c>
      <c r="Q19" s="246">
        <f t="shared" si="0"/>
        <v>11.899819106579784</v>
      </c>
      <c r="W19" s="62">
        <v>1.2</v>
      </c>
      <c r="X19" s="28">
        <f>IF(SUMIF(IMMO!C:C,G19,IMMO!G:G)=0,0,Y19/SUMIF(IMMO!C:C,G19,IMMO!G:G))</f>
        <v>6.5192301644244499E-2</v>
      </c>
      <c r="Y19" s="246">
        <f>SUMIF(BAROMPREM!B:B,G19,BAROMPREM!N:N)/1000</f>
        <v>271.09280000000001</v>
      </c>
      <c r="Z19" s="246">
        <f>Y19*VLOOKUP(G19,IMMO!$C$4:$R$342,6,FALSE)*VLOOKUP(G19,IMMO!$C$4:$R$342,7,FALSE)</f>
        <v>10.677757797768825</v>
      </c>
      <c r="AA19" s="246">
        <f>X19*SUMIF(IMMO!C:C,G19,IMMO!M:M)</f>
        <v>0</v>
      </c>
      <c r="AB19" s="246">
        <f>X19*SUMIF(IMMO!C:C,G19,IMMO!N:N)</f>
        <v>0</v>
      </c>
      <c r="AC19" s="246">
        <f>X19*SUMIF(IMMO!C:C,G19,IMMO!O:O)</f>
        <v>0</v>
      </c>
      <c r="AD19" s="246">
        <f>X19*SUMIF(IMMO!C:C,G19,IMMO!Q:Q)</f>
        <v>0</v>
      </c>
      <c r="AE19" s="246">
        <f>X19*SUMIF(IMMO!C:C,G19,IMMO!R:R)</f>
        <v>0</v>
      </c>
      <c r="AF19" s="246">
        <f t="shared" si="1"/>
        <v>12.81330935732259</v>
      </c>
    </row>
    <row r="20" spans="1:32" x14ac:dyDescent="0.25">
      <c r="A20" s="41">
        <v>50</v>
      </c>
      <c r="B20" s="42" t="s">
        <v>2</v>
      </c>
      <c r="C20" s="41">
        <v>14</v>
      </c>
      <c r="D20" s="43" t="s">
        <v>509</v>
      </c>
      <c r="E20" s="41">
        <v>510556</v>
      </c>
      <c r="F20" s="43" t="s">
        <v>18</v>
      </c>
      <c r="G20" s="41">
        <v>10556</v>
      </c>
      <c r="H20" s="43" t="s">
        <v>18</v>
      </c>
      <c r="I20" s="41">
        <v>10556</v>
      </c>
      <c r="K20" s="28">
        <f>IF(SUMIF(CONSO!C:C,G20,CONSO!G:G)=0,0,L20/SUMIF(CONSO!C:C,G20,CONSO!G:G))</f>
        <v>9.5459944400257207E-2</v>
      </c>
      <c r="L20" s="246">
        <f>SUMIF(BAROMPREM!B:B,G20,BAROMPREM!J:J)/1000-M20</f>
        <v>217</v>
      </c>
      <c r="M20" s="246">
        <f>SUMIF(BAROMPREM!B:B,G20,BAROMPREM!L:L)/1000</f>
        <v>0.79164999999999996</v>
      </c>
      <c r="N20" s="246">
        <f>L20*VLOOKUP(G20,CONSO!$C$4:$N$342,6,FALSE)*VLOOKUP(G20,CONSO!$C$4:$N$342,7,FALSE)+M20*CONSO!$S$4*CONSO!$T$4</f>
        <v>15.934032103138128</v>
      </c>
      <c r="O20" s="246">
        <f>K20*SUMIF(CONSO!C:C,G20,CONSO!M:M)</f>
        <v>0</v>
      </c>
      <c r="P20" s="246">
        <f>K20*SUMIF(CONSO!C:C,G20,CONSO!N:N)</f>
        <v>0</v>
      </c>
      <c r="Q20" s="246">
        <f t="shared" si="0"/>
        <v>15.934032103138128</v>
      </c>
      <c r="W20" s="62">
        <v>1.2</v>
      </c>
      <c r="X20" s="28">
        <f>IF(SUMIF(IMMO!C:C,G20,IMMO!G:G)=0,0,Y20/SUMIF(IMMO!C:C,G20,IMMO!G:G))</f>
        <v>2.9998597516388077E-2</v>
      </c>
      <c r="Y20" s="246">
        <f>SUMIF(BAROMPREM!B:B,G20,BAROMPREM!N:N)/1000</f>
        <v>122</v>
      </c>
      <c r="Z20" s="246">
        <f>Y20*VLOOKUP(G20,IMMO!$C$4:$R$342,6,FALSE)*VLOOKUP(G20,IMMO!$C$4:$R$342,7,FALSE)</f>
        <v>4.581361226648121</v>
      </c>
      <c r="AA20" s="246">
        <f>X20*SUMIF(IMMO!C:C,G20,IMMO!M:M)</f>
        <v>0</v>
      </c>
      <c r="AB20" s="246">
        <f>X20*SUMIF(IMMO!C:C,G20,IMMO!N:N)</f>
        <v>0</v>
      </c>
      <c r="AC20" s="246">
        <f>X20*SUMIF(IMMO!C:C,G20,IMMO!O:O)</f>
        <v>0</v>
      </c>
      <c r="AD20" s="246">
        <f>X20*SUMIF(IMMO!C:C,G20,IMMO!Q:Q)</f>
        <v>0</v>
      </c>
      <c r="AE20" s="246">
        <f>X20*SUMIF(IMMO!C:C,G20,IMMO!R:R)</f>
        <v>0</v>
      </c>
      <c r="AF20" s="246">
        <f t="shared" si="1"/>
        <v>5.4976334719777453</v>
      </c>
    </row>
    <row r="21" spans="1:32" x14ac:dyDescent="0.25">
      <c r="A21" s="41">
        <v>50</v>
      </c>
      <c r="B21" s="42" t="s">
        <v>2</v>
      </c>
      <c r="C21" s="41">
        <v>14</v>
      </c>
      <c r="D21" s="43" t="s">
        <v>509</v>
      </c>
      <c r="E21" s="217">
        <v>410550</v>
      </c>
      <c r="F21" s="218" t="s">
        <v>17</v>
      </c>
      <c r="G21" s="41">
        <v>10551</v>
      </c>
      <c r="H21" s="43" t="s">
        <v>19</v>
      </c>
      <c r="I21" s="41">
        <v>10551</v>
      </c>
      <c r="K21" s="28">
        <f>IF(SUMIF(CONSO!C:C,G21,CONSO!G:G)=0,0,L21/SUMIF(CONSO!C:C,G21,CONSO!G:G))</f>
        <v>2.734391183659941E-2</v>
      </c>
      <c r="L21" s="246">
        <f>SUMIF(BAROMPREM!B:B,G21,BAROMPREM!J:J)/1000-M21</f>
        <v>33</v>
      </c>
      <c r="M21" s="246">
        <f>SUMIF(BAROMPREM!B:B,G21,BAROMPREM!L:L)/1000</f>
        <v>0.21095</v>
      </c>
      <c r="N21" s="246">
        <f>L21*VLOOKUP(G21,CONSO!$C$4:$N$342,6,FALSE)*VLOOKUP(G21,CONSO!$C$4:$N$342,7,FALSE)+M21*CONSO!$S$4*CONSO!$T$4</f>
        <v>3.3562401137039228</v>
      </c>
      <c r="O21" s="246">
        <f>K21*SUMIF(CONSO!C:C,G21,CONSO!M:M)</f>
        <v>0</v>
      </c>
      <c r="P21" s="246">
        <f>K21*SUMIF(CONSO!C:C,G21,CONSO!N:N)</f>
        <v>0</v>
      </c>
      <c r="Q21" s="246">
        <f t="shared" si="0"/>
        <v>3.3562401137039228</v>
      </c>
      <c r="W21" s="62">
        <v>1.25</v>
      </c>
      <c r="X21" s="28">
        <f>IF(SUMIF(IMMO!C:C,G21,IMMO!G:G)=0,0,Y21/SUMIF(IMMO!C:C,G21,IMMO!G:G))</f>
        <v>0</v>
      </c>
      <c r="Y21" s="246">
        <f>SUMIF(BAROMPREM!B:B,G21,BAROMPREM!N:N)/1000</f>
        <v>0</v>
      </c>
      <c r="Z21" s="246">
        <f>Y21*VLOOKUP(G21,IMMO!$C$4:$R$342,6,FALSE)*VLOOKUP(G21,IMMO!$C$4:$R$342,7,FALSE)</f>
        <v>0</v>
      </c>
      <c r="AA21" s="246">
        <f>X21*SUMIF(IMMO!C:C,G21,IMMO!M:M)</f>
        <v>0</v>
      </c>
      <c r="AB21" s="246">
        <f>X21*SUMIF(IMMO!C:C,G21,IMMO!N:N)</f>
        <v>0</v>
      </c>
      <c r="AC21" s="246">
        <f>X21*SUMIF(IMMO!C:C,G21,IMMO!O:O)</f>
        <v>0</v>
      </c>
      <c r="AD21" s="246">
        <f>X21*SUMIF(IMMO!C:C,G21,IMMO!Q:Q)</f>
        <v>0</v>
      </c>
      <c r="AE21" s="246">
        <f>X21*SUMIF(IMMO!C:C,G21,IMMO!R:R)</f>
        <v>0</v>
      </c>
      <c r="AF21" s="246">
        <f t="shared" si="1"/>
        <v>0</v>
      </c>
    </row>
    <row r="22" spans="1:32" x14ac:dyDescent="0.25">
      <c r="A22" s="41">
        <v>50</v>
      </c>
      <c r="B22" s="42" t="s">
        <v>2</v>
      </c>
      <c r="C22" s="41">
        <v>14</v>
      </c>
      <c r="D22" s="43" t="s">
        <v>509</v>
      </c>
      <c r="E22" s="41">
        <v>510523</v>
      </c>
      <c r="F22" s="43" t="s">
        <v>39</v>
      </c>
      <c r="G22" s="41">
        <v>10523</v>
      </c>
      <c r="H22" s="43" t="s">
        <v>39</v>
      </c>
      <c r="I22" s="41">
        <v>10523</v>
      </c>
      <c r="K22" s="28">
        <f>IF(SUMIF(CONSO!C:C,G22,CONSO!G:G)=0,0,L22/SUMIF(CONSO!C:C,G22,CONSO!G:G))</f>
        <v>4.8392503002709412E-2</v>
      </c>
      <c r="L22" s="246">
        <f>SUMIF(BAROMPREM!B:B,G22,BAROMPREM!J:J)/1000-M22</f>
        <v>69.3</v>
      </c>
      <c r="M22" s="246">
        <f>SUMIF(BAROMPREM!B:B,G22,BAROMPREM!L:L)/1000</f>
        <v>1.7689999999999999</v>
      </c>
      <c r="N22" s="246">
        <f>L22*VLOOKUP(G22,CONSO!$C$4:$N$342,6,FALSE)*VLOOKUP(G22,CONSO!$C$4:$N$342,7,FALSE)+M22*CONSO!$S$4*CONSO!$T$4</f>
        <v>7.1471271604976048</v>
      </c>
      <c r="O22" s="246">
        <f>K22*SUMIF(CONSO!C:C,G22,CONSO!M:M)</f>
        <v>0</v>
      </c>
      <c r="P22" s="246">
        <f>K22*SUMIF(CONSO!C:C,G22,CONSO!N:N)</f>
        <v>0</v>
      </c>
      <c r="Q22" s="246">
        <f t="shared" si="0"/>
        <v>7.1471271604976048</v>
      </c>
      <c r="W22" s="62">
        <v>1.2</v>
      </c>
      <c r="X22" s="28">
        <f>IF(SUMIF(IMMO!C:C,G22,IMMO!G:G)=0,0,Y22/SUMIF(IMMO!C:C,G22,IMMO!G:G))</f>
        <v>0.13323862230887032</v>
      </c>
      <c r="Y22" s="246">
        <f>SUMIF(BAROMPREM!B:B,G22,BAROMPREM!N:N)/1000</f>
        <v>455.06502</v>
      </c>
      <c r="Z22" s="246">
        <f>Y22*VLOOKUP(G22,IMMO!$C$4:$R$342,6,FALSE)*VLOOKUP(G22,IMMO!$C$4:$R$342,7,FALSE)</f>
        <v>17.690026952959641</v>
      </c>
      <c r="AA22" s="246">
        <f>X22*SUMIF(IMMO!C:C,G22,IMMO!M:M)</f>
        <v>0</v>
      </c>
      <c r="AB22" s="246">
        <f>X22*SUMIF(IMMO!C:C,G22,IMMO!N:N)</f>
        <v>0</v>
      </c>
      <c r="AC22" s="246">
        <f>X22*SUMIF(IMMO!C:C,G22,IMMO!O:O)</f>
        <v>0</v>
      </c>
      <c r="AD22" s="246">
        <f>X22*SUMIF(IMMO!C:C,G22,IMMO!Q:Q)</f>
        <v>0</v>
      </c>
      <c r="AE22" s="246">
        <f>X22*SUMIF(IMMO!C:C,G22,IMMO!R:R)</f>
        <v>0</v>
      </c>
      <c r="AF22" s="246">
        <f t="shared" si="1"/>
        <v>21.228032343551568</v>
      </c>
    </row>
    <row r="23" spans="1:32" x14ac:dyDescent="0.25">
      <c r="A23" s="41">
        <v>50</v>
      </c>
      <c r="B23" s="42" t="s">
        <v>2</v>
      </c>
      <c r="C23" s="41">
        <v>14</v>
      </c>
      <c r="D23" s="43" t="s">
        <v>509</v>
      </c>
      <c r="E23" s="41">
        <v>510570</v>
      </c>
      <c r="F23" s="43" t="s">
        <v>30</v>
      </c>
      <c r="G23" s="41">
        <v>10570</v>
      </c>
      <c r="H23" s="43" t="s">
        <v>30</v>
      </c>
      <c r="I23" s="41">
        <v>10570</v>
      </c>
      <c r="K23" s="28">
        <f>IF(SUMIF(CONSO!C:C,G23,CONSO!G:G)=0,0,L23/SUMIF(CONSO!C:C,G23,CONSO!G:G))</f>
        <v>3.3328771884820731E-2</v>
      </c>
      <c r="L23" s="246">
        <f>SUMIF(BAROMPREM!B:B,G23,BAROMPREM!J:J)/1000-M23</f>
        <v>69.900000000000006</v>
      </c>
      <c r="M23" s="246">
        <f>SUMIF(BAROMPREM!B:B,G23,BAROMPREM!L:L)/1000</f>
        <v>2.6754099999999998</v>
      </c>
      <c r="N23" s="246">
        <f>L23*VLOOKUP(G23,CONSO!$C$4:$N$342,6,FALSE)*VLOOKUP(G23,CONSO!$C$4:$N$342,7,FALSE)+M23*CONSO!$S$4*CONSO!$T$4</f>
        <v>7.0838745790648892</v>
      </c>
      <c r="O23" s="246">
        <f>K23*SUMIF(CONSO!C:C,G23,CONSO!M:M)</f>
        <v>0</v>
      </c>
      <c r="P23" s="246">
        <f>K23*SUMIF(CONSO!C:C,G23,CONSO!N:N)</f>
        <v>0</v>
      </c>
      <c r="Q23" s="246">
        <f t="shared" si="0"/>
        <v>7.0838745790648892</v>
      </c>
      <c r="W23" s="62">
        <v>1.2</v>
      </c>
      <c r="X23" s="28">
        <f>IF(SUMIF(IMMO!C:C,G23,IMMO!G:G)=0,0,Y23/SUMIF(IMMO!C:C,G23,IMMO!G:G))</f>
        <v>3.980262216230597E-2</v>
      </c>
      <c r="Y23" s="246">
        <f>SUMIF(BAROMPREM!B:B,G23,BAROMPREM!N:N)/1000</f>
        <v>360.71339</v>
      </c>
      <c r="Z23" s="246">
        <f>Y23*VLOOKUP(G23,IMMO!$C$4:$R$342,6,FALSE)*VLOOKUP(G23,IMMO!$C$4:$R$342,7,FALSE)</f>
        <v>15.506487512153404</v>
      </c>
      <c r="AA23" s="246">
        <f>X23*SUMIF(IMMO!C:C,G23,IMMO!M:M)</f>
        <v>0</v>
      </c>
      <c r="AB23" s="246">
        <f>X23*SUMIF(IMMO!C:C,G23,IMMO!N:N)</f>
        <v>0</v>
      </c>
      <c r="AC23" s="246">
        <f>X23*SUMIF(IMMO!C:C,G23,IMMO!O:O)</f>
        <v>0</v>
      </c>
      <c r="AD23" s="246">
        <f>X23*SUMIF(IMMO!C:C,G23,IMMO!Q:Q)</f>
        <v>0</v>
      </c>
      <c r="AE23" s="246">
        <f>X23*SUMIF(IMMO!C:C,G23,IMMO!R:R)</f>
        <v>0</v>
      </c>
      <c r="AF23" s="246">
        <f t="shared" si="1"/>
        <v>18.607785014584085</v>
      </c>
    </row>
    <row r="24" spans="1:32" x14ac:dyDescent="0.25">
      <c r="A24" s="41">
        <v>50</v>
      </c>
      <c r="B24" s="42" t="s">
        <v>2</v>
      </c>
      <c r="C24" s="41">
        <v>14</v>
      </c>
      <c r="D24" s="43" t="s">
        <v>509</v>
      </c>
      <c r="E24" s="41">
        <v>410571</v>
      </c>
      <c r="F24" s="43" t="s">
        <v>31</v>
      </c>
      <c r="G24" s="41">
        <v>10571</v>
      </c>
      <c r="H24" s="43" t="s">
        <v>31</v>
      </c>
      <c r="I24" s="41">
        <v>10571</v>
      </c>
      <c r="K24" s="28">
        <f>IF(SUMIF(CONSO!C:C,G24,CONSO!G:G)=0,0,L24/SUMIF(CONSO!C:C,G24,CONSO!G:G))</f>
        <v>1.5552475259484746E-2</v>
      </c>
      <c r="L24" s="246">
        <f>SUMIF(BAROMPREM!B:B,G24,BAROMPREM!J:J)/1000-M24</f>
        <v>51.5</v>
      </c>
      <c r="M24" s="246">
        <f>SUMIF(BAROMPREM!B:B,G24,BAROMPREM!L:L)/1000</f>
        <v>5.5102900000000004</v>
      </c>
      <c r="N24" s="246">
        <f>L24*VLOOKUP(G24,CONSO!$C$4:$N$342,6,FALSE)*VLOOKUP(G24,CONSO!$C$4:$N$342,7,FALSE)+M24*CONSO!$S$4*CONSO!$T$4</f>
        <v>5.1897636139432954</v>
      </c>
      <c r="O24" s="246">
        <f>K24*SUMIF(CONSO!C:C,G24,CONSO!M:M)</f>
        <v>0</v>
      </c>
      <c r="P24" s="246">
        <f>K24*SUMIF(CONSO!C:C,G24,CONSO!N:N)</f>
        <v>0</v>
      </c>
      <c r="Q24" s="246">
        <f t="shared" si="0"/>
        <v>5.1897636139432954</v>
      </c>
      <c r="W24" s="62">
        <v>1.25</v>
      </c>
      <c r="X24" s="28">
        <f>IF(SUMIF(IMMO!C:C,G24,IMMO!G:G)=0,0,Y24/SUMIF(IMMO!C:C,G24,IMMO!G:G))</f>
        <v>5.8528306784894943E-2</v>
      </c>
      <c r="Y24" s="246">
        <f>SUMIF(BAROMPREM!B:B,G24,BAROMPREM!N:N)/1000</f>
        <v>429.34530000000001</v>
      </c>
      <c r="Z24" s="246">
        <f>Y24*VLOOKUP(G24,IMMO!$C$4:$R$342,6,FALSE)*VLOOKUP(G24,IMMO!$C$4:$R$342,7,FALSE)</f>
        <v>19.153851711887217</v>
      </c>
      <c r="AA24" s="246">
        <f>X24*SUMIF(IMMO!C:C,G24,IMMO!M:M)</f>
        <v>0</v>
      </c>
      <c r="AB24" s="246">
        <f>X24*SUMIF(IMMO!C:C,G24,IMMO!N:N)</f>
        <v>0</v>
      </c>
      <c r="AC24" s="246">
        <f>X24*SUMIF(IMMO!C:C,G24,IMMO!O:O)</f>
        <v>0</v>
      </c>
      <c r="AD24" s="246">
        <f>X24*SUMIF(IMMO!C:C,G24,IMMO!Q:Q)</f>
        <v>0</v>
      </c>
      <c r="AE24" s="246">
        <f>X24*SUMIF(IMMO!C:C,G24,IMMO!R:R)</f>
        <v>0</v>
      </c>
      <c r="AF24" s="246">
        <f t="shared" si="1"/>
        <v>23.942314639859021</v>
      </c>
    </row>
    <row r="25" spans="1:32" x14ac:dyDescent="0.25">
      <c r="A25" s="41">
        <v>50</v>
      </c>
      <c r="B25" s="42" t="s">
        <v>2</v>
      </c>
      <c r="C25" s="41">
        <v>14</v>
      </c>
      <c r="D25" s="43" t="s">
        <v>509</v>
      </c>
      <c r="E25" s="41">
        <v>510520</v>
      </c>
      <c r="F25" s="43" t="s">
        <v>34</v>
      </c>
      <c r="G25" s="41">
        <v>10520</v>
      </c>
      <c r="H25" s="43" t="s">
        <v>34</v>
      </c>
      <c r="I25" s="41">
        <v>10520</v>
      </c>
      <c r="K25" s="28">
        <f>IF(SUMIF(CONSO!C:C,G25,CONSO!G:G)=0,0,L25/SUMIF(CONSO!C:C,G25,CONSO!G:G))</f>
        <v>0</v>
      </c>
      <c r="L25" s="246">
        <f>SUMIF(BAROMPREM!B:B,G25,BAROMPREM!J:J)/1000-M25</f>
        <v>0</v>
      </c>
      <c r="M25" s="246">
        <f>SUMIF(BAROMPREM!B:B,G25,BAROMPREM!L:L)/1000</f>
        <v>2.7100500000000003</v>
      </c>
      <c r="N25" s="246">
        <f>L25*VLOOKUP(G25,CONSO!$C$4:$N$342,6,FALSE)*VLOOKUP(G25,CONSO!$C$4:$N$342,7,FALSE)+M25*CONSO!$S$4*CONSO!$T$4</f>
        <v>0.18380643120000009</v>
      </c>
      <c r="O25" s="246">
        <f>K25*SUMIF(CONSO!C:C,G25,CONSO!M:M)</f>
        <v>0</v>
      </c>
      <c r="P25" s="246">
        <f>K25*SUMIF(CONSO!C:C,G25,CONSO!N:N)</f>
        <v>0</v>
      </c>
      <c r="Q25" s="246">
        <f t="shared" si="0"/>
        <v>0.18380643120000009</v>
      </c>
      <c r="W25" s="62">
        <v>1.2</v>
      </c>
      <c r="X25" s="28">
        <f>IF(SUMIF(IMMO!C:C,G25,IMMO!G:G)=0,0,Y25/SUMIF(IMMO!C:C,G25,IMMO!G:G))</f>
        <v>1.7866878815943912E-2</v>
      </c>
      <c r="Y25" s="246">
        <f>SUMIF(BAROMPREM!B:B,G25,BAROMPREM!N:N)/1000</f>
        <v>124.79105</v>
      </c>
      <c r="Z25" s="246">
        <f>Y25*VLOOKUP(G25,IMMO!$C$4:$R$342,6,FALSE)*VLOOKUP(G25,IMMO!$C$4:$R$342,7,FALSE)</f>
        <v>5.5143835946427036</v>
      </c>
      <c r="AA25" s="246">
        <f>X25*SUMIF(IMMO!C:C,G25,IMMO!M:M)</f>
        <v>0</v>
      </c>
      <c r="AB25" s="246">
        <f>X25*SUMIF(IMMO!C:C,G25,IMMO!N:N)</f>
        <v>0</v>
      </c>
      <c r="AC25" s="246">
        <f>X25*SUMIF(IMMO!C:C,G25,IMMO!O:O)</f>
        <v>0</v>
      </c>
      <c r="AD25" s="246">
        <f>X25*SUMIF(IMMO!C:C,G25,IMMO!Q:Q)</f>
        <v>0</v>
      </c>
      <c r="AE25" s="246">
        <f>X25*SUMIF(IMMO!C:C,G25,IMMO!R:R)</f>
        <v>0</v>
      </c>
      <c r="AF25" s="246">
        <f t="shared" si="1"/>
        <v>6.6172603135712444</v>
      </c>
    </row>
    <row r="26" spans="1:32" x14ac:dyDescent="0.25">
      <c r="A26" s="41">
        <v>50</v>
      </c>
      <c r="B26" s="42" t="s">
        <v>2</v>
      </c>
      <c r="C26" s="41">
        <v>14</v>
      </c>
      <c r="D26" s="43" t="s">
        <v>509</v>
      </c>
      <c r="E26" s="41">
        <v>410524</v>
      </c>
      <c r="F26" s="43" t="s">
        <v>35</v>
      </c>
      <c r="G26" s="41">
        <v>10524</v>
      </c>
      <c r="H26" s="43" t="s">
        <v>35</v>
      </c>
      <c r="I26" s="41">
        <v>10524</v>
      </c>
      <c r="K26" s="28">
        <f>IF(SUMIF(CONSO!C:C,G26,CONSO!G:G)=0,0,L26/SUMIF(CONSO!C:C,G26,CONSO!G:G))</f>
        <v>6.5345875160453523E-2</v>
      </c>
      <c r="L26" s="246">
        <f>SUMIF(BAROMPREM!B:B,G26,BAROMPREM!J:J)/1000-M26</f>
        <v>192.48</v>
      </c>
      <c r="M26" s="246">
        <f>SUMIF(BAROMPREM!B:B,G26,BAROMPREM!L:L)/1000</f>
        <v>4.2275299999999998</v>
      </c>
      <c r="N26" s="246">
        <f>L26*VLOOKUP(G26,CONSO!$C$4:$N$342,6,FALSE)*VLOOKUP(G26,CONSO!$C$4:$N$342,7,FALSE)+M26*CONSO!$S$4*CONSO!$T$4</f>
        <v>15.950514715319551</v>
      </c>
      <c r="O26" s="246">
        <f>K26*SUMIF(CONSO!C:C,G26,CONSO!M:M)</f>
        <v>0</v>
      </c>
      <c r="P26" s="246">
        <f>K26*SUMIF(CONSO!C:C,G26,CONSO!N:N)</f>
        <v>0</v>
      </c>
      <c r="Q26" s="246">
        <f t="shared" si="0"/>
        <v>15.950514715319551</v>
      </c>
      <c r="W26" s="62">
        <v>1.2</v>
      </c>
      <c r="X26" s="28">
        <f>IF(SUMIF(IMMO!C:C,G26,IMMO!G:G)=0,0,Y26/SUMIF(IMMO!C:C,G26,IMMO!G:G))</f>
        <v>1.0023650304240969E-2</v>
      </c>
      <c r="Y26" s="246">
        <f>SUMIF(BAROMPREM!B:B,G26,BAROMPREM!N:N)/1000</f>
        <v>131.67135000000002</v>
      </c>
      <c r="Z26" s="246">
        <f>Y26*VLOOKUP(G26,IMMO!$C$4:$R$342,6,FALSE)*VLOOKUP(G26,IMMO!$C$4:$R$342,7,FALSE)</f>
        <v>4.9219399950595122</v>
      </c>
      <c r="AA26" s="246">
        <f>X26*SUMIF(IMMO!C:C,G26,IMMO!M:M)</f>
        <v>0</v>
      </c>
      <c r="AB26" s="246">
        <f>X26*SUMIF(IMMO!C:C,G26,IMMO!N:N)</f>
        <v>0</v>
      </c>
      <c r="AC26" s="246">
        <f>X26*SUMIF(IMMO!C:C,G26,IMMO!O:O)</f>
        <v>0</v>
      </c>
      <c r="AD26" s="246">
        <f>X26*SUMIF(IMMO!C:C,G26,IMMO!Q:Q)</f>
        <v>0</v>
      </c>
      <c r="AE26" s="246">
        <f>X26*SUMIF(IMMO!C:C,G26,IMMO!R:R)</f>
        <v>0</v>
      </c>
      <c r="AF26" s="246">
        <f t="shared" si="1"/>
        <v>5.9063279940714146</v>
      </c>
    </row>
    <row r="27" spans="1:32" x14ac:dyDescent="0.25">
      <c r="A27" s="41">
        <v>50</v>
      </c>
      <c r="B27" s="42" t="s">
        <v>2</v>
      </c>
      <c r="C27" s="41">
        <v>14</v>
      </c>
      <c r="D27" s="43" t="s">
        <v>509</v>
      </c>
      <c r="E27" s="41">
        <v>410521</v>
      </c>
      <c r="F27" s="43" t="s">
        <v>38</v>
      </c>
      <c r="G27" s="41">
        <v>10521</v>
      </c>
      <c r="H27" s="43" t="s">
        <v>38</v>
      </c>
      <c r="I27" s="41">
        <v>10521</v>
      </c>
      <c r="K27" s="28">
        <f>IF(SUMIF(CONSO!C:C,G27,CONSO!G:G)=0,0,L27/SUMIF(CONSO!C:C,G27,CONSO!G:G))</f>
        <v>2.3510326911095693E-2</v>
      </c>
      <c r="L27" s="246">
        <f>SUMIF(BAROMPREM!B:B,G27,BAROMPREM!J:J)/1000-M27</f>
        <v>50</v>
      </c>
      <c r="M27" s="246">
        <f>SUMIF(BAROMPREM!B:B,G27,BAROMPREM!L:L)/1000</f>
        <v>0.2</v>
      </c>
      <c r="N27" s="246">
        <f>L27*VLOOKUP(G27,CONSO!$C$4:$N$342,6,FALSE)*VLOOKUP(G27,CONSO!$C$4:$N$342,7,FALSE)+M27*CONSO!$S$4*CONSO!$T$4</f>
        <v>5.1512604027220021</v>
      </c>
      <c r="O27" s="246">
        <f>K27*SUMIF(CONSO!C:C,G27,CONSO!M:M)</f>
        <v>0</v>
      </c>
      <c r="P27" s="246">
        <f>K27*SUMIF(CONSO!C:C,G27,CONSO!N:N)</f>
        <v>0</v>
      </c>
      <c r="Q27" s="246">
        <f t="shared" si="0"/>
        <v>5.1512604027220021</v>
      </c>
      <c r="W27" s="62">
        <v>1.25</v>
      </c>
      <c r="X27" s="28">
        <f>IF(SUMIF(IMMO!C:C,G27,IMMO!G:G)=0,0,Y27/SUMIF(IMMO!C:C,G27,IMMO!G:G))</f>
        <v>5.367530202415105E-2</v>
      </c>
      <c r="Y27" s="246">
        <f>SUMIF(BAROMPREM!B:B,G27,BAROMPREM!N:N)/1000</f>
        <v>288.66033000000004</v>
      </c>
      <c r="Z27" s="246">
        <f>Y27*VLOOKUP(G27,IMMO!$C$4:$R$342,6,FALSE)*VLOOKUP(G27,IMMO!$C$4:$R$342,7,FALSE)</f>
        <v>12.609225902305436</v>
      </c>
      <c r="AA27" s="246">
        <f>X27*SUMIF(IMMO!C:C,G27,IMMO!M:M)</f>
        <v>0</v>
      </c>
      <c r="AB27" s="246">
        <f>X27*SUMIF(IMMO!C:C,G27,IMMO!N:N)</f>
        <v>0</v>
      </c>
      <c r="AC27" s="246">
        <f>X27*SUMIF(IMMO!C:C,G27,IMMO!O:O)</f>
        <v>0</v>
      </c>
      <c r="AD27" s="246">
        <f>X27*SUMIF(IMMO!C:C,G27,IMMO!Q:Q)</f>
        <v>0</v>
      </c>
      <c r="AE27" s="246">
        <f>X27*SUMIF(IMMO!C:C,G27,IMMO!R:R)</f>
        <v>0</v>
      </c>
      <c r="AF27" s="246">
        <f t="shared" si="1"/>
        <v>15.761532377881796</v>
      </c>
    </row>
    <row r="28" spans="1:32" x14ac:dyDescent="0.25">
      <c r="A28" s="41">
        <v>50</v>
      </c>
      <c r="B28" s="42" t="s">
        <v>2</v>
      </c>
      <c r="C28" s="41">
        <v>14</v>
      </c>
      <c r="D28" s="43" t="s">
        <v>509</v>
      </c>
      <c r="E28" s="41">
        <v>510513</v>
      </c>
      <c r="F28" s="43" t="s">
        <v>40</v>
      </c>
      <c r="G28" s="41">
        <v>10513</v>
      </c>
      <c r="H28" s="43" t="s">
        <v>40</v>
      </c>
      <c r="I28" s="41">
        <v>10513</v>
      </c>
      <c r="K28" s="28">
        <f>IF(SUMIF(CONSO!C:C,G28,CONSO!G:G)=0,0,L28/SUMIF(CONSO!C:C,G28,CONSO!G:G))</f>
        <v>3.9761812019406699E-2</v>
      </c>
      <c r="L28" s="246">
        <f>SUMIF(BAROMPREM!B:B,G28,BAROMPREM!J:J)/1000-M28</f>
        <v>54</v>
      </c>
      <c r="M28" s="246">
        <f>SUMIF(BAROMPREM!B:B,G28,BAROMPREM!L:L)/1000</f>
        <v>0.31236000000000003</v>
      </c>
      <c r="N28" s="246">
        <f>L28*VLOOKUP(G28,CONSO!$C$4:$N$342,6,FALSE)*VLOOKUP(G28,CONSO!$C$4:$N$342,7,FALSE)+M28*CONSO!$S$4*CONSO!$T$4</f>
        <v>5.5511735171897154</v>
      </c>
      <c r="O28" s="246">
        <f>K28*SUMIF(CONSO!C:C,G28,CONSO!M:M)</f>
        <v>0</v>
      </c>
      <c r="P28" s="246">
        <f>K28*SUMIF(CONSO!C:C,G28,CONSO!N:N)</f>
        <v>0</v>
      </c>
      <c r="Q28" s="246">
        <f t="shared" si="0"/>
        <v>5.5511735171897154</v>
      </c>
      <c r="W28" s="62">
        <v>1.2</v>
      </c>
      <c r="X28" s="28">
        <f>IF(SUMIF(IMMO!C:C,G28,IMMO!G:G)=0,0,Y28/SUMIF(IMMO!C:C,G28,IMMO!G:G))</f>
        <v>0.1574926021457716</v>
      </c>
      <c r="Y28" s="246">
        <f>SUMIF(BAROMPREM!B:B,G28,BAROMPREM!N:N)/1000</f>
        <v>714.56171999999992</v>
      </c>
      <c r="Z28" s="246">
        <f>Y28*VLOOKUP(G28,IMMO!$C$4:$R$342,6,FALSE)*VLOOKUP(G28,IMMO!$C$4:$R$342,7,FALSE)</f>
        <v>32.364063698058253</v>
      </c>
      <c r="AA28" s="246">
        <f>X28*SUMIF(IMMO!C:C,G28,IMMO!M:M)</f>
        <v>0</v>
      </c>
      <c r="AB28" s="246">
        <f>X28*SUMIF(IMMO!C:C,G28,IMMO!N:N)</f>
        <v>0</v>
      </c>
      <c r="AC28" s="246">
        <f>X28*SUMIF(IMMO!C:C,G28,IMMO!O:O)</f>
        <v>0</v>
      </c>
      <c r="AD28" s="246">
        <f>X28*SUMIF(IMMO!C:C,G28,IMMO!Q:Q)</f>
        <v>0</v>
      </c>
      <c r="AE28" s="246">
        <f>X28*SUMIF(IMMO!C:C,G28,IMMO!R:R)</f>
        <v>0</v>
      </c>
      <c r="AF28" s="246">
        <f t="shared" si="1"/>
        <v>38.8368764376699</v>
      </c>
    </row>
    <row r="29" spans="1:32" x14ac:dyDescent="0.25">
      <c r="A29" s="41">
        <v>50</v>
      </c>
      <c r="B29" s="42" t="s">
        <v>2</v>
      </c>
      <c r="C29" s="41">
        <v>14</v>
      </c>
      <c r="D29" s="43" t="s">
        <v>509</v>
      </c>
      <c r="E29" s="41">
        <v>510511</v>
      </c>
      <c r="F29" s="43" t="s">
        <v>42</v>
      </c>
      <c r="G29" s="41">
        <v>10511</v>
      </c>
      <c r="H29" s="43" t="s">
        <v>42</v>
      </c>
      <c r="I29" s="41">
        <v>10511</v>
      </c>
      <c r="K29" s="28">
        <f>IF(SUMIF(CONSO!C:C,G29,CONSO!G:G)=0,0,L29/SUMIF(CONSO!C:C,G29,CONSO!G:G))</f>
        <v>1.4706706258053672E-2</v>
      </c>
      <c r="L29" s="246">
        <f>SUMIF(BAROMPREM!B:B,G29,BAROMPREM!J:J)/1000-M29</f>
        <v>21</v>
      </c>
      <c r="M29" s="246">
        <f>SUMIF(BAROMPREM!B:B,G29,BAROMPREM!L:L)/1000</f>
        <v>0.7</v>
      </c>
      <c r="N29" s="246">
        <f>L29*VLOOKUP(G29,CONSO!$C$4:$N$342,6,FALSE)*VLOOKUP(G29,CONSO!$C$4:$N$342,7,FALSE)+M29*CONSO!$S$4*CONSO!$T$4</f>
        <v>2.0899948294938935</v>
      </c>
      <c r="O29" s="246">
        <f>K29*SUMIF(CONSO!C:C,G29,CONSO!M:M)</f>
        <v>0</v>
      </c>
      <c r="P29" s="246">
        <f>K29*SUMIF(CONSO!C:C,G29,CONSO!N:N)</f>
        <v>0</v>
      </c>
      <c r="Q29" s="246">
        <f t="shared" si="0"/>
        <v>2.0899948294938935</v>
      </c>
      <c r="W29" s="62">
        <v>1.2</v>
      </c>
      <c r="X29" s="28">
        <f>IF(SUMIF(IMMO!C:C,G29,IMMO!G:G)=0,0,Y29/SUMIF(IMMO!C:C,G29,IMMO!G:G))</f>
        <v>-4.3055790647599665E-2</v>
      </c>
      <c r="Y29" s="246">
        <f>SUMIF(BAROMPREM!B:B,G29,BAROMPREM!N:N)/1000</f>
        <v>-219</v>
      </c>
      <c r="Z29" s="246">
        <f>Y29*VLOOKUP(G29,IMMO!$C$4:$R$342,6,FALSE)*VLOOKUP(G29,IMMO!$C$4:$R$342,7,FALSE)</f>
        <v>-8.338793973176692</v>
      </c>
      <c r="AA29" s="246">
        <f>X29*SUMIF(IMMO!C:C,G29,IMMO!M:M)</f>
        <v>0</v>
      </c>
      <c r="AB29" s="246">
        <f>X29*SUMIF(IMMO!C:C,G29,IMMO!N:N)</f>
        <v>0</v>
      </c>
      <c r="AC29" s="246">
        <f>X29*SUMIF(IMMO!C:C,G29,IMMO!O:O)</f>
        <v>0</v>
      </c>
      <c r="AD29" s="246">
        <f>X29*SUMIF(IMMO!C:C,G29,IMMO!Q:Q)</f>
        <v>0</v>
      </c>
      <c r="AE29" s="246">
        <f>X29*SUMIF(IMMO!C:C,G29,IMMO!R:R)</f>
        <v>0</v>
      </c>
      <c r="AF29" s="246">
        <f t="shared" si="1"/>
        <v>-10.00655276781203</v>
      </c>
    </row>
    <row r="30" spans="1:32" x14ac:dyDescent="0.25">
      <c r="A30" s="41">
        <v>50</v>
      </c>
      <c r="B30" s="42" t="s">
        <v>2</v>
      </c>
      <c r="C30" s="41">
        <v>14</v>
      </c>
      <c r="D30" s="43" t="s">
        <v>509</v>
      </c>
      <c r="E30" s="41">
        <v>510522</v>
      </c>
      <c r="F30" s="43" t="s">
        <v>36</v>
      </c>
      <c r="G30" s="41">
        <v>10522</v>
      </c>
      <c r="H30" s="43" t="s">
        <v>36</v>
      </c>
      <c r="I30" s="41">
        <v>10522</v>
      </c>
      <c r="K30" s="28">
        <f>IF(SUMIF(CONSO!C:C,G30,CONSO!G:G)=0,0,L30/SUMIF(CONSO!C:C,G30,CONSO!G:G))</f>
        <v>4.9323041258724026E-2</v>
      </c>
      <c r="L30" s="246">
        <f>SUMIF(BAROMPREM!B:B,G30,BAROMPREM!J:J)/1000-M30</f>
        <v>50.000000000000007</v>
      </c>
      <c r="M30" s="246">
        <f>SUMIF(BAROMPREM!B:B,G30,BAROMPREM!L:L)/1000</f>
        <v>2.3829999999999997E-2</v>
      </c>
      <c r="N30" s="246">
        <f>L30*VLOOKUP(G30,CONSO!$C$4:$N$342,6,FALSE)*VLOOKUP(G30,CONSO!$C$4:$N$342,7,FALSE)+M30*CONSO!$S$4*CONSO!$T$4</f>
        <v>5.6483077612459027</v>
      </c>
      <c r="O30" s="246">
        <f>K30*SUMIF(CONSO!C:C,G30,CONSO!M:M)</f>
        <v>0</v>
      </c>
      <c r="P30" s="246">
        <f>K30*SUMIF(CONSO!C:C,G30,CONSO!N:N)</f>
        <v>0</v>
      </c>
      <c r="Q30" s="246">
        <f t="shared" si="0"/>
        <v>5.6483077612459027</v>
      </c>
      <c r="W30" s="62">
        <v>1.25</v>
      </c>
      <c r="X30" s="28">
        <f>IF(SUMIF(IMMO!C:C,G30,IMMO!G:G)=0,0,Y30/SUMIF(IMMO!C:C,G30,IMMO!G:G))</f>
        <v>4.7286915923421921E-2</v>
      </c>
      <c r="Y30" s="246">
        <f>SUMIF(BAROMPREM!B:B,G30,BAROMPREM!N:N)/1000</f>
        <v>70.704009999999997</v>
      </c>
      <c r="Z30" s="246">
        <f>Y30*VLOOKUP(G30,IMMO!$C$4:$R$342,6,FALSE)*VLOOKUP(G30,IMMO!$C$4:$R$342,7,FALSE)</f>
        <v>3.9858370068569968</v>
      </c>
      <c r="AA30" s="246">
        <f>X30*SUMIF(IMMO!C:C,G30,IMMO!M:M)</f>
        <v>0</v>
      </c>
      <c r="AB30" s="246">
        <f>X30*SUMIF(IMMO!C:C,G30,IMMO!N:N)</f>
        <v>0</v>
      </c>
      <c r="AC30" s="246">
        <f>X30*SUMIF(IMMO!C:C,G30,IMMO!O:O)</f>
        <v>0</v>
      </c>
      <c r="AD30" s="246">
        <f>X30*SUMIF(IMMO!C:C,G30,IMMO!Q:Q)</f>
        <v>0</v>
      </c>
      <c r="AE30" s="246">
        <f>X30*SUMIF(IMMO!C:C,G30,IMMO!R:R)</f>
        <v>0</v>
      </c>
      <c r="AF30" s="246">
        <f t="shared" si="1"/>
        <v>4.982296258571246</v>
      </c>
    </row>
    <row r="31" spans="1:32" x14ac:dyDescent="0.25">
      <c r="A31" s="41">
        <v>50</v>
      </c>
      <c r="B31" s="42" t="s">
        <v>2</v>
      </c>
      <c r="C31" s="41">
        <v>14</v>
      </c>
      <c r="D31" s="43" t="s">
        <v>509</v>
      </c>
      <c r="E31" s="41">
        <v>410510</v>
      </c>
      <c r="F31" s="43" t="s">
        <v>41</v>
      </c>
      <c r="G31" s="41">
        <v>10510</v>
      </c>
      <c r="H31" s="43" t="s">
        <v>41</v>
      </c>
      <c r="I31" s="41">
        <v>10510</v>
      </c>
      <c r="K31" s="28">
        <f>IF(SUMIF(CONSO!C:C,G31,CONSO!G:G)=0,0,L31/SUMIF(CONSO!C:C,G31,CONSO!G:G))</f>
        <v>5.0943535632973318E-2</v>
      </c>
      <c r="L31" s="246">
        <f>SUMIF(BAROMPREM!B:B,G31,BAROMPREM!J:J)/1000-M31</f>
        <v>323</v>
      </c>
      <c r="M31" s="246">
        <f>SUMIF(BAROMPREM!B:B,G31,BAROMPREM!L:L)/1000</f>
        <v>9.3294500000000014</v>
      </c>
      <c r="N31" s="246">
        <f>L31*VLOOKUP(G31,CONSO!$C$4:$N$342,6,FALSE)*VLOOKUP(G31,CONSO!$C$4:$N$342,7,FALSE)+M31*CONSO!$S$4*CONSO!$T$4</f>
        <v>19.43333797490266</v>
      </c>
      <c r="O31" s="246">
        <f>K31*SUMIF(CONSO!C:C,G31,CONSO!M:M)</f>
        <v>0</v>
      </c>
      <c r="P31" s="246">
        <f>K31*SUMIF(CONSO!C:C,G31,CONSO!N:N)</f>
        <v>0</v>
      </c>
      <c r="Q31" s="246">
        <f t="shared" si="0"/>
        <v>19.43333797490266</v>
      </c>
      <c r="W31" s="62">
        <v>1.2</v>
      </c>
      <c r="X31" s="28">
        <f>IF(SUMIF(IMMO!C:C,G31,IMMO!G:G)=0,0,Y31/SUMIF(IMMO!C:C,G31,IMMO!G:G))</f>
        <v>2.8685452284822003E-2</v>
      </c>
      <c r="Y31" s="246">
        <f>SUMIF(BAROMPREM!B:B,G31,BAROMPREM!N:N)/1000</f>
        <v>590.60824000000002</v>
      </c>
      <c r="Z31" s="246">
        <f>Y31*VLOOKUP(G31,IMMO!$C$4:$R$342,6,FALSE)*VLOOKUP(G31,IMMO!$C$4:$R$342,7,FALSE)</f>
        <v>22.84961342893061</v>
      </c>
      <c r="AA31" s="246">
        <f>X31*SUMIF(IMMO!C:C,G31,IMMO!M:M)</f>
        <v>0</v>
      </c>
      <c r="AB31" s="246">
        <f>X31*SUMIF(IMMO!C:C,G31,IMMO!N:N)</f>
        <v>0</v>
      </c>
      <c r="AC31" s="246">
        <f>X31*SUMIF(IMMO!C:C,G31,IMMO!O:O)</f>
        <v>0</v>
      </c>
      <c r="AD31" s="246">
        <f>X31*SUMIF(IMMO!C:C,G31,IMMO!Q:Q)</f>
        <v>0</v>
      </c>
      <c r="AE31" s="246">
        <f>X31*SUMIF(IMMO!C:C,G31,IMMO!R:R)</f>
        <v>0</v>
      </c>
      <c r="AF31" s="246">
        <f t="shared" si="1"/>
        <v>27.419536114716731</v>
      </c>
    </row>
    <row r="32" spans="1:32" x14ac:dyDescent="0.25">
      <c r="A32" s="41">
        <v>50</v>
      </c>
      <c r="B32" s="42" t="s">
        <v>2</v>
      </c>
      <c r="C32" s="41">
        <v>14</v>
      </c>
      <c r="D32" s="43" t="s">
        <v>509</v>
      </c>
      <c r="E32" s="41">
        <v>410512</v>
      </c>
      <c r="F32" s="43" t="s">
        <v>43</v>
      </c>
      <c r="G32" s="41">
        <v>10512</v>
      </c>
      <c r="H32" s="43" t="s">
        <v>43</v>
      </c>
      <c r="I32" s="41">
        <v>10512</v>
      </c>
      <c r="K32" s="28">
        <f>IF(SUMIF(CONSO!C:C,G32,CONSO!G:G)=0,0,L32/SUMIF(CONSO!C:C,G32,CONSO!G:G))</f>
        <v>7.1870713211418238E-3</v>
      </c>
      <c r="L32" s="246">
        <f>SUMIF(BAROMPREM!B:B,G32,BAROMPREM!J:J)/1000-M32</f>
        <v>15</v>
      </c>
      <c r="M32" s="246">
        <f>SUMIF(BAROMPREM!B:B,G32,BAROMPREM!L:L)/1000</f>
        <v>3.6086499999999999</v>
      </c>
      <c r="N32" s="246">
        <f>L32*VLOOKUP(G32,CONSO!$C$4:$N$342,6,FALSE)*VLOOKUP(G32,CONSO!$C$4:$N$342,7,FALSE)+M32*CONSO!$S$4*CONSO!$T$4</f>
        <v>1.6958102217464779</v>
      </c>
      <c r="O32" s="246">
        <f>K32*SUMIF(CONSO!C:C,G32,CONSO!M:M)</f>
        <v>0</v>
      </c>
      <c r="P32" s="246">
        <f>K32*SUMIF(CONSO!C:C,G32,CONSO!N:N)</f>
        <v>0</v>
      </c>
      <c r="Q32" s="246">
        <f t="shared" si="0"/>
        <v>1.6958102217464779</v>
      </c>
      <c r="W32" s="62">
        <v>1.2</v>
      </c>
      <c r="X32" s="28">
        <f>IF(SUMIF(IMMO!C:C,G32,IMMO!G:G)=0,0,Y32/SUMIF(IMMO!C:C,G32,IMMO!G:G))</f>
        <v>1.0052051068448292E-2</v>
      </c>
      <c r="Y32" s="246">
        <f>SUMIF(BAROMPREM!B:B,G32,BAROMPREM!N:N)/1000</f>
        <v>50</v>
      </c>
      <c r="Z32" s="246">
        <f>Y32*VLOOKUP(G32,IMMO!$C$4:$R$342,6,FALSE)*VLOOKUP(G32,IMMO!$C$4:$R$342,7,FALSE)</f>
        <v>1.9328145132213472</v>
      </c>
      <c r="AA32" s="246">
        <f>X32*SUMIF(IMMO!C:C,G32,IMMO!M:M)</f>
        <v>0</v>
      </c>
      <c r="AB32" s="246">
        <f>X32*SUMIF(IMMO!C:C,G32,IMMO!N:N)</f>
        <v>0</v>
      </c>
      <c r="AC32" s="246">
        <f>X32*SUMIF(IMMO!C:C,G32,IMMO!O:O)</f>
        <v>0</v>
      </c>
      <c r="AD32" s="246">
        <f>X32*SUMIF(IMMO!C:C,G32,IMMO!Q:Q)</f>
        <v>0</v>
      </c>
      <c r="AE32" s="246">
        <f>X32*SUMIF(IMMO!C:C,G32,IMMO!R:R)</f>
        <v>0</v>
      </c>
      <c r="AF32" s="246">
        <f t="shared" si="1"/>
        <v>2.3193774158656164</v>
      </c>
    </row>
    <row r="33" spans="1:32" x14ac:dyDescent="0.25">
      <c r="A33" s="41">
        <v>262</v>
      </c>
      <c r="B33" s="42" t="s">
        <v>3</v>
      </c>
      <c r="C33" s="41">
        <v>5060</v>
      </c>
      <c r="D33" s="43" t="s">
        <v>484</v>
      </c>
      <c r="E33" s="41">
        <v>4057</v>
      </c>
      <c r="F33" s="43" t="s">
        <v>55</v>
      </c>
      <c r="G33" s="41">
        <v>57</v>
      </c>
      <c r="H33" s="43" t="s">
        <v>55</v>
      </c>
      <c r="I33" s="41">
        <v>57</v>
      </c>
      <c r="K33" s="28">
        <f>IF(SUMIF(CONSO!C:C,G33,CONSO!G:G)=0,0,L33/SUMIF(CONSO!C:C,G33,CONSO!G:G))</f>
        <v>0</v>
      </c>
      <c r="L33" s="246">
        <f>SUMIF(BAROMPREM!B:B,G33,BAROMPREM!J:J)/1000-M33</f>
        <v>0</v>
      </c>
      <c r="M33" s="246">
        <f>SUMIF(BAROMPREM!B:B,G33,BAROMPREM!L:L)/1000</f>
        <v>3.407</v>
      </c>
      <c r="N33" s="246">
        <f>L33*VLOOKUP(G33,CONSO!$C$4:$N$342,6,FALSE)*VLOOKUP(G33,CONSO!$C$4:$N$342,7,FALSE)+M33*CONSO!$S$4*CONSO!$T$4</f>
        <v>0.23107636800000006</v>
      </c>
      <c r="O33" s="246">
        <f>K33*SUMIF(CONSO!C:C,G33,CONSO!M:M)</f>
        <v>0</v>
      </c>
      <c r="P33" s="246">
        <f>K33*SUMIF(CONSO!C:C,G33,CONSO!N:N)</f>
        <v>0</v>
      </c>
      <c r="Q33" s="246">
        <f t="shared" si="0"/>
        <v>0.23107636800000006</v>
      </c>
      <c r="W33" s="62">
        <v>1.1000000000000001</v>
      </c>
      <c r="X33" s="28">
        <f>IF(SUMIF(IMMO!C:C,G33,IMMO!G:G)=0,0,Y33/SUMIF(IMMO!C:C,G33,IMMO!G:G))</f>
        <v>1.2137045436806658E-2</v>
      </c>
      <c r="Y33" s="246">
        <f>SUMIF(BAROMPREM!B:B,G33,BAROMPREM!N:N)/1000</f>
        <v>33.905670000000001</v>
      </c>
      <c r="Z33" s="246">
        <f>Y33*VLOOKUP(G33,IMMO!$C$4:$R$342,6,FALSE)*VLOOKUP(G33,IMMO!$C$4:$R$342,7,FALSE)</f>
        <v>1.1185843304874639</v>
      </c>
      <c r="AA33" s="246">
        <f>X33*SUMIF(IMMO!C:C,G33,IMMO!M:M)</f>
        <v>0</v>
      </c>
      <c r="AB33" s="246">
        <f>X33*SUMIF(IMMO!C:C,G33,IMMO!N:N)</f>
        <v>0</v>
      </c>
      <c r="AC33" s="246">
        <f>X33*SUMIF(IMMO!C:C,G33,IMMO!O:O)</f>
        <v>0</v>
      </c>
      <c r="AD33" s="246">
        <f>X33*SUMIF(IMMO!C:C,G33,IMMO!Q:Q)</f>
        <v>0</v>
      </c>
      <c r="AE33" s="246">
        <f>X33*SUMIF(IMMO!C:C,G33,IMMO!R:R)</f>
        <v>0</v>
      </c>
      <c r="AF33" s="246">
        <f t="shared" si="1"/>
        <v>1.2304427635362103</v>
      </c>
    </row>
    <row r="34" spans="1:32" x14ac:dyDescent="0.25">
      <c r="A34" s="41">
        <v>262</v>
      </c>
      <c r="B34" s="42" t="s">
        <v>3</v>
      </c>
      <c r="C34" s="41">
        <v>5060</v>
      </c>
      <c r="D34" s="43" t="s">
        <v>484</v>
      </c>
      <c r="E34" s="41">
        <v>4057</v>
      </c>
      <c r="F34" s="43" t="s">
        <v>55</v>
      </c>
      <c r="G34" s="41">
        <v>58</v>
      </c>
      <c r="H34" s="43" t="s">
        <v>344</v>
      </c>
      <c r="I34" s="41">
        <v>58</v>
      </c>
      <c r="K34" s="28">
        <f>IF(SUMIF(CONSO!C:C,G34,CONSO!G:G)=0,0,L34/SUMIF(CONSO!C:C,G34,CONSO!G:G))</f>
        <v>0</v>
      </c>
      <c r="L34" s="246">
        <f>SUMIF(BAROMPREM!B:B,G34,BAROMPREM!J:J)/1000-M34</f>
        <v>0</v>
      </c>
      <c r="M34" s="246">
        <f>SUMIF(BAROMPREM!B:B,G34,BAROMPREM!L:L)/1000</f>
        <v>1.27939</v>
      </c>
      <c r="N34" s="246">
        <f>L34*VLOOKUP(G34,CONSO!$C$4:$N$342,6,FALSE)*VLOOKUP(G34,CONSO!$C$4:$N$342,7,FALSE)+M34*CONSO!$S$4*CONSO!$T$4</f>
        <v>8.677334736000003E-2</v>
      </c>
      <c r="O34" s="246">
        <f>K34*SUMIF(CONSO!C:C,G34,CONSO!M:M)</f>
        <v>0</v>
      </c>
      <c r="P34" s="246">
        <f>K34*SUMIF(CONSO!C:C,G34,CONSO!N:N)</f>
        <v>0</v>
      </c>
      <c r="Q34" s="246">
        <f t="shared" si="0"/>
        <v>8.677334736000003E-2</v>
      </c>
      <c r="W34" s="62">
        <v>1.1000000000000001</v>
      </c>
      <c r="X34" s="28">
        <f>IF(SUMIF(IMMO!C:C,G34,IMMO!G:G)=0,0,Y34/SUMIF(IMMO!C:C,G34,IMMO!G:G))</f>
        <v>0.19220197827531155</v>
      </c>
      <c r="Y34" s="246">
        <f>SUMIF(BAROMPREM!B:B,G34,BAROMPREM!N:N)/1000</f>
        <v>372.63087999999999</v>
      </c>
      <c r="Z34" s="246">
        <f>Y34*VLOOKUP(G34,IMMO!$C$4:$R$342,6,FALSE)*VLOOKUP(G34,IMMO!$C$4:$R$342,7,FALSE)</f>
        <v>17.078442033937939</v>
      </c>
      <c r="AA34" s="246">
        <f>X34*SUMIF(IMMO!C:C,G34,IMMO!M:M)</f>
        <v>0</v>
      </c>
      <c r="AB34" s="246">
        <f>X34*SUMIF(IMMO!C:C,G34,IMMO!N:N)</f>
        <v>0</v>
      </c>
      <c r="AC34" s="246">
        <f>X34*SUMIF(IMMO!C:C,G34,IMMO!O:O)</f>
        <v>0</v>
      </c>
      <c r="AD34" s="246">
        <f>X34*SUMIF(IMMO!C:C,G34,IMMO!Q:Q)</f>
        <v>0</v>
      </c>
      <c r="AE34" s="246">
        <f>X34*SUMIF(IMMO!C:C,G34,IMMO!R:R)</f>
        <v>0</v>
      </c>
      <c r="AF34" s="246">
        <f t="shared" si="1"/>
        <v>18.786286237331733</v>
      </c>
    </row>
    <row r="35" spans="1:32" x14ac:dyDescent="0.25">
      <c r="A35" s="41">
        <v>262</v>
      </c>
      <c r="B35" s="42" t="s">
        <v>3</v>
      </c>
      <c r="C35" s="41">
        <v>5060</v>
      </c>
      <c r="D35" s="43" t="s">
        <v>484</v>
      </c>
      <c r="E35" s="41">
        <v>4082</v>
      </c>
      <c r="F35" s="43" t="s">
        <v>67</v>
      </c>
      <c r="G35" s="41">
        <v>82</v>
      </c>
      <c r="H35" s="43" t="s">
        <v>67</v>
      </c>
      <c r="I35" s="41">
        <v>82</v>
      </c>
      <c r="K35" s="28">
        <f>IF(SUMIF(CONSO!C:C,G35,CONSO!G:G)=0,0,L35/SUMIF(CONSO!C:C,G35,CONSO!G:G))</f>
        <v>8.6537856378626724E-2</v>
      </c>
      <c r="L35" s="246">
        <f>SUMIF(BAROMPREM!B:B,G35,BAROMPREM!J:J)/1000-M35</f>
        <v>137.5</v>
      </c>
      <c r="M35" s="246">
        <f>SUMIF(BAROMPREM!B:B,G35,BAROMPREM!L:L)/1000</f>
        <v>12.728149999999999</v>
      </c>
      <c r="N35" s="246">
        <f>L35*VLOOKUP(G35,CONSO!$C$4:$N$342,6,FALSE)*VLOOKUP(G35,CONSO!$C$4:$N$342,7,FALSE)+M35*CONSO!$S$4*CONSO!$T$4</f>
        <v>11.43557452693457</v>
      </c>
      <c r="O35" s="246">
        <f>K35*SUMIF(CONSO!C:C,G35,CONSO!M:M)</f>
        <v>0</v>
      </c>
      <c r="P35" s="246">
        <f>K35*SUMIF(CONSO!C:C,G35,CONSO!N:N)</f>
        <v>0</v>
      </c>
      <c r="Q35" s="246">
        <f t="shared" si="0"/>
        <v>11.43557452693457</v>
      </c>
      <c r="W35" s="62">
        <v>1.2</v>
      </c>
      <c r="X35" s="28">
        <f>IF(SUMIF(IMMO!C:C,G35,IMMO!G:G)=0,0,Y35/SUMIF(IMMO!C:C,G35,IMMO!G:G))</f>
        <v>5.2497834136030243E-2</v>
      </c>
      <c r="Y35" s="246">
        <f>SUMIF(BAROMPREM!B:B,G35,BAROMPREM!N:N)/1000</f>
        <v>163.9</v>
      </c>
      <c r="Z35" s="246">
        <f>Y35*VLOOKUP(G35,IMMO!$C$4:$R$342,6,FALSE)*VLOOKUP(G35,IMMO!$C$4:$R$342,7,FALSE)</f>
        <v>8.4797932121211996</v>
      </c>
      <c r="AA35" s="246">
        <f>X35*SUMIF(IMMO!C:C,G35,IMMO!M:M)</f>
        <v>0</v>
      </c>
      <c r="AB35" s="246">
        <f>X35*SUMIF(IMMO!C:C,G35,IMMO!N:N)</f>
        <v>0</v>
      </c>
      <c r="AC35" s="246">
        <f>X35*SUMIF(IMMO!C:C,G35,IMMO!O:O)</f>
        <v>0</v>
      </c>
      <c r="AD35" s="246">
        <f>X35*SUMIF(IMMO!C:C,G35,IMMO!Q:Q)</f>
        <v>0</v>
      </c>
      <c r="AE35" s="246">
        <f>X35*SUMIF(IMMO!C:C,G35,IMMO!R:R)</f>
        <v>0</v>
      </c>
      <c r="AF35" s="246">
        <f t="shared" si="1"/>
        <v>10.175751854545439</v>
      </c>
    </row>
    <row r="36" spans="1:32" x14ac:dyDescent="0.25">
      <c r="A36" s="41">
        <v>262</v>
      </c>
      <c r="B36" s="42" t="s">
        <v>3</v>
      </c>
      <c r="C36" s="41">
        <v>5060</v>
      </c>
      <c r="D36" s="43" t="s">
        <v>484</v>
      </c>
      <c r="E36" s="41">
        <v>4030</v>
      </c>
      <c r="F36" s="43" t="s">
        <v>45</v>
      </c>
      <c r="G36" s="41">
        <v>30</v>
      </c>
      <c r="H36" s="43" t="s">
        <v>45</v>
      </c>
      <c r="I36" s="41">
        <v>30</v>
      </c>
      <c r="K36" s="28">
        <f>IF(SUMIF(CONSO!C:C,G36,CONSO!G:G)=0,0,L36/SUMIF(CONSO!C:C,G36,CONSO!G:G))</f>
        <v>5.1962732354832938E-2</v>
      </c>
      <c r="L36" s="246">
        <f>SUMIF(BAROMPREM!B:B,G36,BAROMPREM!J:J)/1000-M36</f>
        <v>157</v>
      </c>
      <c r="M36" s="246">
        <f>SUMIF(BAROMPREM!B:B,G36,BAROMPREM!L:L)/1000</f>
        <v>3.1796100000000003</v>
      </c>
      <c r="N36" s="246">
        <f>L36*VLOOKUP(G36,CONSO!$C$4:$N$342,6,FALSE)*VLOOKUP(G36,CONSO!$C$4:$N$342,7,FALSE)+M36*CONSO!$S$4*CONSO!$T$4</f>
        <v>11.154084146791128</v>
      </c>
      <c r="O36" s="246">
        <f>K36*SUMIF(CONSO!C:C,G36,CONSO!M:M)</f>
        <v>0</v>
      </c>
      <c r="P36" s="246">
        <f>K36*SUMIF(CONSO!C:C,G36,CONSO!N:N)</f>
        <v>0</v>
      </c>
      <c r="Q36" s="246">
        <f t="shared" si="0"/>
        <v>11.154084146791128</v>
      </c>
      <c r="W36" s="62">
        <v>1.1000000000000001</v>
      </c>
      <c r="X36" s="28">
        <f>IF(SUMIF(IMMO!C:C,G36,IMMO!G:G)=0,0,Y36/SUMIF(IMMO!C:C,G36,IMMO!G:G))</f>
        <v>1.0261588564957362E-2</v>
      </c>
      <c r="Y36" s="246">
        <f>SUMIF(BAROMPREM!B:B,G36,BAROMPREM!N:N)/1000</f>
        <v>110</v>
      </c>
      <c r="Z36" s="246">
        <f>Y36*VLOOKUP(G36,IMMO!$C$4:$R$342,6,FALSE)*VLOOKUP(G36,IMMO!$C$4:$R$342,7,FALSE)</f>
        <v>3.6867541529954906</v>
      </c>
      <c r="AA36" s="246">
        <f>X36*SUMIF(IMMO!C:C,G36,IMMO!M:M)</f>
        <v>0</v>
      </c>
      <c r="AB36" s="246">
        <f>X36*SUMIF(IMMO!C:C,G36,IMMO!N:N)</f>
        <v>0</v>
      </c>
      <c r="AC36" s="246">
        <f>X36*SUMIF(IMMO!C:C,G36,IMMO!O:O)</f>
        <v>0</v>
      </c>
      <c r="AD36" s="246">
        <f>X36*SUMIF(IMMO!C:C,G36,IMMO!Q:Q)</f>
        <v>0</v>
      </c>
      <c r="AE36" s="246">
        <f>X36*SUMIF(IMMO!C:C,G36,IMMO!R:R)</f>
        <v>0</v>
      </c>
      <c r="AF36" s="246">
        <f t="shared" si="1"/>
        <v>4.0554295682950396</v>
      </c>
    </row>
    <row r="37" spans="1:32" x14ac:dyDescent="0.25">
      <c r="A37" s="41">
        <v>262</v>
      </c>
      <c r="B37" s="42" t="s">
        <v>3</v>
      </c>
      <c r="C37" s="41">
        <v>5060</v>
      </c>
      <c r="D37" s="43" t="s">
        <v>484</v>
      </c>
      <c r="E37" s="41">
        <v>4060</v>
      </c>
      <c r="F37" s="43" t="s">
        <v>56</v>
      </c>
      <c r="G37" s="41">
        <v>60</v>
      </c>
      <c r="H37" s="43" t="s">
        <v>56</v>
      </c>
      <c r="I37" s="41">
        <v>60</v>
      </c>
      <c r="K37" s="28">
        <f>IF(SUMIF(CONSO!C:C,G37,CONSO!G:G)=0,0,L37/SUMIF(CONSO!C:C,G37,CONSO!G:G))</f>
        <v>0.10422640599693725</v>
      </c>
      <c r="L37" s="246">
        <f>SUMIF(BAROMPREM!B:B,G37,BAROMPREM!J:J)/1000-M37</f>
        <v>380</v>
      </c>
      <c r="M37" s="246">
        <f>SUMIF(BAROMPREM!B:B,G37,BAROMPREM!L:L)/1000</f>
        <v>8.0070899999999998</v>
      </c>
      <c r="N37" s="246">
        <f>L37*VLOOKUP(G37,CONSO!$C$4:$N$342,6,FALSE)*VLOOKUP(G37,CONSO!$C$4:$N$342,7,FALSE)+M37*CONSO!$S$4*CONSO!$T$4</f>
        <v>31.670786819868475</v>
      </c>
      <c r="O37" s="246">
        <f>K37*SUMIF(CONSO!C:C,G37,CONSO!M:M)</f>
        <v>0</v>
      </c>
      <c r="P37" s="246">
        <f>K37*SUMIF(CONSO!C:C,G37,CONSO!N:N)</f>
        <v>0</v>
      </c>
      <c r="Q37" s="246">
        <f t="shared" si="0"/>
        <v>31.670786819868475</v>
      </c>
      <c r="W37" s="62">
        <v>1.1499999999999999</v>
      </c>
      <c r="X37" s="28">
        <f>IF(SUMIF(IMMO!C:C,G37,IMMO!G:G)=0,0,Y37/SUMIF(IMMO!C:C,G37,IMMO!G:G))</f>
        <v>9.4995681949625946E-2</v>
      </c>
      <c r="Y37" s="246">
        <f>SUMIF(BAROMPREM!B:B,G37,BAROMPREM!N:N)/1000</f>
        <v>945.10801000000004</v>
      </c>
      <c r="Z37" s="246">
        <f>Y37*VLOOKUP(G37,IMMO!$C$4:$R$342,6,FALSE)*VLOOKUP(G37,IMMO!$C$4:$R$342,7,FALSE)</f>
        <v>39.996610439460476</v>
      </c>
      <c r="AA37" s="246">
        <f>X37*SUMIF(IMMO!C:C,G37,IMMO!M:M)</f>
        <v>0</v>
      </c>
      <c r="AB37" s="246">
        <f>X37*SUMIF(IMMO!C:C,G37,IMMO!N:N)</f>
        <v>0</v>
      </c>
      <c r="AC37" s="246">
        <f>X37*SUMIF(IMMO!C:C,G37,IMMO!O:O)</f>
        <v>0</v>
      </c>
      <c r="AD37" s="246">
        <f>X37*SUMIF(IMMO!C:C,G37,IMMO!Q:Q)</f>
        <v>0</v>
      </c>
      <c r="AE37" s="246">
        <f>X37*SUMIF(IMMO!C:C,G37,IMMO!R:R)</f>
        <v>0</v>
      </c>
      <c r="AF37" s="246">
        <f t="shared" si="1"/>
        <v>45.996102005379541</v>
      </c>
    </row>
    <row r="38" spans="1:32" x14ac:dyDescent="0.25">
      <c r="A38" s="41">
        <v>262</v>
      </c>
      <c r="B38" s="42" t="s">
        <v>3</v>
      </c>
      <c r="C38" s="41">
        <v>5060</v>
      </c>
      <c r="D38" s="43" t="s">
        <v>484</v>
      </c>
      <c r="E38" s="217">
        <v>4060</v>
      </c>
      <c r="F38" s="218" t="s">
        <v>56</v>
      </c>
      <c r="G38" s="41">
        <v>64</v>
      </c>
      <c r="H38" s="43" t="s">
        <v>57</v>
      </c>
      <c r="I38" s="41">
        <v>64</v>
      </c>
      <c r="K38" s="28">
        <f>IF(SUMIF(CONSO!C:C,G38,CONSO!G:G)=0,0,L38/SUMIF(CONSO!C:C,G38,CONSO!G:G))</f>
        <v>0.19050601529267466</v>
      </c>
      <c r="L38" s="246">
        <f>SUMIF(BAROMPREM!B:B,G38,BAROMPREM!J:J)/1000-M38</f>
        <v>73</v>
      </c>
      <c r="M38" s="246">
        <f>SUMIF(BAROMPREM!B:B,G38,BAROMPREM!L:L)/1000</f>
        <v>0.15694</v>
      </c>
      <c r="N38" s="246">
        <f>L38*VLOOKUP(G38,CONSO!$C$4:$N$342,6,FALSE)*VLOOKUP(G38,CONSO!$C$4:$N$342,7,FALSE)+M38*CONSO!$S$4*CONSO!$T$4</f>
        <v>5.907861641103386</v>
      </c>
      <c r="O38" s="246">
        <f>K38*SUMIF(CONSO!C:C,G38,CONSO!M:M)</f>
        <v>0</v>
      </c>
      <c r="P38" s="246">
        <f>K38*SUMIF(CONSO!C:C,G38,CONSO!N:N)</f>
        <v>0</v>
      </c>
      <c r="Q38" s="246">
        <f t="shared" si="0"/>
        <v>5.907861641103386</v>
      </c>
      <c r="W38" s="62">
        <v>1.1000000000000001</v>
      </c>
      <c r="X38" s="28">
        <f>IF(SUMIF(IMMO!C:C,G38,IMMO!G:G)=0,0,Y38/SUMIF(IMMO!C:C,G38,IMMO!G:G))</f>
        <v>0.15442267464676826</v>
      </c>
      <c r="Y38" s="246">
        <f>SUMIF(BAROMPREM!B:B,G38,BAROMPREM!N:N)/1000</f>
        <v>170.89767000000001</v>
      </c>
      <c r="Z38" s="246">
        <f>Y38*VLOOKUP(G38,IMMO!$C$4:$R$342,6,FALSE)*VLOOKUP(G38,IMMO!$C$4:$R$342,7,FALSE)</f>
        <v>8.3797014628880451</v>
      </c>
      <c r="AA38" s="246">
        <f>X38*SUMIF(IMMO!C:C,G38,IMMO!M:M)</f>
        <v>0</v>
      </c>
      <c r="AB38" s="246">
        <f>X38*SUMIF(IMMO!C:C,G38,IMMO!N:N)</f>
        <v>0</v>
      </c>
      <c r="AC38" s="246">
        <f>X38*SUMIF(IMMO!C:C,G38,IMMO!O:O)</f>
        <v>0</v>
      </c>
      <c r="AD38" s="246">
        <f>X38*SUMIF(IMMO!C:C,G38,IMMO!Q:Q)</f>
        <v>0</v>
      </c>
      <c r="AE38" s="246">
        <f>X38*SUMIF(IMMO!C:C,G38,IMMO!R:R)</f>
        <v>0</v>
      </c>
      <c r="AF38" s="246">
        <f t="shared" si="1"/>
        <v>9.2176716091768505</v>
      </c>
    </row>
    <row r="39" spans="1:32" x14ac:dyDescent="0.25">
      <c r="A39" s="41">
        <v>262</v>
      </c>
      <c r="B39" s="42" t="s">
        <v>3</v>
      </c>
      <c r="C39" s="41">
        <v>5060</v>
      </c>
      <c r="D39" s="43" t="s">
        <v>484</v>
      </c>
      <c r="E39" s="41">
        <v>4092</v>
      </c>
      <c r="F39" s="43" t="s">
        <v>68</v>
      </c>
      <c r="G39" s="41">
        <v>92</v>
      </c>
      <c r="H39" s="43" t="s">
        <v>68</v>
      </c>
      <c r="I39" s="41">
        <v>92</v>
      </c>
      <c r="K39" s="28">
        <f>IF(SUMIF(CONSO!C:C,G39,CONSO!G:G)=0,0,L39/SUMIF(CONSO!C:C,G39,CONSO!G:G))</f>
        <v>3.597896238111651E-2</v>
      </c>
      <c r="L39" s="246">
        <f>SUMIF(BAROMPREM!B:B,G39,BAROMPREM!J:J)/1000-M39</f>
        <v>50</v>
      </c>
      <c r="M39" s="246">
        <f>SUMIF(BAROMPREM!B:B,G39,BAROMPREM!L:L)/1000</f>
        <v>0.48676999999999998</v>
      </c>
      <c r="N39" s="246">
        <f>L39*VLOOKUP(G39,CONSO!$C$4:$N$342,6,FALSE)*VLOOKUP(G39,CONSO!$C$4:$N$342,7,FALSE)+M39*CONSO!$S$4*CONSO!$T$4</f>
        <v>4.424814662508874</v>
      </c>
      <c r="O39" s="246">
        <f>K39*SUMIF(CONSO!C:C,G39,CONSO!M:M)</f>
        <v>0</v>
      </c>
      <c r="P39" s="246">
        <f>K39*SUMIF(CONSO!C:C,G39,CONSO!N:N)</f>
        <v>0</v>
      </c>
      <c r="Q39" s="246">
        <f t="shared" si="0"/>
        <v>4.424814662508874</v>
      </c>
      <c r="W39" s="62">
        <v>1.1000000000000001</v>
      </c>
      <c r="X39" s="28">
        <f>IF(SUMIF(IMMO!C:C,G39,IMMO!G:G)=0,0,Y39/SUMIF(IMMO!C:C,G39,IMMO!G:G))</f>
        <v>-2.3850804924808586E-5</v>
      </c>
      <c r="Y39" s="246">
        <f>SUMIF(BAROMPREM!B:B,G39,BAROMPREM!N:N)/1000</f>
        <v>-9.7239999999999993E-2</v>
      </c>
      <c r="Z39" s="246">
        <f>Y39*VLOOKUP(G39,IMMO!$C$4:$R$342,6,FALSE)*VLOOKUP(G39,IMMO!$C$4:$R$342,7,FALSE)</f>
        <v>-3.2487390787288798E-3</v>
      </c>
      <c r="AA39" s="246">
        <f>X39*SUMIF(IMMO!C:C,G39,IMMO!M:M)</f>
        <v>0</v>
      </c>
      <c r="AB39" s="246">
        <f>X39*SUMIF(IMMO!C:C,G39,IMMO!N:N)</f>
        <v>0</v>
      </c>
      <c r="AC39" s="246">
        <f>X39*SUMIF(IMMO!C:C,G39,IMMO!O:O)</f>
        <v>0</v>
      </c>
      <c r="AD39" s="246">
        <f>X39*SUMIF(IMMO!C:C,G39,IMMO!Q:Q)</f>
        <v>0</v>
      </c>
      <c r="AE39" s="246">
        <f>X39*SUMIF(IMMO!C:C,G39,IMMO!R:R)</f>
        <v>0</v>
      </c>
      <c r="AF39" s="246">
        <f t="shared" si="1"/>
        <v>-3.573612986601768E-3</v>
      </c>
    </row>
    <row r="40" spans="1:32" x14ac:dyDescent="0.25">
      <c r="A40" s="41">
        <v>262</v>
      </c>
      <c r="B40" s="42" t="s">
        <v>3</v>
      </c>
      <c r="C40" s="41">
        <v>5060</v>
      </c>
      <c r="D40" s="43" t="s">
        <v>484</v>
      </c>
      <c r="E40" s="41">
        <v>4041</v>
      </c>
      <c r="F40" s="43" t="s">
        <v>46</v>
      </c>
      <c r="G40" s="41">
        <v>41</v>
      </c>
      <c r="H40" s="43" t="s">
        <v>46</v>
      </c>
      <c r="I40" s="41">
        <v>41</v>
      </c>
      <c r="K40" s="28">
        <f>IF(SUMIF(CONSO!C:C,G40,CONSO!G:G)=0,0,L40/SUMIF(CONSO!C:C,G40,CONSO!G:G))</f>
        <v>6.4314531133286366E-3</v>
      </c>
      <c r="L40" s="246">
        <f>SUMIF(BAROMPREM!B:B,G40,BAROMPREM!J:J)/1000-M40</f>
        <v>7</v>
      </c>
      <c r="M40" s="246">
        <f>SUMIF(BAROMPREM!B:B,G40,BAROMPREM!L:L)/1000</f>
        <v>0.66916999999999993</v>
      </c>
      <c r="N40" s="246">
        <f>L40*VLOOKUP(G40,CONSO!$C$4:$N$342,6,FALSE)*VLOOKUP(G40,CONSO!$C$4:$N$342,7,FALSE)+M40*CONSO!$S$4*CONSO!$T$4</f>
        <v>0.70111372296949215</v>
      </c>
      <c r="O40" s="246">
        <f>K40*SUMIF(CONSO!C:C,G40,CONSO!M:M)</f>
        <v>0</v>
      </c>
      <c r="P40" s="246">
        <f>K40*SUMIF(CONSO!C:C,G40,CONSO!N:N)</f>
        <v>0</v>
      </c>
      <c r="Q40" s="246">
        <f t="shared" si="0"/>
        <v>0.70111372296949215</v>
      </c>
      <c r="W40" s="62">
        <v>1.05</v>
      </c>
      <c r="X40" s="28">
        <f>IF(SUMIF(IMMO!C:C,G40,IMMO!G:G)=0,0,Y40/SUMIF(IMMO!C:C,G40,IMMO!G:G))</f>
        <v>0</v>
      </c>
      <c r="Y40" s="246">
        <f>SUMIF(BAROMPREM!B:B,G40,BAROMPREM!N:N)/1000</f>
        <v>0</v>
      </c>
      <c r="Z40" s="246">
        <f>Y40*VLOOKUP(G40,IMMO!$C$4:$R$342,6,FALSE)*VLOOKUP(G40,IMMO!$C$4:$R$342,7,FALSE)</f>
        <v>0</v>
      </c>
      <c r="AA40" s="246">
        <f>X40*SUMIF(IMMO!C:C,G40,IMMO!M:M)</f>
        <v>0</v>
      </c>
      <c r="AB40" s="246">
        <f>X40*SUMIF(IMMO!C:C,G40,IMMO!N:N)</f>
        <v>0</v>
      </c>
      <c r="AC40" s="246">
        <f>X40*SUMIF(IMMO!C:C,G40,IMMO!O:O)</f>
        <v>0</v>
      </c>
      <c r="AD40" s="246">
        <f>X40*SUMIF(IMMO!C:C,G40,IMMO!Q:Q)</f>
        <v>0</v>
      </c>
      <c r="AE40" s="246">
        <f>X40*SUMIF(IMMO!C:C,G40,IMMO!R:R)</f>
        <v>0</v>
      </c>
      <c r="AF40" s="246">
        <f t="shared" si="1"/>
        <v>0</v>
      </c>
    </row>
    <row r="41" spans="1:32" x14ac:dyDescent="0.25">
      <c r="A41" s="41">
        <v>262</v>
      </c>
      <c r="B41" s="42" t="s">
        <v>3</v>
      </c>
      <c r="C41" s="41">
        <v>5060</v>
      </c>
      <c r="D41" s="43" t="s">
        <v>484</v>
      </c>
      <c r="E41" s="41">
        <v>4085</v>
      </c>
      <c r="F41" s="43" t="s">
        <v>69</v>
      </c>
      <c r="G41" s="41">
        <v>85</v>
      </c>
      <c r="H41" s="43" t="s">
        <v>69</v>
      </c>
      <c r="I41" s="41">
        <v>85</v>
      </c>
      <c r="K41" s="28">
        <f>IF(SUMIF(CONSO!C:C,G41,CONSO!G:G)=0,0,L41/SUMIF(CONSO!C:C,G41,CONSO!G:G))</f>
        <v>8.4535164345918457E-2</v>
      </c>
      <c r="L41" s="246">
        <f>SUMIF(BAROMPREM!B:B,G41,BAROMPREM!J:J)/1000-M41</f>
        <v>130</v>
      </c>
      <c r="M41" s="246">
        <f>SUMIF(BAROMPREM!B:B,G41,BAROMPREM!L:L)/1000</f>
        <v>2.5339800000000001</v>
      </c>
      <c r="N41" s="246">
        <f>L41*VLOOKUP(G41,CONSO!$C$4:$N$342,6,FALSE)*VLOOKUP(G41,CONSO!$C$4:$N$342,7,FALSE)+M41*CONSO!$S$4*CONSO!$T$4</f>
        <v>10.545775254949074</v>
      </c>
      <c r="O41" s="246">
        <f>K41*SUMIF(CONSO!C:C,G41,CONSO!M:M)</f>
        <v>0</v>
      </c>
      <c r="P41" s="246">
        <f>K41*SUMIF(CONSO!C:C,G41,CONSO!N:N)</f>
        <v>0</v>
      </c>
      <c r="Q41" s="246">
        <f t="shared" si="0"/>
        <v>10.545775254949074</v>
      </c>
      <c r="W41" s="62">
        <v>1.2</v>
      </c>
      <c r="X41" s="28">
        <f>IF(SUMIF(IMMO!C:C,G41,IMMO!G:G)=0,0,Y41/SUMIF(IMMO!C:C,G41,IMMO!G:G))</f>
        <v>9.2656688005085946E-2</v>
      </c>
      <c r="Y41" s="246">
        <f>SUMIF(BAROMPREM!B:B,G41,BAROMPREM!N:N)/1000</f>
        <v>283.52181000000002</v>
      </c>
      <c r="Z41" s="246">
        <f>Y41*VLOOKUP(G41,IMMO!$C$4:$R$342,6,FALSE)*VLOOKUP(G41,IMMO!$C$4:$R$342,7,FALSE)</f>
        <v>8.514278685037004</v>
      </c>
      <c r="AA41" s="246">
        <f>X41*SUMIF(IMMO!C:C,G41,IMMO!M:M)</f>
        <v>0</v>
      </c>
      <c r="AB41" s="246">
        <f>X41*SUMIF(IMMO!C:C,G41,IMMO!N:N)</f>
        <v>0</v>
      </c>
      <c r="AC41" s="246">
        <f>X41*SUMIF(IMMO!C:C,G41,IMMO!O:O)</f>
        <v>0</v>
      </c>
      <c r="AD41" s="246">
        <f>X41*SUMIF(IMMO!C:C,G41,IMMO!Q:Q)</f>
        <v>0</v>
      </c>
      <c r="AE41" s="246">
        <f>X41*SUMIF(IMMO!C:C,G41,IMMO!R:R)</f>
        <v>0</v>
      </c>
      <c r="AF41" s="246">
        <f t="shared" si="1"/>
        <v>10.217134422044404</v>
      </c>
    </row>
    <row r="42" spans="1:32" x14ac:dyDescent="0.25">
      <c r="A42" s="41">
        <v>262</v>
      </c>
      <c r="B42" s="42" t="s">
        <v>3</v>
      </c>
      <c r="C42" s="41">
        <v>5060</v>
      </c>
      <c r="D42" s="43" t="s">
        <v>484</v>
      </c>
      <c r="E42" s="41">
        <v>4066</v>
      </c>
      <c r="F42" s="43" t="s">
        <v>342</v>
      </c>
      <c r="G42" s="41">
        <v>70</v>
      </c>
      <c r="H42" s="43" t="s">
        <v>347</v>
      </c>
      <c r="I42" s="41">
        <v>70</v>
      </c>
      <c r="K42" s="28">
        <f>IF(SUMIF(CONSO!C:C,G42,CONSO!G:G)=0,0,L42/SUMIF(CONSO!C:C,G42,CONSO!G:G))</f>
        <v>7.9071454479506711E-2</v>
      </c>
      <c r="L42" s="246">
        <f>SUMIF(BAROMPREM!B:B,G42,BAROMPREM!J:J)/1000-M42</f>
        <v>109</v>
      </c>
      <c r="M42" s="246">
        <f>SUMIF(BAROMPREM!B:B,G42,BAROMPREM!L:L)/1000</f>
        <v>0.65000999999999998</v>
      </c>
      <c r="N42" s="246">
        <f>L42*VLOOKUP(G42,CONSO!$C$4:$N$342,6,FALSE)*VLOOKUP(G42,CONSO!$C$4:$N$342,7,FALSE)+M42*CONSO!$S$4*CONSO!$T$4</f>
        <v>9.4631388436471795</v>
      </c>
      <c r="O42" s="246">
        <f>K42*SUMIF(CONSO!C:C,G42,CONSO!M:M)</f>
        <v>0</v>
      </c>
      <c r="P42" s="246">
        <f>K42*SUMIF(CONSO!C:C,G42,CONSO!N:N)</f>
        <v>0</v>
      </c>
      <c r="Q42" s="246">
        <f t="shared" si="0"/>
        <v>9.4631388436471795</v>
      </c>
      <c r="W42" s="62">
        <v>1.1499999999999999</v>
      </c>
      <c r="X42" s="28">
        <f>IF(SUMIF(IMMO!C:C,G42,IMMO!G:G)=0,0,Y42/SUMIF(IMMO!C:C,G42,IMMO!G:G))</f>
        <v>9.3576100520230424E-2</v>
      </c>
      <c r="Y42" s="246">
        <f>SUMIF(BAROMPREM!B:B,G42,BAROMPREM!N:N)/1000</f>
        <v>164.755</v>
      </c>
      <c r="Z42" s="246">
        <f>Y42*VLOOKUP(G42,IMMO!$C$4:$R$342,6,FALSE)*VLOOKUP(G42,IMMO!$C$4:$R$342,7,FALSE)</f>
        <v>8.6427001887674351</v>
      </c>
      <c r="AA42" s="246">
        <f>X42*SUMIF(IMMO!C:C,G42,IMMO!M:M)</f>
        <v>0</v>
      </c>
      <c r="AB42" s="246">
        <f>X42*SUMIF(IMMO!C:C,G42,IMMO!N:N)</f>
        <v>0</v>
      </c>
      <c r="AC42" s="246">
        <f>X42*SUMIF(IMMO!C:C,G42,IMMO!O:O)</f>
        <v>0</v>
      </c>
      <c r="AD42" s="246">
        <f>X42*SUMIF(IMMO!C:C,G42,IMMO!Q:Q)</f>
        <v>0</v>
      </c>
      <c r="AE42" s="246">
        <f>X42*SUMIF(IMMO!C:C,G42,IMMO!R:R)</f>
        <v>0</v>
      </c>
      <c r="AF42" s="246">
        <f t="shared" si="1"/>
        <v>9.9391052170825489</v>
      </c>
    </row>
    <row r="43" spans="1:32" x14ac:dyDescent="0.25">
      <c r="A43" s="41">
        <v>262</v>
      </c>
      <c r="B43" s="42" t="s">
        <v>3</v>
      </c>
      <c r="C43" s="41">
        <v>5060</v>
      </c>
      <c r="D43" s="43" t="s">
        <v>484</v>
      </c>
      <c r="E43" s="41">
        <v>4066</v>
      </c>
      <c r="F43" s="43" t="s">
        <v>342</v>
      </c>
      <c r="G43" s="41">
        <v>66</v>
      </c>
      <c r="H43" s="43" t="s">
        <v>342</v>
      </c>
      <c r="I43" s="41">
        <v>66</v>
      </c>
      <c r="K43" s="28">
        <f>IF(SUMIF(CONSO!C:C,G43,CONSO!G:G)=0,0,L43/SUMIF(CONSO!C:C,G43,CONSO!G:G))</f>
        <v>1.1774125182498941E-2</v>
      </c>
      <c r="L43" s="246">
        <f>SUMIF(BAROMPREM!B:B,G43,BAROMPREM!J:J)/1000-M43</f>
        <v>10</v>
      </c>
      <c r="M43" s="246">
        <f>SUMIF(BAROMPREM!B:B,G43,BAROMPREM!L:L)/1000</f>
        <v>0.13944000000000001</v>
      </c>
      <c r="N43" s="246">
        <f>L43*VLOOKUP(G43,CONSO!$C$4:$N$342,6,FALSE)*VLOOKUP(G43,CONSO!$C$4:$N$342,7,FALSE)+M43*CONSO!$S$4*CONSO!$T$4</f>
        <v>0.72085419360827385</v>
      </c>
      <c r="O43" s="246">
        <f>K43*SUMIF(CONSO!C:C,G43,CONSO!M:M)</f>
        <v>0</v>
      </c>
      <c r="P43" s="246">
        <f>K43*SUMIF(CONSO!C:C,G43,CONSO!N:N)</f>
        <v>0</v>
      </c>
      <c r="Q43" s="246">
        <f t="shared" si="0"/>
        <v>0.72085419360827385</v>
      </c>
      <c r="W43" s="62">
        <v>1.1499999999999999</v>
      </c>
      <c r="X43" s="28">
        <f>IF(SUMIF(IMMO!C:C,G43,IMMO!G:G)=0,0,Y43/SUMIF(IMMO!C:C,G43,IMMO!G:G))</f>
        <v>0.70099721332188336</v>
      </c>
      <c r="Y43" s="246">
        <f>SUMIF(BAROMPREM!B:B,G43,BAROMPREM!N:N)/1000</f>
        <v>720</v>
      </c>
      <c r="Z43" s="246">
        <f>Y43*VLOOKUP(G43,IMMO!$C$4:$R$342,6,FALSE)*VLOOKUP(G43,IMMO!$C$4:$R$342,7,FALSE)</f>
        <v>24.275739206628192</v>
      </c>
      <c r="AA43" s="246">
        <f>X43*SUMIF(IMMO!C:C,G43,IMMO!M:M)</f>
        <v>0</v>
      </c>
      <c r="AB43" s="246">
        <f>X43*SUMIF(IMMO!C:C,G43,IMMO!N:N)</f>
        <v>0</v>
      </c>
      <c r="AC43" s="246">
        <f>X43*SUMIF(IMMO!C:C,G43,IMMO!O:O)</f>
        <v>0</v>
      </c>
      <c r="AD43" s="246">
        <f>X43*SUMIF(IMMO!C:C,G43,IMMO!Q:Q)</f>
        <v>0</v>
      </c>
      <c r="AE43" s="246">
        <f>X43*SUMIF(IMMO!C:C,G43,IMMO!R:R)</f>
        <v>0</v>
      </c>
      <c r="AF43" s="246">
        <f t="shared" si="1"/>
        <v>27.917100087622419</v>
      </c>
    </row>
    <row r="44" spans="1:32" x14ac:dyDescent="0.25">
      <c r="A44" s="41">
        <v>262</v>
      </c>
      <c r="B44" s="42" t="s">
        <v>3</v>
      </c>
      <c r="C44" s="41">
        <v>5060</v>
      </c>
      <c r="D44" s="43" t="s">
        <v>484</v>
      </c>
      <c r="E44" s="41">
        <v>4066</v>
      </c>
      <c r="F44" s="43" t="s">
        <v>70</v>
      </c>
      <c r="G44" s="41">
        <v>68</v>
      </c>
      <c r="H44" s="43" t="s">
        <v>346</v>
      </c>
      <c r="I44" s="41">
        <v>68</v>
      </c>
      <c r="K44" s="28">
        <f>IF(SUMIF(CONSO!C:C,G44,CONSO!G:G)=0,0,L44/SUMIF(CONSO!C:C,G44,CONSO!G:G))</f>
        <v>1.3074225946395674E-2</v>
      </c>
      <c r="L44" s="246">
        <f>SUMIF(BAROMPREM!B:B,G44,BAROMPREM!J:J)/1000-M44</f>
        <v>11</v>
      </c>
      <c r="M44" s="246">
        <f>SUMIF(BAROMPREM!B:B,G44,BAROMPREM!L:L)/1000</f>
        <v>5.0940300000000001</v>
      </c>
      <c r="N44" s="246">
        <f>L44*VLOOKUP(G44,CONSO!$C$4:$N$342,6,FALSE)*VLOOKUP(G44,CONSO!$C$4:$N$342,7,FALSE)+M44*CONSO!$S$4*CONSO!$T$4</f>
        <v>1.088979898340491</v>
      </c>
      <c r="O44" s="246">
        <f>K44*SUMIF(CONSO!C:C,G44,CONSO!M:M)</f>
        <v>0</v>
      </c>
      <c r="P44" s="246">
        <f>K44*SUMIF(CONSO!C:C,G44,CONSO!N:N)</f>
        <v>0</v>
      </c>
      <c r="Q44" s="246">
        <f t="shared" si="0"/>
        <v>1.088979898340491</v>
      </c>
      <c r="W44" s="62">
        <v>1.1499999999999999</v>
      </c>
      <c r="X44" s="28">
        <f>IF(SUMIF(IMMO!C:C,G44,IMMO!G:G)=0,0,Y44/SUMIF(IMMO!C:C,G44,IMMO!G:G))</f>
        <v>0.52232812561588859</v>
      </c>
      <c r="Y44" s="246">
        <f>SUMIF(BAROMPREM!B:B,G44,BAROMPREM!N:N)/1000</f>
        <v>1187.05908</v>
      </c>
      <c r="Z44" s="246">
        <f>Y44*VLOOKUP(G44,IMMO!$C$4:$R$342,6,FALSE)*VLOOKUP(G44,IMMO!$C$4:$R$342,7,FALSE)</f>
        <v>57.944824785615857</v>
      </c>
      <c r="AA44" s="246">
        <f>X44*SUMIF(IMMO!C:C,G44,IMMO!M:M)</f>
        <v>0</v>
      </c>
      <c r="AB44" s="246">
        <f>X44*SUMIF(IMMO!C:C,G44,IMMO!N:N)</f>
        <v>0</v>
      </c>
      <c r="AC44" s="246">
        <f>X44*SUMIF(IMMO!C:C,G44,IMMO!O:O)</f>
        <v>0</v>
      </c>
      <c r="AD44" s="246">
        <f>X44*SUMIF(IMMO!C:C,G44,IMMO!Q:Q)</f>
        <v>0</v>
      </c>
      <c r="AE44" s="246">
        <f>X44*SUMIF(IMMO!C:C,G44,IMMO!R:R)</f>
        <v>0</v>
      </c>
      <c r="AF44" s="246">
        <f t="shared" si="1"/>
        <v>66.636548503458229</v>
      </c>
    </row>
    <row r="45" spans="1:32" x14ac:dyDescent="0.25">
      <c r="A45" s="41">
        <v>262</v>
      </c>
      <c r="B45" s="42" t="s">
        <v>3</v>
      </c>
      <c r="C45" s="41">
        <v>5060</v>
      </c>
      <c r="D45" s="43" t="s">
        <v>484</v>
      </c>
      <c r="E45" s="41">
        <v>4067</v>
      </c>
      <c r="F45" s="43" t="s">
        <v>71</v>
      </c>
      <c r="G45" s="41">
        <v>67</v>
      </c>
      <c r="H45" s="43" t="s">
        <v>71</v>
      </c>
      <c r="I45" s="41">
        <v>67</v>
      </c>
      <c r="K45" s="28">
        <f>IF(SUMIF(CONSO!C:C,G45,CONSO!G:G)=0,0,L45/SUMIF(CONSO!C:C,G45,CONSO!G:G))</f>
        <v>1.8253250817050273E-2</v>
      </c>
      <c r="L45" s="246">
        <f>SUMIF(BAROMPREM!B:B,G45,BAROMPREM!J:J)/1000-M45</f>
        <v>21</v>
      </c>
      <c r="M45" s="246">
        <f>SUMIF(BAROMPREM!B:B,G45,BAROMPREM!L:L)/1000</f>
        <v>2.1496599999999999</v>
      </c>
      <c r="N45" s="246">
        <f>L45*VLOOKUP(G45,CONSO!$C$4:$N$342,6,FALSE)*VLOOKUP(G45,CONSO!$C$4:$N$342,7,FALSE)+M45*CONSO!$S$4*CONSO!$T$4</f>
        <v>1.5703858874474423</v>
      </c>
      <c r="O45" s="246">
        <f>K45*SUMIF(CONSO!C:C,G45,CONSO!M:M)</f>
        <v>0</v>
      </c>
      <c r="P45" s="246">
        <f>K45*SUMIF(CONSO!C:C,G45,CONSO!N:N)</f>
        <v>0</v>
      </c>
      <c r="Q45" s="246">
        <f t="shared" si="0"/>
        <v>1.5703858874474423</v>
      </c>
      <c r="W45" s="62">
        <v>1.1499999999999999</v>
      </c>
      <c r="X45" s="28">
        <f>IF(SUMIF(IMMO!C:C,G45,IMMO!G:G)=0,0,Y45/SUMIF(IMMO!C:C,G45,IMMO!G:G))</f>
        <v>-3.4053483987223805E-3</v>
      </c>
      <c r="Y45" s="246">
        <f>SUMIF(BAROMPREM!B:B,G45,BAROMPREM!N:N)/1000</f>
        <v>-13.07268</v>
      </c>
      <c r="Z45" s="246">
        <f>Y45*VLOOKUP(G45,IMMO!$C$4:$R$342,6,FALSE)*VLOOKUP(G45,IMMO!$C$4:$R$342,7,FALSE)</f>
        <v>-0.36953083183304897</v>
      </c>
      <c r="AA45" s="246">
        <f>X45*SUMIF(IMMO!C:C,G45,IMMO!M:M)</f>
        <v>0</v>
      </c>
      <c r="AB45" s="246">
        <f>X45*SUMIF(IMMO!C:C,G45,IMMO!N:N)</f>
        <v>0</v>
      </c>
      <c r="AC45" s="246">
        <f>X45*SUMIF(IMMO!C:C,G45,IMMO!O:O)</f>
        <v>0</v>
      </c>
      <c r="AD45" s="246">
        <f>X45*SUMIF(IMMO!C:C,G45,IMMO!Q:Q)</f>
        <v>0</v>
      </c>
      <c r="AE45" s="246">
        <f>X45*SUMIF(IMMO!C:C,G45,IMMO!R:R)</f>
        <v>0</v>
      </c>
      <c r="AF45" s="246">
        <f t="shared" si="1"/>
        <v>-0.4249604566080063</v>
      </c>
    </row>
    <row r="46" spans="1:32" x14ac:dyDescent="0.25">
      <c r="A46" s="41">
        <v>262</v>
      </c>
      <c r="B46" s="42" t="s">
        <v>3</v>
      </c>
      <c r="C46" s="41">
        <v>5060</v>
      </c>
      <c r="D46" s="43" t="s">
        <v>484</v>
      </c>
      <c r="E46" s="41">
        <v>4095</v>
      </c>
      <c r="F46" s="43" t="s">
        <v>91</v>
      </c>
      <c r="G46" s="41">
        <v>95</v>
      </c>
      <c r="H46" s="43" t="s">
        <v>91</v>
      </c>
      <c r="I46" s="41">
        <v>95</v>
      </c>
      <c r="K46" s="28">
        <f>IF(SUMIF(CONSO!C:C,G46,CONSO!G:G)=0,0,L46/SUMIF(CONSO!C:C,G46,CONSO!G:G))</f>
        <v>0.13995688684405264</v>
      </c>
      <c r="L46" s="246">
        <f>SUMIF(BAROMPREM!B:B,G46,BAROMPREM!J:J)/1000-M46</f>
        <v>261</v>
      </c>
      <c r="M46" s="246">
        <f>SUMIF(BAROMPREM!B:B,G46,BAROMPREM!L:L)/1000</f>
        <v>0.39485999999999999</v>
      </c>
      <c r="N46" s="246">
        <f>L46*VLOOKUP(G46,CONSO!$C$4:$N$342,6,FALSE)*VLOOKUP(G46,CONSO!$C$4:$N$342,7,FALSE)+M46*CONSO!$S$4*CONSO!$T$4</f>
        <v>22.033742288624452</v>
      </c>
      <c r="O46" s="246">
        <f>K46*SUMIF(CONSO!C:C,G46,CONSO!M:M)</f>
        <v>0</v>
      </c>
      <c r="P46" s="246">
        <f>K46*SUMIF(CONSO!C:C,G46,CONSO!N:N)</f>
        <v>0</v>
      </c>
      <c r="Q46" s="246">
        <f t="shared" si="0"/>
        <v>22.033742288624452</v>
      </c>
      <c r="W46" s="62">
        <v>1.2</v>
      </c>
      <c r="X46" s="28">
        <f>IF(SUMIF(IMMO!C:C,G46,IMMO!G:G)=0,0,Y46/SUMIF(IMMO!C:C,G46,IMMO!G:G))</f>
        <v>3.874964931139268E-2</v>
      </c>
      <c r="Y46" s="246">
        <f>SUMIF(BAROMPREM!B:B,G46,BAROMPREM!N:N)/1000</f>
        <v>158.4</v>
      </c>
      <c r="Z46" s="246">
        <f>Y46*VLOOKUP(G46,IMMO!$C$4:$R$342,6,FALSE)*VLOOKUP(G46,IMMO!$C$4:$R$342,7,FALSE)</f>
        <v>5.2584342621663884</v>
      </c>
      <c r="AA46" s="246">
        <f>X46*SUMIF(IMMO!C:C,G46,IMMO!M:M)</f>
        <v>0</v>
      </c>
      <c r="AB46" s="246">
        <f>X46*SUMIF(IMMO!C:C,G46,IMMO!N:N)</f>
        <v>0</v>
      </c>
      <c r="AC46" s="246">
        <f>X46*SUMIF(IMMO!C:C,G46,IMMO!O:O)</f>
        <v>0</v>
      </c>
      <c r="AD46" s="246">
        <f>X46*SUMIF(IMMO!C:C,G46,IMMO!Q:Q)</f>
        <v>0</v>
      </c>
      <c r="AE46" s="246">
        <f>X46*SUMIF(IMMO!C:C,G46,IMMO!R:R)</f>
        <v>0</v>
      </c>
      <c r="AF46" s="246">
        <f t="shared" si="1"/>
        <v>6.3101211145996663</v>
      </c>
    </row>
    <row r="47" spans="1:32" x14ac:dyDescent="0.25">
      <c r="A47" s="41">
        <v>262</v>
      </c>
      <c r="B47" s="42" t="s">
        <v>3</v>
      </c>
      <c r="C47" s="41">
        <v>5060</v>
      </c>
      <c r="D47" s="43" t="s">
        <v>484</v>
      </c>
      <c r="E47" s="41">
        <v>4087</v>
      </c>
      <c r="F47" s="43" t="s">
        <v>92</v>
      </c>
      <c r="G47" s="41">
        <v>87</v>
      </c>
      <c r="H47" s="43" t="s">
        <v>92</v>
      </c>
      <c r="I47" s="41">
        <v>87</v>
      </c>
      <c r="K47" s="28">
        <f>IF(SUMIF(CONSO!C:C,G47,CONSO!G:G)=0,0,L47/SUMIF(CONSO!C:C,G47,CONSO!G:G))</f>
        <v>6.2617398270843991E-2</v>
      </c>
      <c r="L47" s="246">
        <f>SUMIF(BAROMPREM!B:B,G47,BAROMPREM!J:J)/1000-M47</f>
        <v>255.3</v>
      </c>
      <c r="M47" s="246">
        <f>SUMIF(BAROMPREM!B:B,G47,BAROMPREM!L:L)/1000</f>
        <v>10.528459999999999</v>
      </c>
      <c r="N47" s="246">
        <f>L47*VLOOKUP(G47,CONSO!$C$4:$N$342,6,FALSE)*VLOOKUP(G47,CONSO!$C$4:$N$342,7,FALSE)+M47*CONSO!$S$4*CONSO!$T$4</f>
        <v>22.221822138578855</v>
      </c>
      <c r="O47" s="246">
        <f>K47*SUMIF(CONSO!C:C,G47,CONSO!M:M)</f>
        <v>0</v>
      </c>
      <c r="P47" s="246">
        <f>K47*SUMIF(CONSO!C:C,G47,CONSO!N:N)</f>
        <v>0</v>
      </c>
      <c r="Q47" s="246">
        <f t="shared" si="0"/>
        <v>22.221822138578855</v>
      </c>
      <c r="W47" s="62">
        <v>1.1499999999999999</v>
      </c>
      <c r="X47" s="28">
        <f>IF(SUMIF(IMMO!C:C,G47,IMMO!G:G)=0,0,Y47/SUMIF(IMMO!C:C,G47,IMMO!G:G))</f>
        <v>8.0178700153216518E-3</v>
      </c>
      <c r="Y47" s="246">
        <f>SUMIF(BAROMPREM!B:B,G47,BAROMPREM!N:N)/1000</f>
        <v>99.728470000000002</v>
      </c>
      <c r="Z47" s="246">
        <f>Y47*VLOOKUP(G47,IMMO!$C$4:$R$342,6,FALSE)*VLOOKUP(G47,IMMO!$C$4:$R$342,7,FALSE)</f>
        <v>4.2507066414810151</v>
      </c>
      <c r="AA47" s="246">
        <f>X47*SUMIF(IMMO!C:C,G47,IMMO!M:M)</f>
        <v>0</v>
      </c>
      <c r="AB47" s="246">
        <f>X47*SUMIF(IMMO!C:C,G47,IMMO!N:N)</f>
        <v>0</v>
      </c>
      <c r="AC47" s="246">
        <f>X47*SUMIF(IMMO!C:C,G47,IMMO!O:O)</f>
        <v>0</v>
      </c>
      <c r="AD47" s="246">
        <f>X47*SUMIF(IMMO!C:C,G47,IMMO!Q:Q)</f>
        <v>0</v>
      </c>
      <c r="AE47" s="246">
        <f>X47*SUMIF(IMMO!C:C,G47,IMMO!R:R)</f>
        <v>0</v>
      </c>
      <c r="AF47" s="246">
        <f t="shared" si="1"/>
        <v>4.8883126377031667</v>
      </c>
    </row>
    <row r="48" spans="1:32" x14ac:dyDescent="0.25">
      <c r="A48" s="41">
        <v>262</v>
      </c>
      <c r="B48" s="42" t="s">
        <v>3</v>
      </c>
      <c r="C48" s="41">
        <v>5060</v>
      </c>
      <c r="D48" s="43" t="s">
        <v>484</v>
      </c>
      <c r="E48" s="41">
        <v>4073</v>
      </c>
      <c r="F48" s="43" t="s">
        <v>58</v>
      </c>
      <c r="G48" s="41">
        <v>73</v>
      </c>
      <c r="H48" s="43" t="s">
        <v>58</v>
      </c>
      <c r="I48" s="41">
        <v>73</v>
      </c>
      <c r="K48" s="28">
        <f>IF(SUMIF(CONSO!C:C,G48,CONSO!G:G)=0,0,L48/SUMIF(CONSO!C:C,G48,CONSO!G:G))</f>
        <v>6.1547930450838581E-3</v>
      </c>
      <c r="L48" s="246">
        <f>SUMIF(BAROMPREM!B:B,G48,BAROMPREM!J:J)/1000-M48</f>
        <v>6</v>
      </c>
      <c r="M48" s="246">
        <f>SUMIF(BAROMPREM!B:B,G48,BAROMPREM!L:L)/1000</f>
        <v>2.5279199999999999</v>
      </c>
      <c r="N48" s="246">
        <f>L48*VLOOKUP(G48,CONSO!$C$4:$N$342,6,FALSE)*VLOOKUP(G48,CONSO!$C$4:$N$342,7,FALSE)+M48*CONSO!$S$4*CONSO!$T$4</f>
        <v>0.72348177513985523</v>
      </c>
      <c r="O48" s="246">
        <f>K48*SUMIF(CONSO!C:C,G48,CONSO!M:M)</f>
        <v>0</v>
      </c>
      <c r="P48" s="246">
        <f>K48*SUMIF(CONSO!C:C,G48,CONSO!N:N)</f>
        <v>0</v>
      </c>
      <c r="Q48" s="246">
        <f t="shared" si="0"/>
        <v>0.72348177513985523</v>
      </c>
      <c r="W48" s="62">
        <v>1.1000000000000001</v>
      </c>
      <c r="X48" s="28">
        <f>IF(SUMIF(IMMO!C:C,G48,IMMO!G:G)=0,0,Y48/SUMIF(IMMO!C:C,G48,IMMO!G:G))</f>
        <v>0.12515938650562891</v>
      </c>
      <c r="Y48" s="246">
        <f>SUMIF(BAROMPREM!B:B,G48,BAROMPREM!N:N)/1000</f>
        <v>204.26795000000001</v>
      </c>
      <c r="Z48" s="246">
        <f>Y48*VLOOKUP(G48,IMMO!$C$4:$R$342,6,FALSE)*VLOOKUP(G48,IMMO!$C$4:$R$342,7,FALSE)</f>
        <v>8.8921064659427458</v>
      </c>
      <c r="AA48" s="246">
        <f>X48*SUMIF(IMMO!C:C,G48,IMMO!M:M)</f>
        <v>0</v>
      </c>
      <c r="AB48" s="246">
        <f>X48*SUMIF(IMMO!C:C,G48,IMMO!N:N)</f>
        <v>0</v>
      </c>
      <c r="AC48" s="246">
        <f>X48*SUMIF(IMMO!C:C,G48,IMMO!O:O)</f>
        <v>0</v>
      </c>
      <c r="AD48" s="246">
        <f>X48*SUMIF(IMMO!C:C,G48,IMMO!Q:Q)</f>
        <v>0</v>
      </c>
      <c r="AE48" s="246">
        <f>X48*SUMIF(IMMO!C:C,G48,IMMO!R:R)</f>
        <v>0</v>
      </c>
      <c r="AF48" s="246">
        <f t="shared" si="1"/>
        <v>9.7813171125370211</v>
      </c>
    </row>
    <row r="49" spans="1:32" x14ac:dyDescent="0.25">
      <c r="A49" s="41">
        <v>262</v>
      </c>
      <c r="B49" s="42" t="s">
        <v>3</v>
      </c>
      <c r="C49" s="41">
        <v>5060</v>
      </c>
      <c r="D49" s="43" t="s">
        <v>484</v>
      </c>
      <c r="E49" s="217">
        <v>4057</v>
      </c>
      <c r="F49" s="218" t="s">
        <v>55</v>
      </c>
      <c r="G49" s="41">
        <v>74</v>
      </c>
      <c r="H49" s="43" t="s">
        <v>59</v>
      </c>
      <c r="I49" s="41">
        <v>74</v>
      </c>
      <c r="K49" s="28">
        <f>IF(SUMIF(CONSO!C:C,G49,CONSO!G:G)=0,0,L49/SUMIF(CONSO!C:C,G49,CONSO!G:G))</f>
        <v>4.2503297669646785E-2</v>
      </c>
      <c r="L49" s="246">
        <f>SUMIF(BAROMPREM!B:B,G49,BAROMPREM!J:J)/1000-M49</f>
        <v>29</v>
      </c>
      <c r="M49" s="246">
        <f>SUMIF(BAROMPREM!B:B,G49,BAROMPREM!L:L)/1000</f>
        <v>5.9270000000000003E-2</v>
      </c>
      <c r="N49" s="246">
        <f>L49*VLOOKUP(G49,CONSO!$C$4:$N$342,6,FALSE)*VLOOKUP(G49,CONSO!$C$4:$N$342,7,FALSE)+M49*CONSO!$S$4*CONSO!$T$4</f>
        <v>3.2042354715912418</v>
      </c>
      <c r="O49" s="246">
        <f>K49*SUMIF(CONSO!C:C,G49,CONSO!M:M)</f>
        <v>0</v>
      </c>
      <c r="P49" s="246">
        <f>K49*SUMIF(CONSO!C:C,G49,CONSO!N:N)</f>
        <v>0</v>
      </c>
      <c r="Q49" s="246">
        <f t="shared" si="0"/>
        <v>3.2042354715912418</v>
      </c>
      <c r="W49" s="62">
        <v>1.1000000000000001</v>
      </c>
      <c r="X49" s="28">
        <f>IF(SUMIF(IMMO!C:C,G49,IMMO!G:G)=0,0,Y49/SUMIF(IMMO!C:C,G49,IMMO!G:G))</f>
        <v>0</v>
      </c>
      <c r="Y49" s="246">
        <f>SUMIF(BAROMPREM!B:B,G49,BAROMPREM!N:N)/1000</f>
        <v>0</v>
      </c>
      <c r="Z49" s="246">
        <f>Y49*VLOOKUP(G49,IMMO!$C$4:$R$342,6,FALSE)*VLOOKUP(G49,IMMO!$C$4:$R$342,7,FALSE)</f>
        <v>0</v>
      </c>
      <c r="AA49" s="246">
        <f>X49*SUMIF(IMMO!C:C,G49,IMMO!M:M)</f>
        <v>0</v>
      </c>
      <c r="AB49" s="246">
        <f>X49*SUMIF(IMMO!C:C,G49,IMMO!N:N)</f>
        <v>0</v>
      </c>
      <c r="AC49" s="246">
        <f>X49*SUMIF(IMMO!C:C,G49,IMMO!O:O)</f>
        <v>0</v>
      </c>
      <c r="AD49" s="246">
        <f>X49*SUMIF(IMMO!C:C,G49,IMMO!Q:Q)</f>
        <v>0</v>
      </c>
      <c r="AE49" s="246">
        <f>X49*SUMIF(IMMO!C:C,G49,IMMO!R:R)</f>
        <v>0</v>
      </c>
      <c r="AF49" s="246">
        <f t="shared" si="1"/>
        <v>0</v>
      </c>
    </row>
    <row r="50" spans="1:32" x14ac:dyDescent="0.25">
      <c r="A50" s="41">
        <v>262</v>
      </c>
      <c r="B50" s="42" t="s">
        <v>3</v>
      </c>
      <c r="C50" s="41">
        <v>5060</v>
      </c>
      <c r="D50" s="43" t="s">
        <v>484</v>
      </c>
      <c r="E50" s="41">
        <v>4079</v>
      </c>
      <c r="F50" s="43" t="s">
        <v>97</v>
      </c>
      <c r="G50" s="41">
        <v>79</v>
      </c>
      <c r="H50" s="43" t="s">
        <v>97</v>
      </c>
      <c r="I50" s="41">
        <v>79</v>
      </c>
      <c r="K50" s="28">
        <f>IF(SUMIF(CONSO!C:C,G50,CONSO!G:G)=0,0,L50/SUMIF(CONSO!C:C,G50,CONSO!G:G))</f>
        <v>2.9439348633383381E-2</v>
      </c>
      <c r="L50" s="246">
        <f>SUMIF(BAROMPREM!B:B,G50,BAROMPREM!J:J)/1000-M50</f>
        <v>35</v>
      </c>
      <c r="M50" s="246">
        <f>SUMIF(BAROMPREM!B:B,G50,BAROMPREM!L:L)/1000</f>
        <v>2.8500000000000001E-2</v>
      </c>
      <c r="N50" s="246">
        <f>L50*VLOOKUP(G50,CONSO!$C$4:$N$342,6,FALSE)*VLOOKUP(G50,CONSO!$C$4:$N$342,7,FALSE)+M50*CONSO!$S$4*CONSO!$T$4</f>
        <v>3.147867967216754</v>
      </c>
      <c r="O50" s="246">
        <f>K50*SUMIF(CONSO!C:C,G50,CONSO!M:M)</f>
        <v>0</v>
      </c>
      <c r="P50" s="246">
        <f>K50*SUMIF(CONSO!C:C,G50,CONSO!N:N)</f>
        <v>0</v>
      </c>
      <c r="Q50" s="246">
        <f t="shared" si="0"/>
        <v>3.147867967216754</v>
      </c>
      <c r="W50" s="62">
        <v>1.1499999999999999</v>
      </c>
      <c r="X50" s="28">
        <f>IF(SUMIF(IMMO!C:C,G50,IMMO!G:G)=0,0,Y50/SUMIF(IMMO!C:C,G50,IMMO!G:G))</f>
        <v>-8.1425786948048529E-2</v>
      </c>
      <c r="Y50" s="246">
        <f>SUMIF(BAROMPREM!B:B,G50,BAROMPREM!N:N)/1000</f>
        <v>-261.31378999999998</v>
      </c>
      <c r="Z50" s="246">
        <f>Y50*VLOOKUP(G50,IMMO!$C$4:$R$342,6,FALSE)*VLOOKUP(G50,IMMO!$C$4:$R$342,7,FALSE)</f>
        <v>-13.656897454975212</v>
      </c>
      <c r="AA50" s="246">
        <f>X50*SUMIF(IMMO!C:C,G50,IMMO!M:M)</f>
        <v>0</v>
      </c>
      <c r="AB50" s="246">
        <f>X50*SUMIF(IMMO!C:C,G50,IMMO!N:N)</f>
        <v>0</v>
      </c>
      <c r="AC50" s="246">
        <f>X50*SUMIF(IMMO!C:C,G50,IMMO!O:O)</f>
        <v>0</v>
      </c>
      <c r="AD50" s="246">
        <f>X50*SUMIF(IMMO!C:C,G50,IMMO!Q:Q)</f>
        <v>0</v>
      </c>
      <c r="AE50" s="246">
        <f>X50*SUMIF(IMMO!C:C,G50,IMMO!R:R)</f>
        <v>0</v>
      </c>
      <c r="AF50" s="246">
        <f t="shared" si="1"/>
        <v>-15.705432073221493</v>
      </c>
    </row>
    <row r="51" spans="1:32" x14ac:dyDescent="0.25">
      <c r="A51" s="41">
        <v>262</v>
      </c>
      <c r="B51" s="42" t="s">
        <v>3</v>
      </c>
      <c r="C51" s="41">
        <v>5060</v>
      </c>
      <c r="D51" s="43" t="s">
        <v>484</v>
      </c>
      <c r="E51" s="41">
        <v>4031</v>
      </c>
      <c r="F51" s="43" t="s">
        <v>54</v>
      </c>
      <c r="G51" s="41">
        <v>31</v>
      </c>
      <c r="H51" s="43" t="s">
        <v>54</v>
      </c>
      <c r="I51" s="41">
        <v>31</v>
      </c>
      <c r="K51" s="28">
        <f>IF(SUMIF(CONSO!C:C,G51,CONSO!G:G)=0,0,L51/SUMIF(CONSO!C:C,G51,CONSO!G:G))</f>
        <v>1.2731115833481745E-2</v>
      </c>
      <c r="L51" s="246">
        <f>SUMIF(BAROMPREM!B:B,G51,BAROMPREM!J:J)/1000-M51</f>
        <v>23</v>
      </c>
      <c r="M51" s="246">
        <f>SUMIF(BAROMPREM!B:B,G51,BAROMPREM!L:L)/1000</f>
        <v>1.20312</v>
      </c>
      <c r="N51" s="246">
        <f>L51*VLOOKUP(G51,CONSO!$C$4:$N$342,6,FALSE)*VLOOKUP(G51,CONSO!$C$4:$N$342,7,FALSE)+M51*CONSO!$S$4*CONSO!$T$4</f>
        <v>1.5466718197273328</v>
      </c>
      <c r="O51" s="246">
        <f>K51*SUMIF(CONSO!C:C,G51,CONSO!M:M)</f>
        <v>0</v>
      </c>
      <c r="P51" s="246">
        <f>K51*SUMIF(CONSO!C:C,G51,CONSO!N:N)</f>
        <v>0</v>
      </c>
      <c r="Q51" s="246">
        <f t="shared" si="0"/>
        <v>1.5466718197273328</v>
      </c>
      <c r="W51" s="62">
        <v>1.05</v>
      </c>
      <c r="X51" s="28">
        <f>IF(SUMIF(IMMO!C:C,G51,IMMO!G:G)=0,0,Y51/SUMIF(IMMO!C:C,G51,IMMO!G:G))</f>
        <v>3.3282032962425594E-2</v>
      </c>
      <c r="Y51" s="246">
        <f>SUMIF(BAROMPREM!B:B,G51,BAROMPREM!N:N)/1000</f>
        <v>300</v>
      </c>
      <c r="Z51" s="246">
        <f>Y51*VLOOKUP(G51,IMMO!$C$4:$R$342,6,FALSE)*VLOOKUP(G51,IMMO!$C$4:$R$342,7,FALSE)</f>
        <v>8.5303793571591839</v>
      </c>
      <c r="AA51" s="246">
        <f>X51*SUMIF(IMMO!C:C,G51,IMMO!M:M)</f>
        <v>0</v>
      </c>
      <c r="AB51" s="246">
        <f>X51*SUMIF(IMMO!C:C,G51,IMMO!N:N)</f>
        <v>0</v>
      </c>
      <c r="AC51" s="246">
        <f>X51*SUMIF(IMMO!C:C,G51,IMMO!O:O)</f>
        <v>0</v>
      </c>
      <c r="AD51" s="246">
        <f>X51*SUMIF(IMMO!C:C,G51,IMMO!Q:Q)</f>
        <v>0</v>
      </c>
      <c r="AE51" s="246">
        <f>X51*SUMIF(IMMO!C:C,G51,IMMO!R:R)</f>
        <v>0</v>
      </c>
      <c r="AF51" s="246">
        <f t="shared" si="1"/>
        <v>8.9568983250171428</v>
      </c>
    </row>
    <row r="52" spans="1:32" x14ac:dyDescent="0.25">
      <c r="A52" s="41">
        <v>262</v>
      </c>
      <c r="B52" s="42" t="s">
        <v>3</v>
      </c>
      <c r="C52" s="41">
        <v>5060</v>
      </c>
      <c r="D52" s="43" t="s">
        <v>484</v>
      </c>
      <c r="E52" s="41">
        <v>4071</v>
      </c>
      <c r="F52" s="43" t="s">
        <v>98</v>
      </c>
      <c r="G52" s="41">
        <v>76</v>
      </c>
      <c r="H52" s="43" t="s">
        <v>348</v>
      </c>
      <c r="I52" s="41">
        <v>76</v>
      </c>
      <c r="K52" s="28">
        <f>IF(SUMIF(CONSO!C:C,G52,CONSO!G:G)=0,0,L52/SUMIF(CONSO!C:C,G52,CONSO!G:G))</f>
        <v>0.15808071415287334</v>
      </c>
      <c r="L52" s="246">
        <f>SUMIF(BAROMPREM!B:B,G52,BAROMPREM!J:J)/1000-M52</f>
        <v>85</v>
      </c>
      <c r="M52" s="246">
        <f>SUMIF(BAROMPREM!B:B,G52,BAROMPREM!L:L)/1000</f>
        <v>0.24054</v>
      </c>
      <c r="N52" s="246">
        <f>L52*VLOOKUP(G52,CONSO!$C$4:$N$342,6,FALSE)*VLOOKUP(G52,CONSO!$C$4:$N$342,7,FALSE)+M52*CONSO!$S$4*CONSO!$T$4</f>
        <v>6.515853634181684</v>
      </c>
      <c r="O52" s="246">
        <f>K52*SUMIF(CONSO!C:C,G52,CONSO!M:M)</f>
        <v>0</v>
      </c>
      <c r="P52" s="246">
        <f>K52*SUMIF(CONSO!C:C,G52,CONSO!N:N)</f>
        <v>0</v>
      </c>
      <c r="Q52" s="246">
        <f t="shared" si="0"/>
        <v>6.515853634181684</v>
      </c>
      <c r="W52" s="62">
        <v>1.1000000000000001</v>
      </c>
      <c r="X52" s="28">
        <f>IF(SUMIF(IMMO!C:C,G52,IMMO!G:G)=0,0,Y52/SUMIF(IMMO!C:C,G52,IMMO!G:G))</f>
        <v>0</v>
      </c>
      <c r="Y52" s="246">
        <f>SUMIF(BAROMPREM!B:B,G52,BAROMPREM!N:N)/1000</f>
        <v>0</v>
      </c>
      <c r="Z52" s="246">
        <f>Y52*VLOOKUP(G52,IMMO!$C$4:$R$342,6,FALSE)*VLOOKUP(G52,IMMO!$C$4:$R$342,7,FALSE)</f>
        <v>0</v>
      </c>
      <c r="AA52" s="246">
        <f>X52*SUMIF(IMMO!C:C,G52,IMMO!M:M)</f>
        <v>0</v>
      </c>
      <c r="AB52" s="246">
        <f>X52*SUMIF(IMMO!C:C,G52,IMMO!N:N)</f>
        <v>0</v>
      </c>
      <c r="AC52" s="246">
        <f>X52*SUMIF(IMMO!C:C,G52,IMMO!O:O)</f>
        <v>0</v>
      </c>
      <c r="AD52" s="246">
        <f>X52*SUMIF(IMMO!C:C,G52,IMMO!Q:Q)</f>
        <v>0</v>
      </c>
      <c r="AE52" s="246">
        <f>X52*SUMIF(IMMO!C:C,G52,IMMO!R:R)</f>
        <v>0</v>
      </c>
      <c r="AF52" s="246">
        <f t="shared" si="1"/>
        <v>0</v>
      </c>
    </row>
    <row r="53" spans="1:32" x14ac:dyDescent="0.25">
      <c r="A53" s="41">
        <v>262</v>
      </c>
      <c r="B53" s="42" t="s">
        <v>3</v>
      </c>
      <c r="C53" s="41">
        <v>5060</v>
      </c>
      <c r="D53" s="43" t="s">
        <v>484</v>
      </c>
      <c r="E53" s="41">
        <v>4071</v>
      </c>
      <c r="F53" s="43" t="s">
        <v>98</v>
      </c>
      <c r="G53" s="41">
        <v>77</v>
      </c>
      <c r="H53" s="43" t="s">
        <v>349</v>
      </c>
      <c r="I53" s="41">
        <v>77</v>
      </c>
      <c r="K53" s="28">
        <f>IF(SUMIF(CONSO!C:C,G53,CONSO!G:G)=0,0,L53/SUMIF(CONSO!C:C,G53,CONSO!G:G))</f>
        <v>0.12880067567567569</v>
      </c>
      <c r="L53" s="246">
        <f>SUMIF(BAROMPREM!B:B,G53,BAROMPREM!J:J)/1000-M53</f>
        <v>122</v>
      </c>
      <c r="M53" s="246">
        <f>SUMIF(BAROMPREM!B:B,G53,BAROMPREM!L:L)/1000</f>
        <v>1.29908</v>
      </c>
      <c r="N53" s="246">
        <f>L53*VLOOKUP(G53,CONSO!$C$4:$N$342,6,FALSE)*VLOOKUP(G53,CONSO!$C$4:$N$342,7,FALSE)+M53*CONSO!$S$4*CONSO!$T$4</f>
        <v>9.5392651259096528</v>
      </c>
      <c r="O53" s="246">
        <f>K53*SUMIF(CONSO!C:C,G53,CONSO!M:M)</f>
        <v>0</v>
      </c>
      <c r="P53" s="246">
        <f>K53*SUMIF(CONSO!C:C,G53,CONSO!N:N)</f>
        <v>0</v>
      </c>
      <c r="Q53" s="246">
        <f t="shared" si="0"/>
        <v>9.5392651259096528</v>
      </c>
      <c r="W53" s="62">
        <v>1.1000000000000001</v>
      </c>
      <c r="X53" s="28">
        <f>IF(SUMIF(IMMO!C:C,G53,IMMO!G:G)=0,0,Y53/SUMIF(IMMO!C:C,G53,IMMO!G:G))</f>
        <v>8.368925293769456E-3</v>
      </c>
      <c r="Y53" s="246">
        <f>SUMIF(BAROMPREM!B:B,G53,BAROMPREM!N:N)/1000</f>
        <v>14.407129999999999</v>
      </c>
      <c r="Z53" s="246">
        <f>Y53*VLOOKUP(G53,IMMO!$C$4:$R$342,6,FALSE)*VLOOKUP(G53,IMMO!$C$4:$R$342,7,FALSE)</f>
        <v>0.58865583992696546</v>
      </c>
      <c r="AA53" s="246">
        <f>X53*SUMIF(IMMO!C:C,G53,IMMO!M:M)</f>
        <v>0</v>
      </c>
      <c r="AB53" s="246">
        <f>X53*SUMIF(IMMO!C:C,G53,IMMO!N:N)</f>
        <v>0</v>
      </c>
      <c r="AC53" s="246">
        <f>X53*SUMIF(IMMO!C:C,G53,IMMO!O:O)</f>
        <v>0</v>
      </c>
      <c r="AD53" s="246">
        <f>X53*SUMIF(IMMO!C:C,G53,IMMO!Q:Q)</f>
        <v>0</v>
      </c>
      <c r="AE53" s="246">
        <f>X53*SUMIF(IMMO!C:C,G53,IMMO!R:R)</f>
        <v>0</v>
      </c>
      <c r="AF53" s="246">
        <f t="shared" si="1"/>
        <v>0.64752142391966205</v>
      </c>
    </row>
    <row r="54" spans="1:32" x14ac:dyDescent="0.25">
      <c r="A54" s="41">
        <v>262</v>
      </c>
      <c r="B54" s="42" t="s">
        <v>3</v>
      </c>
      <c r="C54" s="41">
        <v>5060</v>
      </c>
      <c r="D54" s="43" t="s">
        <v>484</v>
      </c>
      <c r="E54" s="41">
        <v>4071</v>
      </c>
      <c r="F54" s="43" t="s">
        <v>98</v>
      </c>
      <c r="G54" s="41">
        <v>71</v>
      </c>
      <c r="H54" s="43" t="s">
        <v>98</v>
      </c>
      <c r="I54" s="41">
        <v>71</v>
      </c>
      <c r="K54" s="28">
        <f>IF(SUMIF(CONSO!C:C,G54,CONSO!G:G)=0,0,L54/SUMIF(CONSO!C:C,G54,CONSO!G:G))</f>
        <v>6.6849506143196152E-2</v>
      </c>
      <c r="L54" s="246">
        <f>SUMIF(BAROMPREM!B:B,G54,BAROMPREM!J:J)/1000-M54</f>
        <v>99</v>
      </c>
      <c r="M54" s="246">
        <f>SUMIF(BAROMPREM!B:B,G54,BAROMPREM!L:L)/1000</f>
        <v>3.0456099999999999</v>
      </c>
      <c r="N54" s="246">
        <f>L54*VLOOKUP(G54,CONSO!$C$4:$N$342,6,FALSE)*VLOOKUP(G54,CONSO!$C$4:$N$342,7,FALSE)+M54*CONSO!$S$4*CONSO!$T$4</f>
        <v>7.6433308177651096</v>
      </c>
      <c r="O54" s="246">
        <f>K54*SUMIF(CONSO!C:C,G54,CONSO!M:M)</f>
        <v>0</v>
      </c>
      <c r="P54" s="246">
        <f>K54*SUMIF(CONSO!C:C,G54,CONSO!N:N)</f>
        <v>0</v>
      </c>
      <c r="Q54" s="246">
        <f t="shared" si="0"/>
        <v>7.6433308177651096</v>
      </c>
      <c r="W54" s="62">
        <v>1.1000000000000001</v>
      </c>
      <c r="X54" s="28">
        <f>IF(SUMIF(IMMO!C:C,G54,IMMO!G:G)=0,0,Y54/SUMIF(IMMO!C:C,G54,IMMO!G:G))</f>
        <v>0</v>
      </c>
      <c r="Y54" s="246">
        <f>SUMIF(BAROMPREM!B:B,G54,BAROMPREM!N:N)/1000</f>
        <v>0</v>
      </c>
      <c r="Z54" s="246">
        <f>Y54*VLOOKUP(G54,IMMO!$C$4:$R$342,6,FALSE)*VLOOKUP(G54,IMMO!$C$4:$R$342,7,FALSE)</f>
        <v>0</v>
      </c>
      <c r="AA54" s="246">
        <f>X54*SUMIF(IMMO!C:C,G54,IMMO!M:M)</f>
        <v>0</v>
      </c>
      <c r="AB54" s="246">
        <f>X54*SUMIF(IMMO!C:C,G54,IMMO!N:N)</f>
        <v>0</v>
      </c>
      <c r="AC54" s="246">
        <f>X54*SUMIF(IMMO!C:C,G54,IMMO!O:O)</f>
        <v>0</v>
      </c>
      <c r="AD54" s="246">
        <f>X54*SUMIF(IMMO!C:C,G54,IMMO!Q:Q)</f>
        <v>0</v>
      </c>
      <c r="AE54" s="246">
        <f>X54*SUMIF(IMMO!C:C,G54,IMMO!R:R)</f>
        <v>0</v>
      </c>
      <c r="AF54" s="246">
        <f t="shared" si="1"/>
        <v>0</v>
      </c>
    </row>
    <row r="55" spans="1:32" x14ac:dyDescent="0.25">
      <c r="A55" s="41">
        <v>262</v>
      </c>
      <c r="B55" s="42" t="s">
        <v>3</v>
      </c>
      <c r="C55" s="41">
        <v>5060</v>
      </c>
      <c r="D55" s="43" t="s">
        <v>484</v>
      </c>
      <c r="E55" s="41">
        <v>4080</v>
      </c>
      <c r="F55" s="43" t="s">
        <v>99</v>
      </c>
      <c r="G55" s="41">
        <v>80</v>
      </c>
      <c r="H55" s="43" t="s">
        <v>99</v>
      </c>
      <c r="I55" s="41">
        <v>80</v>
      </c>
      <c r="K55" s="28">
        <f>IF(SUMIF(CONSO!C:C,G55,CONSO!G:G)=0,0,L55/SUMIF(CONSO!C:C,G55,CONSO!G:G))</f>
        <v>8.7796312554872691E-2</v>
      </c>
      <c r="L55" s="246">
        <f>SUMIF(BAROMPREM!B:B,G55,BAROMPREM!J:J)/1000-M55</f>
        <v>80</v>
      </c>
      <c r="M55" s="246">
        <f>SUMIF(BAROMPREM!B:B,G55,BAROMPREM!L:L)/1000</f>
        <v>3.5099999999999999E-2</v>
      </c>
      <c r="N55" s="246">
        <f>L55*VLOOKUP(G55,CONSO!$C$4:$N$342,6,FALSE)*VLOOKUP(G55,CONSO!$C$4:$N$342,7,FALSE)+M55*CONSO!$S$4*CONSO!$T$4</f>
        <v>7.2993348551480244</v>
      </c>
      <c r="O55" s="246">
        <f>K55*SUMIF(CONSO!C:C,G55,CONSO!M:M)</f>
        <v>0</v>
      </c>
      <c r="P55" s="246">
        <f>K55*SUMIF(CONSO!C:C,G55,CONSO!N:N)</f>
        <v>0</v>
      </c>
      <c r="Q55" s="246">
        <f t="shared" si="0"/>
        <v>7.2993348551480244</v>
      </c>
      <c r="W55" s="62">
        <v>1.1499999999999999</v>
      </c>
      <c r="X55" s="28">
        <f>IF(SUMIF(IMMO!C:C,G55,IMMO!G:G)=0,0,Y55/SUMIF(IMMO!C:C,G55,IMMO!G:G))</f>
        <v>0</v>
      </c>
      <c r="Y55" s="246">
        <f>SUMIF(BAROMPREM!B:B,G55,BAROMPREM!N:N)/1000</f>
        <v>0</v>
      </c>
      <c r="Z55" s="246">
        <f>Y55*VLOOKUP(G55,IMMO!$C$4:$R$342,6,FALSE)*VLOOKUP(G55,IMMO!$C$4:$R$342,7,FALSE)</f>
        <v>0</v>
      </c>
      <c r="AA55" s="246">
        <f>X55*SUMIF(IMMO!C:C,G55,IMMO!M:M)</f>
        <v>0</v>
      </c>
      <c r="AB55" s="246">
        <f>X55*SUMIF(IMMO!C:C,G55,IMMO!N:N)</f>
        <v>0</v>
      </c>
      <c r="AC55" s="246">
        <f>X55*SUMIF(IMMO!C:C,G55,IMMO!O:O)</f>
        <v>0</v>
      </c>
      <c r="AD55" s="246">
        <f>X55*SUMIF(IMMO!C:C,G55,IMMO!Q:Q)</f>
        <v>0</v>
      </c>
      <c r="AE55" s="246">
        <f>X55*SUMIF(IMMO!C:C,G55,IMMO!R:R)</f>
        <v>0</v>
      </c>
      <c r="AF55" s="246">
        <f t="shared" si="1"/>
        <v>0</v>
      </c>
    </row>
    <row r="56" spans="1:32" x14ac:dyDescent="0.25">
      <c r="A56" s="41">
        <v>262</v>
      </c>
      <c r="B56" s="42" t="s">
        <v>3</v>
      </c>
      <c r="C56" s="41">
        <v>5101</v>
      </c>
      <c r="D56" s="43" t="s">
        <v>486</v>
      </c>
      <c r="E56" s="41">
        <v>4113</v>
      </c>
      <c r="F56" s="43" t="s">
        <v>82</v>
      </c>
      <c r="G56" s="41">
        <v>113</v>
      </c>
      <c r="H56" s="43" t="s">
        <v>82</v>
      </c>
      <c r="I56" s="41">
        <v>113</v>
      </c>
      <c r="K56" s="28">
        <f>IF(SUMIF(CONSO!C:C,G56,CONSO!G:G)=0,0,L56/SUMIF(CONSO!C:C,G56,CONSO!G:G))</f>
        <v>4.5181960075577093E-2</v>
      </c>
      <c r="L56" s="246">
        <f>SUMIF(BAROMPREM!B:B,G56,BAROMPREM!J:J)/1000-M56</f>
        <v>68.2</v>
      </c>
      <c r="M56" s="246">
        <f>SUMIF(BAROMPREM!B:B,G56,BAROMPREM!L:L)/1000</f>
        <v>3.06</v>
      </c>
      <c r="N56" s="246">
        <f>L56*VLOOKUP(G56,CONSO!$C$4:$N$342,6,FALSE)*VLOOKUP(G56,CONSO!$C$4:$N$342,7,FALSE)+M56*CONSO!$S$4*CONSO!$T$4</f>
        <v>5.0795459328409187</v>
      </c>
      <c r="O56" s="246">
        <f>K56*SUMIF(CONSO!C:C,G56,CONSO!M:M)</f>
        <v>0</v>
      </c>
      <c r="P56" s="246">
        <f>K56*SUMIF(CONSO!C:C,G56,CONSO!N:N)</f>
        <v>0</v>
      </c>
      <c r="Q56" s="246">
        <f t="shared" si="0"/>
        <v>5.0795459328409187</v>
      </c>
      <c r="W56" s="62">
        <v>1.05</v>
      </c>
      <c r="X56" s="28">
        <f>IF(SUMIF(IMMO!C:C,G56,IMMO!G:G)=0,0,Y56/SUMIF(IMMO!C:C,G56,IMMO!G:G))</f>
        <v>-4.7711658207426405E-3</v>
      </c>
      <c r="Y56" s="246">
        <f>SUMIF(BAROMPREM!B:B,G56,BAROMPREM!N:N)/1000</f>
        <v>-50.885660000000001</v>
      </c>
      <c r="Z56" s="246">
        <f>Y56*VLOOKUP(G56,IMMO!$C$4:$R$342,6,FALSE)*VLOOKUP(G56,IMMO!$C$4:$R$342,7,FALSE)</f>
        <v>-1.6924598922226892</v>
      </c>
      <c r="AA56" s="246">
        <f>X56*SUMIF(IMMO!C:C,G56,IMMO!M:M)</f>
        <v>0</v>
      </c>
      <c r="AB56" s="246">
        <f>X56*SUMIF(IMMO!C:C,G56,IMMO!N:N)</f>
        <v>0</v>
      </c>
      <c r="AC56" s="246">
        <f>X56*SUMIF(IMMO!C:C,G56,IMMO!O:O)</f>
        <v>0</v>
      </c>
      <c r="AD56" s="246">
        <f>X56*SUMIF(IMMO!C:C,G56,IMMO!Q:Q)</f>
        <v>0</v>
      </c>
      <c r="AE56" s="246">
        <f>X56*SUMIF(IMMO!C:C,G56,IMMO!R:R)</f>
        <v>0</v>
      </c>
      <c r="AF56" s="246">
        <f t="shared" si="1"/>
        <v>-1.7770828868338238</v>
      </c>
    </row>
    <row r="57" spans="1:32" x14ac:dyDescent="0.25">
      <c r="A57" s="41">
        <v>262</v>
      </c>
      <c r="B57" s="42" t="s">
        <v>3</v>
      </c>
      <c r="C57" s="41">
        <v>5101</v>
      </c>
      <c r="D57" s="43" t="s">
        <v>486</v>
      </c>
      <c r="E57" s="41">
        <v>4111</v>
      </c>
      <c r="F57" s="43" t="s">
        <v>83</v>
      </c>
      <c r="G57" s="41">
        <v>111</v>
      </c>
      <c r="H57" s="43" t="s">
        <v>83</v>
      </c>
      <c r="I57" s="41">
        <v>111</v>
      </c>
      <c r="K57" s="28">
        <f>IF(SUMIF(CONSO!C:C,G57,CONSO!G:G)=0,0,L57/SUMIF(CONSO!C:C,G57,CONSO!G:G))</f>
        <v>0.12796325157903371</v>
      </c>
      <c r="L57" s="246">
        <f>SUMIF(BAROMPREM!B:B,G57,BAROMPREM!J:J)/1000-M57</f>
        <v>155.99999999999997</v>
      </c>
      <c r="M57" s="246">
        <f>SUMIF(BAROMPREM!B:B,G57,BAROMPREM!L:L)/1000</f>
        <v>2.4899899999999997</v>
      </c>
      <c r="N57" s="246">
        <f>L57*VLOOKUP(G57,CONSO!$C$4:$N$342,6,FALSE)*VLOOKUP(G57,CONSO!$C$4:$N$342,7,FALSE)+M57*CONSO!$S$4*CONSO!$T$4</f>
        <v>10.584812968954617</v>
      </c>
      <c r="O57" s="246">
        <f>K57*SUMIF(CONSO!C:C,G57,CONSO!M:M)</f>
        <v>0</v>
      </c>
      <c r="P57" s="246">
        <f>K57*SUMIF(CONSO!C:C,G57,CONSO!N:N)</f>
        <v>0</v>
      </c>
      <c r="Q57" s="246">
        <f t="shared" si="0"/>
        <v>10.584812968954617</v>
      </c>
      <c r="W57" s="62">
        <v>1.1000000000000001</v>
      </c>
      <c r="X57" s="28">
        <f>IF(SUMIF(IMMO!C:C,G57,IMMO!G:G)=0,0,Y57/SUMIF(IMMO!C:C,G57,IMMO!G:G))</f>
        <v>2.5952738429473488E-2</v>
      </c>
      <c r="Y57" s="246">
        <f>SUMIF(BAROMPREM!B:B,G57,BAROMPREM!N:N)/1000</f>
        <v>86.958740000000006</v>
      </c>
      <c r="Z57" s="246">
        <f>Y57*VLOOKUP(G57,IMMO!$C$4:$R$342,6,FALSE)*VLOOKUP(G57,IMMO!$C$4:$R$342,7,FALSE)</f>
        <v>3.2269719842947691</v>
      </c>
      <c r="AA57" s="246">
        <f>X57*SUMIF(IMMO!C:C,G57,IMMO!M:M)</f>
        <v>0</v>
      </c>
      <c r="AB57" s="246">
        <f>X57*SUMIF(IMMO!C:C,G57,IMMO!N:N)</f>
        <v>0</v>
      </c>
      <c r="AC57" s="246">
        <f>X57*SUMIF(IMMO!C:C,G57,IMMO!O:O)</f>
        <v>0</v>
      </c>
      <c r="AD57" s="246">
        <f>X57*SUMIF(IMMO!C:C,G57,IMMO!Q:Q)</f>
        <v>0</v>
      </c>
      <c r="AE57" s="246">
        <f>X57*SUMIF(IMMO!C:C,G57,IMMO!R:R)</f>
        <v>0</v>
      </c>
      <c r="AF57" s="246">
        <f t="shared" si="1"/>
        <v>3.5496691827242461</v>
      </c>
    </row>
    <row r="58" spans="1:32" x14ac:dyDescent="0.25">
      <c r="A58" s="41">
        <v>262</v>
      </c>
      <c r="B58" s="42" t="s">
        <v>3</v>
      </c>
      <c r="C58" s="41">
        <v>5101</v>
      </c>
      <c r="D58" s="43" t="s">
        <v>486</v>
      </c>
      <c r="E58" s="41">
        <v>4104</v>
      </c>
      <c r="F58" s="43" t="s">
        <v>84</v>
      </c>
      <c r="G58" s="41">
        <v>104</v>
      </c>
      <c r="H58" s="43" t="s">
        <v>84</v>
      </c>
      <c r="I58" s="41">
        <v>104</v>
      </c>
      <c r="K58" s="28">
        <f>IF(SUMIF(CONSO!C:C,G58,CONSO!G:G)=0,0,L58/SUMIF(CONSO!C:C,G58,CONSO!G:G))</f>
        <v>5.5701834854803317E-2</v>
      </c>
      <c r="L58" s="246">
        <f>SUMIF(BAROMPREM!B:B,G58,BAROMPREM!J:J)/1000-M58</f>
        <v>67.399999999999991</v>
      </c>
      <c r="M58" s="246">
        <f>SUMIF(BAROMPREM!B:B,G58,BAROMPREM!L:L)/1000</f>
        <v>0.20161999999999999</v>
      </c>
      <c r="N58" s="246">
        <f>L58*VLOOKUP(G58,CONSO!$C$4:$N$342,6,FALSE)*VLOOKUP(G58,CONSO!$C$4:$N$342,7,FALSE)+M58*CONSO!$S$4*CONSO!$T$4</f>
        <v>5.7685711023591866</v>
      </c>
      <c r="O58" s="246">
        <f>K58*SUMIF(CONSO!C:C,G58,CONSO!M:M)</f>
        <v>0</v>
      </c>
      <c r="P58" s="246">
        <f>K58*SUMIF(CONSO!C:C,G58,CONSO!N:N)</f>
        <v>0</v>
      </c>
      <c r="Q58" s="246">
        <f t="shared" si="0"/>
        <v>5.7685711023591866</v>
      </c>
      <c r="W58" s="62">
        <v>1.1000000000000001</v>
      </c>
      <c r="X58" s="28">
        <f>IF(SUMIF(IMMO!C:C,G58,IMMO!G:G)=0,0,Y58/SUMIF(IMMO!C:C,G58,IMMO!G:G))</f>
        <v>5.9904502337994665E-2</v>
      </c>
      <c r="Y58" s="246">
        <f>SUMIF(BAROMPREM!B:B,G58,BAROMPREM!N:N)/1000</f>
        <v>200.55038000000002</v>
      </c>
      <c r="Z58" s="246">
        <f>Y58*VLOOKUP(G58,IMMO!$C$4:$R$342,6,FALSE)*VLOOKUP(G58,IMMO!$C$4:$R$342,7,FALSE)</f>
        <v>7.1661988233452298</v>
      </c>
      <c r="AA58" s="246">
        <f>X58*SUMIF(IMMO!C:C,G58,IMMO!M:M)</f>
        <v>0</v>
      </c>
      <c r="AB58" s="246">
        <f>X58*SUMIF(IMMO!C:C,G58,IMMO!N:N)</f>
        <v>0</v>
      </c>
      <c r="AC58" s="246">
        <f>X58*SUMIF(IMMO!C:C,G58,IMMO!O:O)</f>
        <v>0</v>
      </c>
      <c r="AD58" s="246">
        <f>X58*SUMIF(IMMO!C:C,G58,IMMO!Q:Q)</f>
        <v>0</v>
      </c>
      <c r="AE58" s="246">
        <f>X58*SUMIF(IMMO!C:C,G58,IMMO!R:R)</f>
        <v>0</v>
      </c>
      <c r="AF58" s="246">
        <f t="shared" si="1"/>
        <v>7.8828187056797532</v>
      </c>
    </row>
    <row r="59" spans="1:32" x14ac:dyDescent="0.25">
      <c r="A59" s="41">
        <v>262</v>
      </c>
      <c r="B59" s="42" t="s">
        <v>3</v>
      </c>
      <c r="C59" s="41">
        <v>5101</v>
      </c>
      <c r="D59" s="43" t="s">
        <v>486</v>
      </c>
      <c r="E59" s="41">
        <v>4008</v>
      </c>
      <c r="F59" s="43" t="s">
        <v>64</v>
      </c>
      <c r="G59" s="41">
        <v>8</v>
      </c>
      <c r="H59" s="43" t="s">
        <v>64</v>
      </c>
      <c r="I59" s="41">
        <v>8</v>
      </c>
      <c r="K59" s="28">
        <f>IF(SUMIF(CONSO!C:C,G59,CONSO!G:G)=0,0,L59/SUMIF(CONSO!C:C,G59,CONSO!G:G))</f>
        <v>0.22632074839091784</v>
      </c>
      <c r="L59" s="246">
        <f>SUMIF(BAROMPREM!B:B,G59,BAROMPREM!J:J)/1000-M59</f>
        <v>194</v>
      </c>
      <c r="M59" s="246">
        <f>SUMIF(BAROMPREM!B:B,G59,BAROMPREM!L:L)/1000</f>
        <v>0.30022000000000004</v>
      </c>
      <c r="N59" s="246">
        <f>L59*VLOOKUP(G59,CONSO!$C$4:$N$342,6,FALSE)*VLOOKUP(G59,CONSO!$C$4:$N$342,7,FALSE)+M59*CONSO!$S$4*CONSO!$T$4</f>
        <v>15.351641156725673</v>
      </c>
      <c r="O59" s="246">
        <f>K59*SUMIF(CONSO!C:C,G59,CONSO!M:M)</f>
        <v>0</v>
      </c>
      <c r="P59" s="246">
        <f>K59*SUMIF(CONSO!C:C,G59,CONSO!N:N)</f>
        <v>0</v>
      </c>
      <c r="Q59" s="246">
        <f t="shared" si="0"/>
        <v>15.351641156725673</v>
      </c>
      <c r="W59" s="62">
        <v>1.1000000000000001</v>
      </c>
      <c r="X59" s="28">
        <f>IF(SUMIF(IMMO!C:C,G59,IMMO!G:G)=0,0,Y59/SUMIF(IMMO!C:C,G59,IMMO!G:G))</f>
        <v>3.9838485867999963E-2</v>
      </c>
      <c r="Y59" s="246">
        <f>SUMIF(BAROMPREM!B:B,G59,BAROMPREM!N:N)/1000</f>
        <v>153.53519</v>
      </c>
      <c r="Z59" s="246">
        <f>Y59*VLOOKUP(G59,IMMO!$C$4:$R$342,6,FALSE)*VLOOKUP(G59,IMMO!$C$4:$R$342,7,FALSE)</f>
        <v>3.7819648004148356</v>
      </c>
      <c r="AA59" s="246">
        <f>X59*SUMIF(IMMO!C:C,G59,IMMO!M:M)</f>
        <v>0</v>
      </c>
      <c r="AB59" s="246">
        <f>X59*SUMIF(IMMO!C:C,G59,IMMO!N:N)</f>
        <v>0</v>
      </c>
      <c r="AC59" s="246">
        <f>X59*SUMIF(IMMO!C:C,G59,IMMO!O:O)</f>
        <v>0</v>
      </c>
      <c r="AD59" s="246">
        <f>X59*SUMIF(IMMO!C:C,G59,IMMO!Q:Q)</f>
        <v>0</v>
      </c>
      <c r="AE59" s="246">
        <f>X59*SUMIF(IMMO!C:C,G59,IMMO!R:R)</f>
        <v>0</v>
      </c>
      <c r="AF59" s="246">
        <f t="shared" si="1"/>
        <v>4.1601612804563199</v>
      </c>
    </row>
    <row r="60" spans="1:32" x14ac:dyDescent="0.25">
      <c r="A60" s="41">
        <v>262</v>
      </c>
      <c r="B60" s="42" t="s">
        <v>3</v>
      </c>
      <c r="C60" s="41">
        <v>5101</v>
      </c>
      <c r="D60" s="43" t="s">
        <v>486</v>
      </c>
      <c r="E60" s="41">
        <v>4007</v>
      </c>
      <c r="F60" s="43" t="s">
        <v>65</v>
      </c>
      <c r="G60" s="41">
        <v>7</v>
      </c>
      <c r="H60" s="43" t="s">
        <v>65</v>
      </c>
      <c r="I60" s="41">
        <v>7</v>
      </c>
      <c r="K60" s="28">
        <f>IF(SUMIF(CONSO!C:C,G60,CONSO!G:G)=0,0,L60/SUMIF(CONSO!C:C,G60,CONSO!G:G))</f>
        <v>7.3582859004669446E-2</v>
      </c>
      <c r="L60" s="246">
        <f>SUMIF(BAROMPREM!B:B,G60,BAROMPREM!J:J)/1000-M60</f>
        <v>247</v>
      </c>
      <c r="M60" s="246">
        <f>SUMIF(BAROMPREM!B:B,G60,BAROMPREM!L:L)/1000</f>
        <v>1.49918</v>
      </c>
      <c r="N60" s="246">
        <f>L60*VLOOKUP(G60,CONSO!$C$4:$N$342,6,FALSE)*VLOOKUP(G60,CONSO!$C$4:$N$342,7,FALSE)+M60*CONSO!$S$4*CONSO!$T$4</f>
        <v>17.433827679912142</v>
      </c>
      <c r="O60" s="246">
        <f>K60*SUMIF(CONSO!C:C,G60,CONSO!M:M)</f>
        <v>0</v>
      </c>
      <c r="P60" s="246">
        <f>K60*SUMIF(CONSO!C:C,G60,CONSO!N:N)</f>
        <v>0</v>
      </c>
      <c r="Q60" s="246">
        <f t="shared" si="0"/>
        <v>17.433827679912142</v>
      </c>
      <c r="W60" s="62">
        <v>1.1000000000000001</v>
      </c>
      <c r="X60" s="28">
        <f>IF(SUMIF(IMMO!C:C,G60,IMMO!G:G)=0,0,Y60/SUMIF(IMMO!C:C,G60,IMMO!G:G))</f>
        <v>2.2635532483046689E-2</v>
      </c>
      <c r="Y60" s="246">
        <f>SUMIF(BAROMPREM!B:B,G60,BAROMPREM!N:N)/1000</f>
        <v>339.91255999999998</v>
      </c>
      <c r="Z60" s="246">
        <f>Y60*VLOOKUP(G60,IMMO!$C$4:$R$342,6,FALSE)*VLOOKUP(G60,IMMO!$C$4:$R$342,7,FALSE)</f>
        <v>10.089370490956005</v>
      </c>
      <c r="AA60" s="246">
        <f>X60*SUMIF(IMMO!C:C,G60,IMMO!M:M)</f>
        <v>0</v>
      </c>
      <c r="AB60" s="246">
        <f>X60*SUMIF(IMMO!C:C,G60,IMMO!N:N)</f>
        <v>0</v>
      </c>
      <c r="AC60" s="246">
        <f>X60*SUMIF(IMMO!C:C,G60,IMMO!O:O)</f>
        <v>0</v>
      </c>
      <c r="AD60" s="246">
        <f>X60*SUMIF(IMMO!C:C,G60,IMMO!Q:Q)</f>
        <v>0</v>
      </c>
      <c r="AE60" s="246">
        <f>X60*SUMIF(IMMO!C:C,G60,IMMO!R:R)</f>
        <v>0</v>
      </c>
      <c r="AF60" s="246">
        <f t="shared" si="1"/>
        <v>11.098307540051607</v>
      </c>
    </row>
    <row r="61" spans="1:32" x14ac:dyDescent="0.25">
      <c r="A61" s="41">
        <v>262</v>
      </c>
      <c r="B61" s="42" t="s">
        <v>3</v>
      </c>
      <c r="C61" s="41">
        <v>5101</v>
      </c>
      <c r="D61" s="43" t="s">
        <v>486</v>
      </c>
      <c r="E61" s="41">
        <v>4015</v>
      </c>
      <c r="F61" s="43" t="s">
        <v>66</v>
      </c>
      <c r="G61" s="41">
        <v>15</v>
      </c>
      <c r="H61" s="43" t="s">
        <v>66</v>
      </c>
      <c r="I61" s="41">
        <v>15</v>
      </c>
      <c r="K61" s="28">
        <f>IF(SUMIF(CONSO!C:C,G61,CONSO!G:G)=0,0,L61/SUMIF(CONSO!C:C,G61,CONSO!G:G))</f>
        <v>2.3139607680807108E-2</v>
      </c>
      <c r="L61" s="246">
        <f>SUMIF(BAROMPREM!B:B,G61,BAROMPREM!J:J)/1000-M61</f>
        <v>36</v>
      </c>
      <c r="M61" s="246">
        <f>SUMIF(BAROMPREM!B:B,G61,BAROMPREM!L:L)/1000</f>
        <v>0.25811000000000001</v>
      </c>
      <c r="N61" s="246">
        <f>L61*VLOOKUP(G61,CONSO!$C$4:$N$342,6,FALSE)*VLOOKUP(G61,CONSO!$C$4:$N$342,7,FALSE)+M61*CONSO!$S$4*CONSO!$T$4</f>
        <v>3.3165157005510464</v>
      </c>
      <c r="O61" s="246">
        <f>K61*SUMIF(CONSO!C:C,G61,CONSO!M:M)</f>
        <v>0</v>
      </c>
      <c r="P61" s="246">
        <f>K61*SUMIF(CONSO!C:C,G61,CONSO!N:N)</f>
        <v>0</v>
      </c>
      <c r="Q61" s="246">
        <f t="shared" si="0"/>
        <v>3.3165157005510464</v>
      </c>
      <c r="W61" s="62">
        <v>1.1000000000000001</v>
      </c>
      <c r="X61" s="28">
        <f>IF(SUMIF(IMMO!C:C,G61,IMMO!G:G)=0,0,Y61/SUMIF(IMMO!C:C,G61,IMMO!G:G))</f>
        <v>0.15599535691463298</v>
      </c>
      <c r="Y61" s="246">
        <f>SUMIF(BAROMPREM!B:B,G61,BAROMPREM!N:N)/1000</f>
        <v>792.78588000000002</v>
      </c>
      <c r="Z61" s="246">
        <f>Y61*VLOOKUP(G61,IMMO!$C$4:$R$342,6,FALSE)*VLOOKUP(G61,IMMO!$C$4:$R$342,7,FALSE)</f>
        <v>31.735381694572229</v>
      </c>
      <c r="AA61" s="246">
        <f>X61*SUMIF(IMMO!C:C,G61,IMMO!M:M)</f>
        <v>0</v>
      </c>
      <c r="AB61" s="246">
        <f>X61*SUMIF(IMMO!C:C,G61,IMMO!N:N)</f>
        <v>0</v>
      </c>
      <c r="AC61" s="246">
        <f>X61*SUMIF(IMMO!C:C,G61,IMMO!O:O)</f>
        <v>0</v>
      </c>
      <c r="AD61" s="246">
        <f>X61*SUMIF(IMMO!C:C,G61,IMMO!Q:Q)</f>
        <v>0</v>
      </c>
      <c r="AE61" s="246">
        <f>X61*SUMIF(IMMO!C:C,G61,IMMO!R:R)</f>
        <v>0</v>
      </c>
      <c r="AF61" s="246">
        <f t="shared" si="1"/>
        <v>34.908919864029457</v>
      </c>
    </row>
    <row r="62" spans="1:32" x14ac:dyDescent="0.25">
      <c r="A62" s="41">
        <v>262</v>
      </c>
      <c r="B62" s="42" t="s">
        <v>3</v>
      </c>
      <c r="C62" s="41">
        <v>5101</v>
      </c>
      <c r="D62" s="43" t="s">
        <v>486</v>
      </c>
      <c r="E62" s="41">
        <v>4109</v>
      </c>
      <c r="F62" s="43" t="s">
        <v>93</v>
      </c>
      <c r="G62" s="41">
        <v>109</v>
      </c>
      <c r="H62" s="43" t="s">
        <v>93</v>
      </c>
      <c r="I62" s="41">
        <v>109</v>
      </c>
      <c r="K62" s="28">
        <f>IF(SUMIF(CONSO!C:C,G62,CONSO!G:G)=0,0,L62/SUMIF(CONSO!C:C,G62,CONSO!G:G))</f>
        <v>4.3352601156069356E-2</v>
      </c>
      <c r="L62" s="246">
        <f>SUMIF(BAROMPREM!B:B,G62,BAROMPREM!J:J)/1000-M62</f>
        <v>66</v>
      </c>
      <c r="M62" s="246">
        <f>SUMIF(BAROMPREM!B:B,G62,BAROMPREM!L:L)/1000</f>
        <v>0.43081000000000003</v>
      </c>
      <c r="N62" s="246">
        <f>L62*VLOOKUP(G62,CONSO!$C$4:$N$342,6,FALSE)*VLOOKUP(G62,CONSO!$C$4:$N$342,7,FALSE)+M62*CONSO!$S$4*CONSO!$T$4</f>
        <v>5.4832560779356649</v>
      </c>
      <c r="O62" s="246">
        <f>K62*SUMIF(CONSO!C:C,G62,CONSO!M:M)</f>
        <v>0</v>
      </c>
      <c r="P62" s="246">
        <f>K62*SUMIF(CONSO!C:C,G62,CONSO!N:N)</f>
        <v>0</v>
      </c>
      <c r="Q62" s="246">
        <f t="shared" si="0"/>
        <v>5.4832560779356649</v>
      </c>
      <c r="W62" s="62">
        <v>1.1499999999999999</v>
      </c>
      <c r="X62" s="28">
        <f>IF(SUMIF(IMMO!C:C,G62,IMMO!G:G)=0,0,Y62/SUMIF(IMMO!C:C,G62,IMMO!G:G))</f>
        <v>9.2191320367831356E-2</v>
      </c>
      <c r="Y62" s="246">
        <f>SUMIF(BAROMPREM!B:B,G62,BAROMPREM!N:N)/1000</f>
        <v>179.99595000000002</v>
      </c>
      <c r="Z62" s="246">
        <f>Y62*VLOOKUP(G62,IMMO!$C$4:$R$342,6,FALSE)*VLOOKUP(G62,IMMO!$C$4:$R$342,7,FALSE)</f>
        <v>6.5137441924597272</v>
      </c>
      <c r="AA62" s="246">
        <f>X62*SUMIF(IMMO!C:C,G62,IMMO!M:M)</f>
        <v>0</v>
      </c>
      <c r="AB62" s="246">
        <f>X62*SUMIF(IMMO!C:C,G62,IMMO!N:N)</f>
        <v>0</v>
      </c>
      <c r="AC62" s="246">
        <f>X62*SUMIF(IMMO!C:C,G62,IMMO!O:O)</f>
        <v>0</v>
      </c>
      <c r="AD62" s="246">
        <f>X62*SUMIF(IMMO!C:C,G62,IMMO!Q:Q)</f>
        <v>0</v>
      </c>
      <c r="AE62" s="246">
        <f>X62*SUMIF(IMMO!C:C,G62,IMMO!R:R)</f>
        <v>0</v>
      </c>
      <c r="AF62" s="246">
        <f t="shared" si="1"/>
        <v>7.4908058213286859</v>
      </c>
    </row>
    <row r="63" spans="1:32" x14ac:dyDescent="0.25">
      <c r="A63" s="41">
        <v>262</v>
      </c>
      <c r="B63" s="42" t="s">
        <v>3</v>
      </c>
      <c r="C63" s="41">
        <v>5101</v>
      </c>
      <c r="D63" s="43" t="s">
        <v>486</v>
      </c>
      <c r="E63" s="41">
        <v>4129</v>
      </c>
      <c r="F63" s="43" t="s">
        <v>72</v>
      </c>
      <c r="G63" s="41">
        <v>129</v>
      </c>
      <c r="H63" s="43" t="s">
        <v>72</v>
      </c>
      <c r="I63" s="41">
        <v>129</v>
      </c>
      <c r="K63" s="28">
        <f>IF(SUMIF(CONSO!C:C,G63,CONSO!G:G)=0,0,L63/SUMIF(CONSO!C:C,G63,CONSO!G:G))</f>
        <v>5.6849786144480947E-2</v>
      </c>
      <c r="L63" s="246">
        <f>SUMIF(BAROMPREM!B:B,G63,BAROMPREM!J:J)/1000-M63</f>
        <v>51</v>
      </c>
      <c r="M63" s="246">
        <f>SUMIF(BAROMPREM!B:B,G63,BAROMPREM!L:L)/1000</f>
        <v>0.50495999999999996</v>
      </c>
      <c r="N63" s="246">
        <f>L63*VLOOKUP(G63,CONSO!$C$4:$N$342,6,FALSE)*VLOOKUP(G63,CONSO!$C$4:$N$342,7,FALSE)+M63*CONSO!$S$4*CONSO!$T$4</f>
        <v>4.3305145635408753</v>
      </c>
      <c r="O63" s="246">
        <f>K63*SUMIF(CONSO!C:C,G63,CONSO!M:M)</f>
        <v>0</v>
      </c>
      <c r="P63" s="246">
        <f>K63*SUMIF(CONSO!C:C,G63,CONSO!N:N)</f>
        <v>0</v>
      </c>
      <c r="Q63" s="246">
        <f t="shared" si="0"/>
        <v>4.3305145635408753</v>
      </c>
      <c r="W63" s="62">
        <v>1.05</v>
      </c>
      <c r="X63" s="28">
        <f>IF(SUMIF(IMMO!C:C,G63,IMMO!G:G)=0,0,Y63/SUMIF(IMMO!C:C,G63,IMMO!G:G))</f>
        <v>0.49892986181156374</v>
      </c>
      <c r="Y63" s="246">
        <f>SUMIF(BAROMPREM!B:B,G63,BAROMPREM!N:N)/1000</f>
        <v>905.37315999999998</v>
      </c>
      <c r="Z63" s="246">
        <f>Y63*VLOOKUP(G63,IMMO!$C$4:$R$342,6,FALSE)*VLOOKUP(G63,IMMO!$C$4:$R$342,7,FALSE)</f>
        <v>27.727635872737164</v>
      </c>
      <c r="AA63" s="246">
        <f>X63*SUMIF(IMMO!C:C,G63,IMMO!M:M)</f>
        <v>0</v>
      </c>
      <c r="AB63" s="246">
        <f>X63*SUMIF(IMMO!C:C,G63,IMMO!N:N)</f>
        <v>0</v>
      </c>
      <c r="AC63" s="246">
        <f>X63*SUMIF(IMMO!C:C,G63,IMMO!O:O)</f>
        <v>0</v>
      </c>
      <c r="AD63" s="246">
        <f>X63*SUMIF(IMMO!C:C,G63,IMMO!Q:Q)</f>
        <v>0</v>
      </c>
      <c r="AE63" s="246">
        <f>X63*SUMIF(IMMO!C:C,G63,IMMO!R:R)</f>
        <v>0</v>
      </c>
      <c r="AF63" s="246">
        <f t="shared" si="1"/>
        <v>29.114017666374021</v>
      </c>
    </row>
    <row r="64" spans="1:32" x14ac:dyDescent="0.25">
      <c r="A64" s="41">
        <v>262</v>
      </c>
      <c r="B64" s="42" t="s">
        <v>3</v>
      </c>
      <c r="C64" s="41">
        <v>5101</v>
      </c>
      <c r="D64" s="43" t="s">
        <v>486</v>
      </c>
      <c r="E64" s="41">
        <v>4116</v>
      </c>
      <c r="F64" s="43" t="s">
        <v>73</v>
      </c>
      <c r="G64" s="41">
        <v>116</v>
      </c>
      <c r="H64" s="43" t="s">
        <v>73</v>
      </c>
      <c r="I64" s="41">
        <v>116</v>
      </c>
      <c r="K64" s="28">
        <f>IF(SUMIF(CONSO!C:C,G64,CONSO!G:G)=0,0,L64/SUMIF(CONSO!C:C,G64,CONSO!G:G))</f>
        <v>5.9379951738593548E-2</v>
      </c>
      <c r="L64" s="246">
        <f>SUMIF(BAROMPREM!B:B,G64,BAROMPREM!J:J)/1000-M64</f>
        <v>127</v>
      </c>
      <c r="M64" s="246">
        <f>SUMIF(BAROMPREM!B:B,G64,BAROMPREM!L:L)/1000</f>
        <v>1.97306</v>
      </c>
      <c r="N64" s="246">
        <f>L64*VLOOKUP(G64,CONSO!$C$4:$N$342,6,FALSE)*VLOOKUP(G64,CONSO!$C$4:$N$342,7,FALSE)+M64*CONSO!$S$4*CONSO!$T$4</f>
        <v>10.949485429649789</v>
      </c>
      <c r="O64" s="246">
        <f>K64*SUMIF(CONSO!C:C,G64,CONSO!M:M)</f>
        <v>0</v>
      </c>
      <c r="P64" s="246">
        <f>K64*SUMIF(CONSO!C:C,G64,CONSO!N:N)</f>
        <v>0</v>
      </c>
      <c r="Q64" s="246">
        <f t="shared" si="0"/>
        <v>10.949485429649789</v>
      </c>
      <c r="W64" s="62">
        <v>1.05</v>
      </c>
      <c r="X64" s="28">
        <f>IF(SUMIF(IMMO!C:C,G64,IMMO!G:G)=0,0,Y64/SUMIF(IMMO!C:C,G64,IMMO!G:G))</f>
        <v>7.8620932974598594E-3</v>
      </c>
      <c r="Y64" s="246">
        <f>SUMIF(BAROMPREM!B:B,G64,BAROMPREM!N:N)/1000</f>
        <v>68.12</v>
      </c>
      <c r="Z64" s="246">
        <f>Y64*VLOOKUP(G64,IMMO!$C$4:$R$342,6,FALSE)*VLOOKUP(G64,IMMO!$C$4:$R$342,7,FALSE)</f>
        <v>2.7068829540162063</v>
      </c>
      <c r="AA64" s="246">
        <f>X64*SUMIF(IMMO!C:C,G64,IMMO!M:M)</f>
        <v>0</v>
      </c>
      <c r="AB64" s="246">
        <f>X64*SUMIF(IMMO!C:C,G64,IMMO!N:N)</f>
        <v>0</v>
      </c>
      <c r="AC64" s="246">
        <f>X64*SUMIF(IMMO!C:C,G64,IMMO!O:O)</f>
        <v>0</v>
      </c>
      <c r="AD64" s="246">
        <f>X64*SUMIF(IMMO!C:C,G64,IMMO!Q:Q)</f>
        <v>0</v>
      </c>
      <c r="AE64" s="246">
        <f>X64*SUMIF(IMMO!C:C,G64,IMMO!R:R)</f>
        <v>0</v>
      </c>
      <c r="AF64" s="246">
        <f t="shared" si="1"/>
        <v>2.8422271017170169</v>
      </c>
    </row>
    <row r="65" spans="1:32" x14ac:dyDescent="0.25">
      <c r="A65" s="41">
        <v>262</v>
      </c>
      <c r="B65" s="42" t="s">
        <v>3</v>
      </c>
      <c r="C65" s="41">
        <v>5101</v>
      </c>
      <c r="D65" s="43" t="s">
        <v>486</v>
      </c>
      <c r="E65" s="41">
        <v>4126</v>
      </c>
      <c r="F65" s="43" t="s">
        <v>74</v>
      </c>
      <c r="G65" s="41">
        <v>126</v>
      </c>
      <c r="H65" s="43" t="s">
        <v>74</v>
      </c>
      <c r="I65" s="41">
        <v>126</v>
      </c>
      <c r="K65" s="28">
        <f>IF(SUMIF(CONSO!C:C,G65,CONSO!G:G)=0,0,L65/SUMIF(CONSO!C:C,G65,CONSO!G:G))</f>
        <v>0.12800450471095862</v>
      </c>
      <c r="L65" s="246">
        <f>SUMIF(BAROMPREM!B:B,G65,BAROMPREM!J:J)/1000-M65</f>
        <v>195.5</v>
      </c>
      <c r="M65" s="246">
        <f>SUMIF(BAROMPREM!B:B,G65,BAROMPREM!L:L)/1000</f>
        <v>1.8702099999999999</v>
      </c>
      <c r="N65" s="246">
        <f>L65*VLOOKUP(G65,CONSO!$C$4:$N$342,6,FALSE)*VLOOKUP(G65,CONSO!$C$4:$N$342,7,FALSE)+M65*CONSO!$S$4*CONSO!$T$4</f>
        <v>16.23319775771348</v>
      </c>
      <c r="O65" s="246">
        <f>K65*SUMIF(CONSO!C:C,G65,CONSO!M:M)</f>
        <v>0</v>
      </c>
      <c r="P65" s="246">
        <f>K65*SUMIF(CONSO!C:C,G65,CONSO!N:N)</f>
        <v>0</v>
      </c>
      <c r="Q65" s="246">
        <f t="shared" si="0"/>
        <v>16.23319775771348</v>
      </c>
      <c r="W65" s="62">
        <v>1.1000000000000001</v>
      </c>
      <c r="X65" s="28">
        <f>IF(SUMIF(IMMO!C:C,G65,IMMO!G:G)=0,0,Y65/SUMIF(IMMO!C:C,G65,IMMO!G:G))</f>
        <v>-9.9033303660661328E-4</v>
      </c>
      <c r="Y65" s="246">
        <f>SUMIF(BAROMPREM!B:B,G65,BAROMPREM!N:N)/1000</f>
        <v>-9.0305099999999996</v>
      </c>
      <c r="Z65" s="246">
        <f>Y65*VLOOKUP(G65,IMMO!$C$4:$R$342,6,FALSE)*VLOOKUP(G65,IMMO!$C$4:$R$342,7,FALSE)</f>
        <v>-0.32981404279358517</v>
      </c>
      <c r="AA65" s="246">
        <f>X65*SUMIF(IMMO!C:C,G65,IMMO!M:M)</f>
        <v>0</v>
      </c>
      <c r="AB65" s="246">
        <f>X65*SUMIF(IMMO!C:C,G65,IMMO!N:N)</f>
        <v>0</v>
      </c>
      <c r="AC65" s="246">
        <f>X65*SUMIF(IMMO!C:C,G65,IMMO!O:O)</f>
        <v>0</v>
      </c>
      <c r="AD65" s="246">
        <f>X65*SUMIF(IMMO!C:C,G65,IMMO!Q:Q)</f>
        <v>0</v>
      </c>
      <c r="AE65" s="246">
        <f>X65*SUMIF(IMMO!C:C,G65,IMMO!R:R)</f>
        <v>0</v>
      </c>
      <c r="AF65" s="246">
        <f t="shared" si="1"/>
        <v>-0.3627954470729437</v>
      </c>
    </row>
    <row r="66" spans="1:32" x14ac:dyDescent="0.25">
      <c r="A66" s="41">
        <v>262</v>
      </c>
      <c r="B66" s="42" t="s">
        <v>3</v>
      </c>
      <c r="C66" s="41">
        <v>5101</v>
      </c>
      <c r="D66" s="43" t="s">
        <v>486</v>
      </c>
      <c r="E66" s="41">
        <v>4119</v>
      </c>
      <c r="F66" s="43" t="s">
        <v>85</v>
      </c>
      <c r="G66" s="41">
        <v>119</v>
      </c>
      <c r="H66" s="43" t="s">
        <v>85</v>
      </c>
      <c r="I66" s="41">
        <v>119</v>
      </c>
      <c r="K66" s="28">
        <f>IF(SUMIF(CONSO!C:C,G66,CONSO!G:G)=0,0,L66/SUMIF(CONSO!C:C,G66,CONSO!G:G))</f>
        <v>8.5852125581277555E-2</v>
      </c>
      <c r="L66" s="246">
        <f>SUMIF(BAROMPREM!B:B,G66,BAROMPREM!J:J)/1000-M66</f>
        <v>139</v>
      </c>
      <c r="M66" s="246">
        <f>SUMIF(BAROMPREM!B:B,G66,BAROMPREM!L:L)/1000</f>
        <v>5.6466000000000003</v>
      </c>
      <c r="N66" s="246">
        <f>L66*VLOOKUP(G66,CONSO!$C$4:$N$342,6,FALSE)*VLOOKUP(G66,CONSO!$C$4:$N$342,7,FALSE)+M66*CONSO!$S$4*CONSO!$T$4</f>
        <v>12.395055206884976</v>
      </c>
      <c r="O66" s="246">
        <f>K66*SUMIF(CONSO!C:C,G66,CONSO!M:M)</f>
        <v>0</v>
      </c>
      <c r="P66" s="246">
        <f>K66*SUMIF(CONSO!C:C,G66,CONSO!N:N)</f>
        <v>0</v>
      </c>
      <c r="Q66" s="246">
        <f t="shared" si="0"/>
        <v>12.395055206884976</v>
      </c>
      <c r="W66" s="62">
        <v>1.1000000000000001</v>
      </c>
      <c r="X66" s="28">
        <f>IF(SUMIF(IMMO!C:C,G66,IMMO!G:G)=0,0,Y66/SUMIF(IMMO!C:C,G66,IMMO!G:G))</f>
        <v>8.0528499903131295E-2</v>
      </c>
      <c r="Y66" s="246">
        <f>SUMIF(BAROMPREM!B:B,G66,BAROMPREM!N:N)/1000</f>
        <v>517.34870000000001</v>
      </c>
      <c r="Z66" s="246">
        <f>Y66*VLOOKUP(G66,IMMO!$C$4:$R$342,6,FALSE)*VLOOKUP(G66,IMMO!$C$4:$R$342,7,FALSE)</f>
        <v>17.139961445327135</v>
      </c>
      <c r="AA66" s="246">
        <f>X66*SUMIF(IMMO!C:C,G66,IMMO!M:M)</f>
        <v>0</v>
      </c>
      <c r="AB66" s="246">
        <f>X66*SUMIF(IMMO!C:C,G66,IMMO!N:N)</f>
        <v>0</v>
      </c>
      <c r="AC66" s="246">
        <f>X66*SUMIF(IMMO!C:C,G66,IMMO!O:O)</f>
        <v>0</v>
      </c>
      <c r="AD66" s="246">
        <f>X66*SUMIF(IMMO!C:C,G66,IMMO!Q:Q)</f>
        <v>0</v>
      </c>
      <c r="AE66" s="246">
        <f>X66*SUMIF(IMMO!C:C,G66,IMMO!R:R)</f>
        <v>0</v>
      </c>
      <c r="AF66" s="246">
        <f t="shared" si="1"/>
        <v>18.853957589859849</v>
      </c>
    </row>
    <row r="67" spans="1:32" x14ac:dyDescent="0.25">
      <c r="A67" s="41">
        <v>262</v>
      </c>
      <c r="B67" s="42" t="s">
        <v>3</v>
      </c>
      <c r="C67" s="41">
        <v>5101</v>
      </c>
      <c r="D67" s="43" t="s">
        <v>486</v>
      </c>
      <c r="E67" s="41">
        <v>4127</v>
      </c>
      <c r="F67" s="43" t="s">
        <v>86</v>
      </c>
      <c r="G67" s="41">
        <v>127</v>
      </c>
      <c r="H67" s="43" t="s">
        <v>86</v>
      </c>
      <c r="I67" s="41">
        <v>127</v>
      </c>
      <c r="K67" s="28">
        <f>IF(SUMIF(CONSO!C:C,G67,CONSO!G:G)=0,0,L67/SUMIF(CONSO!C:C,G67,CONSO!G:G))</f>
        <v>4.3997390499597958E-2</v>
      </c>
      <c r="L67" s="246">
        <f>SUMIF(BAROMPREM!B:B,G67,BAROMPREM!J:J)/1000-M67</f>
        <v>29</v>
      </c>
      <c r="M67" s="246">
        <f>SUMIF(BAROMPREM!B:B,G67,BAROMPREM!L:L)/1000</f>
        <v>5.6649999999999999E-2</v>
      </c>
      <c r="N67" s="246">
        <f>L67*VLOOKUP(G67,CONSO!$C$4:$N$342,6,FALSE)*VLOOKUP(G67,CONSO!$C$4:$N$342,7,FALSE)+M67*CONSO!$S$4*CONSO!$T$4</f>
        <v>2.1979589531778529</v>
      </c>
      <c r="O67" s="246">
        <f>K67*SUMIF(CONSO!C:C,G67,CONSO!M:M)</f>
        <v>0</v>
      </c>
      <c r="P67" s="246">
        <f>K67*SUMIF(CONSO!C:C,G67,CONSO!N:N)</f>
        <v>0</v>
      </c>
      <c r="Q67" s="246">
        <f t="shared" si="0"/>
        <v>2.1979589531778529</v>
      </c>
      <c r="W67" s="62">
        <v>1.1000000000000001</v>
      </c>
      <c r="X67" s="28">
        <f>IF(SUMIF(IMMO!C:C,G67,IMMO!G:G)=0,0,Y67/SUMIF(IMMO!C:C,G67,IMMO!G:G))</f>
        <v>0</v>
      </c>
      <c r="Y67" s="246">
        <f>SUMIF(BAROMPREM!B:B,G67,BAROMPREM!N:N)/1000</f>
        <v>0</v>
      </c>
      <c r="Z67" s="246">
        <f>Y67*VLOOKUP(G67,IMMO!$C$4:$R$342,6,FALSE)*VLOOKUP(G67,IMMO!$C$4:$R$342,7,FALSE)</f>
        <v>0</v>
      </c>
      <c r="AA67" s="246">
        <f>X67*SUMIF(IMMO!C:C,G67,IMMO!M:M)</f>
        <v>0</v>
      </c>
      <c r="AB67" s="246">
        <f>X67*SUMIF(IMMO!C:C,G67,IMMO!N:N)</f>
        <v>0</v>
      </c>
      <c r="AC67" s="246">
        <f>X67*SUMIF(IMMO!C:C,G67,IMMO!O:O)</f>
        <v>0</v>
      </c>
      <c r="AD67" s="246">
        <f>X67*SUMIF(IMMO!C:C,G67,IMMO!Q:Q)</f>
        <v>0</v>
      </c>
      <c r="AE67" s="246">
        <f>X67*SUMIF(IMMO!C:C,G67,IMMO!R:R)</f>
        <v>0</v>
      </c>
      <c r="AF67" s="246">
        <f t="shared" si="1"/>
        <v>0</v>
      </c>
    </row>
    <row r="68" spans="1:32" x14ac:dyDescent="0.25">
      <c r="A68" s="41">
        <v>262</v>
      </c>
      <c r="B68" s="42" t="s">
        <v>3</v>
      </c>
      <c r="C68" s="41">
        <v>5101</v>
      </c>
      <c r="D68" s="43" t="s">
        <v>486</v>
      </c>
      <c r="E68" s="41">
        <v>4121</v>
      </c>
      <c r="F68" s="43" t="s">
        <v>75</v>
      </c>
      <c r="G68" s="41">
        <v>121</v>
      </c>
      <c r="H68" s="43" t="s">
        <v>75</v>
      </c>
      <c r="I68" s="41">
        <v>121</v>
      </c>
      <c r="K68" s="28">
        <f>IF(SUMIF(CONSO!C:C,G68,CONSO!G:G)=0,0,L68/SUMIF(CONSO!C:C,G68,CONSO!G:G))</f>
        <v>3.3453051384435342E-2</v>
      </c>
      <c r="L68" s="246">
        <f>SUMIF(BAROMPREM!B:B,G68,BAROMPREM!J:J)/1000-M68</f>
        <v>61</v>
      </c>
      <c r="M68" s="246">
        <f>SUMIF(BAROMPREM!B:B,G68,BAROMPREM!L:L)/1000</f>
        <v>0.12734999999999999</v>
      </c>
      <c r="N68" s="246">
        <f>L68*VLOOKUP(G68,CONSO!$C$4:$N$342,6,FALSE)*VLOOKUP(G68,CONSO!$C$4:$N$342,7,FALSE)+M68*CONSO!$S$4*CONSO!$T$4</f>
        <v>5.0075633352551119</v>
      </c>
      <c r="O68" s="246">
        <f>K68*SUMIF(CONSO!C:C,G68,CONSO!M:M)</f>
        <v>0</v>
      </c>
      <c r="P68" s="246">
        <f>K68*SUMIF(CONSO!C:C,G68,CONSO!N:N)</f>
        <v>0</v>
      </c>
      <c r="Q68" s="246">
        <f t="shared" si="0"/>
        <v>5.0075633352551119</v>
      </c>
      <c r="W68" s="62">
        <v>1.2</v>
      </c>
      <c r="X68" s="28">
        <f>IF(SUMIF(IMMO!C:C,G68,IMMO!G:G)=0,0,Y68/SUMIF(IMMO!C:C,G68,IMMO!G:G))</f>
        <v>3.2426100460453224E-2</v>
      </c>
      <c r="Y68" s="246">
        <f>SUMIF(BAROMPREM!B:B,G68,BAROMPREM!N:N)/1000</f>
        <v>200.42724999999999</v>
      </c>
      <c r="Z68" s="246">
        <f>Y68*VLOOKUP(G68,IMMO!$C$4:$R$342,6,FALSE)*VLOOKUP(G68,IMMO!$C$4:$R$342,7,FALSE)</f>
        <v>7.0991368921317139</v>
      </c>
      <c r="AA68" s="246">
        <f>X68*SUMIF(IMMO!C:C,G68,IMMO!M:M)</f>
        <v>0</v>
      </c>
      <c r="AB68" s="246">
        <f>X68*SUMIF(IMMO!C:C,G68,IMMO!N:N)</f>
        <v>0</v>
      </c>
      <c r="AC68" s="246">
        <f>X68*SUMIF(IMMO!C:C,G68,IMMO!O:O)</f>
        <v>0</v>
      </c>
      <c r="AD68" s="246">
        <f>X68*SUMIF(IMMO!C:C,G68,IMMO!Q:Q)</f>
        <v>0</v>
      </c>
      <c r="AE68" s="246">
        <f>X68*SUMIF(IMMO!C:C,G68,IMMO!R:R)</f>
        <v>0</v>
      </c>
      <c r="AF68" s="246">
        <f t="shared" si="1"/>
        <v>8.5189642705580564</v>
      </c>
    </row>
    <row r="69" spans="1:32" x14ac:dyDescent="0.25">
      <c r="A69" s="41">
        <v>262</v>
      </c>
      <c r="B69" s="42" t="s">
        <v>3</v>
      </c>
      <c r="C69" s="41">
        <v>5101</v>
      </c>
      <c r="D69" s="43" t="s">
        <v>486</v>
      </c>
      <c r="E69" s="41">
        <v>4101</v>
      </c>
      <c r="F69" s="43" t="s">
        <v>94</v>
      </c>
      <c r="G69" s="41">
        <v>108</v>
      </c>
      <c r="H69" s="43" t="s">
        <v>352</v>
      </c>
      <c r="I69" s="41">
        <v>108</v>
      </c>
      <c r="K69" s="28">
        <f>IF(SUMIF(CONSO!C:C,G69,CONSO!G:G)=0,0,L69/SUMIF(CONSO!C:C,G69,CONSO!G:G))</f>
        <v>0</v>
      </c>
      <c r="L69" s="246">
        <f>SUMIF(BAROMPREM!B:B,G69,BAROMPREM!J:J)/1000-M69</f>
        <v>0</v>
      </c>
      <c r="M69" s="246">
        <f>SUMIF(BAROMPREM!B:B,G69,BAROMPREM!L:L)/1000</f>
        <v>0.15834000000000001</v>
      </c>
      <c r="N69" s="246">
        <f>L69*VLOOKUP(G69,CONSO!$C$4:$N$342,6,FALSE)*VLOOKUP(G69,CONSO!$C$4:$N$342,7,FALSE)+M69*CONSO!$S$4*CONSO!$T$4</f>
        <v>1.0739252160000004E-2</v>
      </c>
      <c r="O69" s="246">
        <f>K69*SUMIF(CONSO!C:C,G69,CONSO!M:M)</f>
        <v>0</v>
      </c>
      <c r="P69" s="246">
        <f>K69*SUMIF(CONSO!C:C,G69,CONSO!N:N)</f>
        <v>0</v>
      </c>
      <c r="Q69" s="246">
        <f t="shared" si="0"/>
        <v>1.0739252160000004E-2</v>
      </c>
      <c r="W69" s="62">
        <v>1.1499999999999999</v>
      </c>
      <c r="X69" s="28">
        <f>IF(SUMIF(IMMO!C:C,G69,IMMO!G:G)=0,0,Y69/SUMIF(IMMO!C:C,G69,IMMO!G:G))</f>
        <v>0</v>
      </c>
      <c r="Y69" s="246">
        <f>SUMIF(BAROMPREM!B:B,G69,BAROMPREM!N:N)/1000</f>
        <v>0</v>
      </c>
      <c r="Z69" s="246">
        <f>Y69*VLOOKUP(G69,IMMO!$C$4:$R$342,6,FALSE)*VLOOKUP(G69,IMMO!$C$4:$R$342,7,FALSE)</f>
        <v>0</v>
      </c>
      <c r="AA69" s="246">
        <f>X69*SUMIF(IMMO!C:C,G69,IMMO!M:M)</f>
        <v>0</v>
      </c>
      <c r="AB69" s="246">
        <f>X69*SUMIF(IMMO!C:C,G69,IMMO!N:N)</f>
        <v>0</v>
      </c>
      <c r="AC69" s="246">
        <f>X69*SUMIF(IMMO!C:C,G69,IMMO!O:O)</f>
        <v>0</v>
      </c>
      <c r="AD69" s="246">
        <f>X69*SUMIF(IMMO!C:C,G69,IMMO!Q:Q)</f>
        <v>0</v>
      </c>
      <c r="AE69" s="246">
        <f>X69*SUMIF(IMMO!C:C,G69,IMMO!R:R)</f>
        <v>0</v>
      </c>
      <c r="AF69" s="246">
        <f t="shared" si="1"/>
        <v>0</v>
      </c>
    </row>
    <row r="70" spans="1:32" x14ac:dyDescent="0.25">
      <c r="A70" s="41">
        <v>262</v>
      </c>
      <c r="B70" s="42" t="s">
        <v>3</v>
      </c>
      <c r="C70" s="41">
        <v>5101</v>
      </c>
      <c r="D70" s="43" t="s">
        <v>486</v>
      </c>
      <c r="E70" s="41">
        <v>4101</v>
      </c>
      <c r="F70" s="43" t="s">
        <v>94</v>
      </c>
      <c r="G70" s="41">
        <v>101</v>
      </c>
      <c r="H70" s="43" t="s">
        <v>94</v>
      </c>
      <c r="I70" s="41">
        <v>101</v>
      </c>
      <c r="K70" s="28">
        <f>IF(SUMIF(CONSO!C:C,G70,CONSO!G:G)=0,0,L70/SUMIF(CONSO!C:C,G70,CONSO!G:G))</f>
        <v>4.0344183849856448E-2</v>
      </c>
      <c r="L70" s="246">
        <f>SUMIF(BAROMPREM!B:B,G70,BAROMPREM!J:J)/1000-M70</f>
        <v>143.00000000000003</v>
      </c>
      <c r="M70" s="246">
        <f>SUMIF(BAROMPREM!B:B,G70,BAROMPREM!L:L)/1000</f>
        <v>1.9715100000000001</v>
      </c>
      <c r="N70" s="246">
        <f>L70*VLOOKUP(G70,CONSO!$C$4:$N$342,6,FALSE)*VLOOKUP(G70,CONSO!$C$4:$N$342,7,FALSE)+M70*CONSO!$S$4*CONSO!$T$4</f>
        <v>10.053914771229257</v>
      </c>
      <c r="O70" s="246">
        <f>K70*SUMIF(CONSO!C:C,G70,CONSO!M:M)</f>
        <v>0</v>
      </c>
      <c r="P70" s="246">
        <f>K70*SUMIF(CONSO!C:C,G70,CONSO!N:N)</f>
        <v>0</v>
      </c>
      <c r="Q70" s="246">
        <f t="shared" si="0"/>
        <v>10.053914771229257</v>
      </c>
      <c r="W70" s="62">
        <v>1.1499999999999999</v>
      </c>
      <c r="X70" s="28">
        <f>IF(SUMIF(IMMO!C:C,G70,IMMO!G:G)=0,0,Y70/SUMIF(IMMO!C:C,G70,IMMO!G:G))</f>
        <v>6.0456752037035308E-2</v>
      </c>
      <c r="Y70" s="246">
        <f>SUMIF(BAROMPREM!B:B,G70,BAROMPREM!N:N)/1000</f>
        <v>477.22559000000001</v>
      </c>
      <c r="Z70" s="246">
        <f>Y70*VLOOKUP(G70,IMMO!$C$4:$R$342,6,FALSE)*VLOOKUP(G70,IMMO!$C$4:$R$342,7,FALSE)</f>
        <v>19.320479728022889</v>
      </c>
      <c r="AA70" s="246">
        <f>X70*SUMIF(IMMO!C:C,G70,IMMO!M:M)</f>
        <v>0</v>
      </c>
      <c r="AB70" s="246">
        <f>X70*SUMIF(IMMO!C:C,G70,IMMO!N:N)</f>
        <v>0</v>
      </c>
      <c r="AC70" s="246">
        <f>X70*SUMIF(IMMO!C:C,G70,IMMO!O:O)</f>
        <v>0</v>
      </c>
      <c r="AD70" s="246">
        <f>X70*SUMIF(IMMO!C:C,G70,IMMO!Q:Q)</f>
        <v>0</v>
      </c>
      <c r="AE70" s="246">
        <f>X70*SUMIF(IMMO!C:C,G70,IMMO!R:R)</f>
        <v>0</v>
      </c>
      <c r="AF70" s="246">
        <f t="shared" si="1"/>
        <v>22.21855168722632</v>
      </c>
    </row>
    <row r="71" spans="1:32" x14ac:dyDescent="0.25">
      <c r="A71" s="41">
        <v>262</v>
      </c>
      <c r="B71" s="42" t="s">
        <v>3</v>
      </c>
      <c r="C71" s="41">
        <v>5101</v>
      </c>
      <c r="D71" s="43" t="s">
        <v>486</v>
      </c>
      <c r="E71" s="41">
        <v>4107</v>
      </c>
      <c r="F71" s="43" t="s">
        <v>96</v>
      </c>
      <c r="G71" s="41">
        <v>107</v>
      </c>
      <c r="H71" s="43" t="s">
        <v>96</v>
      </c>
      <c r="I71" s="41">
        <v>107</v>
      </c>
      <c r="K71" s="28">
        <f>IF(SUMIF(CONSO!C:C,G71,CONSO!G:G)=0,0,L71/SUMIF(CONSO!C:C,G71,CONSO!G:G))</f>
        <v>0</v>
      </c>
      <c r="L71" s="246">
        <f>SUMIF(BAROMPREM!B:B,G71,BAROMPREM!J:J)/1000-M71</f>
        <v>0</v>
      </c>
      <c r="M71" s="246">
        <f>SUMIF(BAROMPREM!B:B,G71,BAROMPREM!L:L)/1000</f>
        <v>0.75163000000000002</v>
      </c>
      <c r="N71" s="246">
        <f>L71*VLOOKUP(G71,CONSO!$C$4:$N$342,6,FALSE)*VLOOKUP(G71,CONSO!$C$4:$N$342,7,FALSE)+M71*CONSO!$S$4*CONSO!$T$4</f>
        <v>5.0978553120000013E-2</v>
      </c>
      <c r="O71" s="246">
        <f>K71*SUMIF(CONSO!C:C,G71,CONSO!M:M)</f>
        <v>0</v>
      </c>
      <c r="P71" s="246">
        <f>K71*SUMIF(CONSO!C:C,G71,CONSO!N:N)</f>
        <v>0</v>
      </c>
      <c r="Q71" s="246">
        <f t="shared" ref="Q71:Q134" si="2">N71+O71+P71</f>
        <v>5.0978553120000013E-2</v>
      </c>
      <c r="W71" s="62">
        <v>1.1499999999999999</v>
      </c>
      <c r="X71" s="28">
        <f>IF(SUMIF(IMMO!C:C,G71,IMMO!G:G)=0,0,Y71/SUMIF(IMMO!C:C,G71,IMMO!G:G))</f>
        <v>0</v>
      </c>
      <c r="Y71" s="246">
        <f>SUMIF(BAROMPREM!B:B,G71,BAROMPREM!N:N)/1000</f>
        <v>0</v>
      </c>
      <c r="Z71" s="246">
        <f>Y71*VLOOKUP(G71,IMMO!$C$4:$R$342,6,FALSE)*VLOOKUP(G71,IMMO!$C$4:$R$342,7,FALSE)</f>
        <v>0</v>
      </c>
      <c r="AA71" s="246">
        <f>X71*SUMIF(IMMO!C:C,G71,IMMO!M:M)</f>
        <v>0</v>
      </c>
      <c r="AB71" s="246">
        <f>X71*SUMIF(IMMO!C:C,G71,IMMO!N:N)</f>
        <v>0</v>
      </c>
      <c r="AC71" s="246">
        <f>X71*SUMIF(IMMO!C:C,G71,IMMO!O:O)</f>
        <v>0</v>
      </c>
      <c r="AD71" s="246">
        <f>X71*SUMIF(IMMO!C:C,G71,IMMO!Q:Q)</f>
        <v>0</v>
      </c>
      <c r="AE71" s="246">
        <f>X71*SUMIF(IMMO!C:C,G71,IMMO!R:R)</f>
        <v>0</v>
      </c>
      <c r="AF71" s="246">
        <f t="shared" ref="AF71:AF134" si="3">W71*SUM(Z71:AE71)</f>
        <v>0</v>
      </c>
    </row>
    <row r="72" spans="1:32" x14ac:dyDescent="0.25">
      <c r="A72" s="41">
        <v>262</v>
      </c>
      <c r="B72" s="42" t="s">
        <v>3</v>
      </c>
      <c r="C72" s="41">
        <v>5101</v>
      </c>
      <c r="D72" s="43" t="s">
        <v>486</v>
      </c>
      <c r="E72" s="41">
        <v>4120</v>
      </c>
      <c r="F72" s="43" t="s">
        <v>76</v>
      </c>
      <c r="G72" s="41">
        <v>120</v>
      </c>
      <c r="H72" s="43" t="s">
        <v>76</v>
      </c>
      <c r="I72" s="41">
        <v>120</v>
      </c>
      <c r="K72" s="28">
        <f>IF(SUMIF(CONSO!C:C,G72,CONSO!G:G)=0,0,L72/SUMIF(CONSO!C:C,G72,CONSO!G:G))</f>
        <v>0.12389087538074428</v>
      </c>
      <c r="L72" s="246">
        <f>SUMIF(BAROMPREM!B:B,G72,BAROMPREM!J:J)/1000-M72</f>
        <v>187.10000000000002</v>
      </c>
      <c r="M72" s="246">
        <f>SUMIF(BAROMPREM!B:B,G72,BAROMPREM!L:L)/1000</f>
        <v>2.0792299999999999</v>
      </c>
      <c r="N72" s="246">
        <f>L72*VLOOKUP(G72,CONSO!$C$4:$N$342,6,FALSE)*VLOOKUP(G72,CONSO!$C$4:$N$342,7,FALSE)+M72*CONSO!$S$4*CONSO!$T$4</f>
        <v>15.787744102721325</v>
      </c>
      <c r="O72" s="246">
        <f>K72*SUMIF(CONSO!C:C,G72,CONSO!M:M)</f>
        <v>0</v>
      </c>
      <c r="P72" s="246">
        <f>K72*SUMIF(CONSO!C:C,G72,CONSO!N:N)</f>
        <v>0</v>
      </c>
      <c r="Q72" s="246">
        <f t="shared" si="2"/>
        <v>15.787744102721325</v>
      </c>
      <c r="W72" s="62">
        <v>1.1000000000000001</v>
      </c>
      <c r="X72" s="28">
        <f>IF(SUMIF(IMMO!C:C,G72,IMMO!G:G)=0,0,Y72/SUMIF(IMMO!C:C,G72,IMMO!G:G))</f>
        <v>0.21367875226871907</v>
      </c>
      <c r="Y72" s="246">
        <f>SUMIF(BAROMPREM!B:B,G72,BAROMPREM!N:N)/1000</f>
        <v>646.4005699999999</v>
      </c>
      <c r="Z72" s="246">
        <f>Y72*VLOOKUP(G72,IMMO!$C$4:$R$342,6,FALSE)*VLOOKUP(G72,IMMO!$C$4:$R$342,7,FALSE)</f>
        <v>25.960777976268364</v>
      </c>
      <c r="AA72" s="246">
        <f>X72*SUMIF(IMMO!C:C,G72,IMMO!M:M)</f>
        <v>0</v>
      </c>
      <c r="AB72" s="246">
        <f>X72*SUMIF(IMMO!C:C,G72,IMMO!N:N)</f>
        <v>0</v>
      </c>
      <c r="AC72" s="246">
        <f>X72*SUMIF(IMMO!C:C,G72,IMMO!O:O)</f>
        <v>0</v>
      </c>
      <c r="AD72" s="246">
        <f>X72*SUMIF(IMMO!C:C,G72,IMMO!Q:Q)</f>
        <v>0</v>
      </c>
      <c r="AE72" s="246">
        <f>X72*SUMIF(IMMO!C:C,G72,IMMO!R:R)</f>
        <v>0</v>
      </c>
      <c r="AF72" s="246">
        <f t="shared" si="3"/>
        <v>28.556855773895204</v>
      </c>
    </row>
    <row r="73" spans="1:32" x14ac:dyDescent="0.25">
      <c r="A73" s="41">
        <v>262</v>
      </c>
      <c r="B73" s="42" t="s">
        <v>3</v>
      </c>
      <c r="C73" s="41">
        <v>5006</v>
      </c>
      <c r="D73" s="43" t="s">
        <v>510</v>
      </c>
      <c r="E73" s="41">
        <v>4028</v>
      </c>
      <c r="F73" s="43" t="s">
        <v>87</v>
      </c>
      <c r="G73" s="41">
        <v>28</v>
      </c>
      <c r="H73" s="43" t="s">
        <v>87</v>
      </c>
      <c r="I73" s="41">
        <v>28</v>
      </c>
      <c r="K73" s="28">
        <f>IF(SUMIF(CONSO!C:C,G73,CONSO!G:G)=0,0,L73/SUMIF(CONSO!C:C,G73,CONSO!G:G))</f>
        <v>3.1763779127385455E-2</v>
      </c>
      <c r="L73" s="246">
        <f>SUMIF(BAROMPREM!B:B,G73,BAROMPREM!J:J)/1000-M73</f>
        <v>37.5</v>
      </c>
      <c r="M73" s="246">
        <f>SUMIF(BAROMPREM!B:B,G73,BAROMPREM!L:L)/1000</f>
        <v>4.4517600000000002</v>
      </c>
      <c r="N73" s="246">
        <f>L73*VLOOKUP(G73,CONSO!$C$4:$N$342,6,FALSE)*VLOOKUP(G73,CONSO!$C$4:$N$342,7,FALSE)+M73*CONSO!$S$4*CONSO!$T$4</f>
        <v>3.754898200295206</v>
      </c>
      <c r="O73" s="246">
        <f>K73*SUMIF(CONSO!C:C,G73,CONSO!M:M)</f>
        <v>0</v>
      </c>
      <c r="P73" s="246">
        <f>K73*SUMIF(CONSO!C:C,G73,CONSO!N:N)</f>
        <v>0</v>
      </c>
      <c r="Q73" s="246">
        <f t="shared" si="2"/>
        <v>3.754898200295206</v>
      </c>
      <c r="W73" s="62">
        <v>1.1000000000000001</v>
      </c>
      <c r="X73" s="28">
        <f>IF(SUMIF(IMMO!C:C,G73,IMMO!G:G)=0,0,Y73/SUMIF(IMMO!C:C,G73,IMMO!G:G))</f>
        <v>8.4632555558417033E-2</v>
      </c>
      <c r="Y73" s="246">
        <f>SUMIF(BAROMPREM!B:B,G73,BAROMPREM!N:N)/1000</f>
        <v>260.8</v>
      </c>
      <c r="Z73" s="246">
        <f>Y73*VLOOKUP(G73,IMMO!$C$4:$R$342,6,FALSE)*VLOOKUP(G73,IMMO!$C$4:$R$342,7,FALSE)</f>
        <v>7.4616040913587049</v>
      </c>
      <c r="AA73" s="246">
        <f>X73*SUMIF(IMMO!C:C,G73,IMMO!M:M)</f>
        <v>0</v>
      </c>
      <c r="AB73" s="246">
        <f>X73*SUMIF(IMMO!C:C,G73,IMMO!N:N)</f>
        <v>0</v>
      </c>
      <c r="AC73" s="246">
        <f>X73*SUMIF(IMMO!C:C,G73,IMMO!O:O)</f>
        <v>0</v>
      </c>
      <c r="AD73" s="246">
        <f>X73*SUMIF(IMMO!C:C,G73,IMMO!Q:Q)</f>
        <v>0</v>
      </c>
      <c r="AE73" s="246">
        <f>X73*SUMIF(IMMO!C:C,G73,IMMO!R:R)</f>
        <v>0</v>
      </c>
      <c r="AF73" s="246">
        <f t="shared" si="3"/>
        <v>8.2077645004945765</v>
      </c>
    </row>
    <row r="74" spans="1:32" x14ac:dyDescent="0.25">
      <c r="A74" s="41">
        <v>262</v>
      </c>
      <c r="B74" s="42" t="s">
        <v>3</v>
      </c>
      <c r="C74" s="41">
        <v>5006</v>
      </c>
      <c r="D74" s="43" t="s">
        <v>510</v>
      </c>
      <c r="E74" s="41">
        <v>4033</v>
      </c>
      <c r="F74" s="43" t="s">
        <v>47</v>
      </c>
      <c r="G74" s="41">
        <v>33</v>
      </c>
      <c r="H74" s="43" t="s">
        <v>47</v>
      </c>
      <c r="I74" s="41">
        <v>33</v>
      </c>
      <c r="K74" s="28">
        <f>IF(SUMIF(CONSO!C:C,G74,CONSO!G:G)=0,0,L74/SUMIF(CONSO!C:C,G74,CONSO!G:G))</f>
        <v>7.8840579710144951E-2</v>
      </c>
      <c r="L74" s="246">
        <f>SUMIF(BAROMPREM!B:B,G74,BAROMPREM!J:J)/1000-M74</f>
        <v>68.000000000000014</v>
      </c>
      <c r="M74" s="246">
        <f>SUMIF(BAROMPREM!B:B,G74,BAROMPREM!L:L)/1000</f>
        <v>3.1883300000000001</v>
      </c>
      <c r="N74" s="246">
        <f>L74*VLOOKUP(G74,CONSO!$C$4:$N$342,6,FALSE)*VLOOKUP(G74,CONSO!$C$4:$N$342,7,FALSE)+M74*CONSO!$S$4*CONSO!$T$4</f>
        <v>5.069991223603016</v>
      </c>
      <c r="O74" s="246">
        <f>K74*SUMIF(CONSO!C:C,G74,CONSO!M:M)</f>
        <v>0</v>
      </c>
      <c r="P74" s="246">
        <f>K74*SUMIF(CONSO!C:C,G74,CONSO!N:N)</f>
        <v>0</v>
      </c>
      <c r="Q74" s="246">
        <f t="shared" si="2"/>
        <v>5.069991223603016</v>
      </c>
      <c r="W74" s="62">
        <v>1.05</v>
      </c>
      <c r="X74" s="28">
        <f>IF(SUMIF(IMMO!C:C,G74,IMMO!G:G)=0,0,Y74/SUMIF(IMMO!C:C,G74,IMMO!G:G))</f>
        <v>0.16572789618133202</v>
      </c>
      <c r="Y74" s="246">
        <f>SUMIF(BAROMPREM!B:B,G74,BAROMPREM!N:N)/1000</f>
        <v>543.03307999999993</v>
      </c>
      <c r="Z74" s="246">
        <f>Y74*VLOOKUP(G74,IMMO!$C$4:$R$342,6,FALSE)*VLOOKUP(G74,IMMO!$C$4:$R$342,7,FALSE)</f>
        <v>18.844399024787474</v>
      </c>
      <c r="AA74" s="246">
        <f>X74*SUMIF(IMMO!C:C,G74,IMMO!M:M)</f>
        <v>0</v>
      </c>
      <c r="AB74" s="246">
        <f>X74*SUMIF(IMMO!C:C,G74,IMMO!N:N)</f>
        <v>0</v>
      </c>
      <c r="AC74" s="246">
        <f>X74*SUMIF(IMMO!C:C,G74,IMMO!O:O)</f>
        <v>0</v>
      </c>
      <c r="AD74" s="246">
        <f>X74*SUMIF(IMMO!C:C,G74,IMMO!Q:Q)</f>
        <v>0</v>
      </c>
      <c r="AE74" s="246">
        <f>X74*SUMIF(IMMO!C:C,G74,IMMO!R:R)</f>
        <v>0</v>
      </c>
      <c r="AF74" s="246">
        <f t="shared" si="3"/>
        <v>19.786618976026848</v>
      </c>
    </row>
    <row r="75" spans="1:32" x14ac:dyDescent="0.25">
      <c r="A75" s="41">
        <v>262</v>
      </c>
      <c r="B75" s="42" t="s">
        <v>3</v>
      </c>
      <c r="C75" s="41">
        <v>5006</v>
      </c>
      <c r="D75" s="43" t="s">
        <v>510</v>
      </c>
      <c r="E75" s="41">
        <v>4037</v>
      </c>
      <c r="F75" s="43" t="s">
        <v>48</v>
      </c>
      <c r="G75" s="41">
        <v>37</v>
      </c>
      <c r="H75" s="43" t="s">
        <v>48</v>
      </c>
      <c r="I75" s="41">
        <v>37</v>
      </c>
      <c r="K75" s="28">
        <f>IF(SUMIF(CONSO!C:C,G75,CONSO!G:G)=0,0,L75/SUMIF(CONSO!C:C,G75,CONSO!G:G))</f>
        <v>4.3686817939554923E-2</v>
      </c>
      <c r="L75" s="246">
        <f>SUMIF(BAROMPREM!B:B,G75,BAROMPREM!J:J)/1000-M75</f>
        <v>40</v>
      </c>
      <c r="M75" s="246">
        <f>SUMIF(BAROMPREM!B:B,G75,BAROMPREM!L:L)/1000</f>
        <v>6.7301500000000001</v>
      </c>
      <c r="N75" s="246">
        <f>L75*VLOOKUP(G75,CONSO!$C$4:$N$342,6,FALSE)*VLOOKUP(G75,CONSO!$C$4:$N$342,7,FALSE)+M75*CONSO!$S$4*CONSO!$T$4</f>
        <v>3.7615803891500619</v>
      </c>
      <c r="O75" s="246">
        <f>K75*SUMIF(CONSO!C:C,G75,CONSO!M:M)</f>
        <v>0</v>
      </c>
      <c r="P75" s="246">
        <f>K75*SUMIF(CONSO!C:C,G75,CONSO!N:N)</f>
        <v>0</v>
      </c>
      <c r="Q75" s="246">
        <f t="shared" si="2"/>
        <v>3.7615803891500619</v>
      </c>
      <c r="W75" s="62">
        <v>1.05</v>
      </c>
      <c r="X75" s="28">
        <f>IF(SUMIF(IMMO!C:C,G75,IMMO!G:G)=0,0,Y75/SUMIF(IMMO!C:C,G75,IMMO!G:G))</f>
        <v>0</v>
      </c>
      <c r="Y75" s="246">
        <f>SUMIF(BAROMPREM!B:B,G75,BAROMPREM!N:N)/1000</f>
        <v>0</v>
      </c>
      <c r="Z75" s="246">
        <f>Y75*VLOOKUP(G75,IMMO!$C$4:$R$342,6,FALSE)*VLOOKUP(G75,IMMO!$C$4:$R$342,7,FALSE)</f>
        <v>0</v>
      </c>
      <c r="AA75" s="246">
        <f>X75*SUMIF(IMMO!C:C,G75,IMMO!M:M)</f>
        <v>0</v>
      </c>
      <c r="AB75" s="246">
        <f>X75*SUMIF(IMMO!C:C,G75,IMMO!N:N)</f>
        <v>0</v>
      </c>
      <c r="AC75" s="246">
        <f>X75*SUMIF(IMMO!C:C,G75,IMMO!O:O)</f>
        <v>0</v>
      </c>
      <c r="AD75" s="246">
        <f>X75*SUMIF(IMMO!C:C,G75,IMMO!Q:Q)</f>
        <v>0</v>
      </c>
      <c r="AE75" s="246">
        <f>X75*SUMIF(IMMO!C:C,G75,IMMO!R:R)</f>
        <v>0</v>
      </c>
      <c r="AF75" s="246">
        <f t="shared" si="3"/>
        <v>0</v>
      </c>
    </row>
    <row r="76" spans="1:32" x14ac:dyDescent="0.25">
      <c r="A76" s="41">
        <v>262</v>
      </c>
      <c r="B76" s="42" t="s">
        <v>3</v>
      </c>
      <c r="C76" s="41">
        <v>5006</v>
      </c>
      <c r="D76" s="43" t="s">
        <v>510</v>
      </c>
      <c r="E76" s="41">
        <v>4037</v>
      </c>
      <c r="F76" s="43" t="s">
        <v>48</v>
      </c>
      <c r="G76" s="41">
        <v>34</v>
      </c>
      <c r="H76" s="43" t="s">
        <v>340</v>
      </c>
      <c r="I76" s="41">
        <v>34</v>
      </c>
      <c r="K76" s="28">
        <f>IF(SUMIF(CONSO!C:C,G76,CONSO!G:G)=0,0,L76/SUMIF(CONSO!C:C,G76,CONSO!G:G))</f>
        <v>1.3710582076529977E-2</v>
      </c>
      <c r="L76" s="246">
        <f>SUMIF(BAROMPREM!B:B,G76,BAROMPREM!J:J)/1000-M76</f>
        <v>11</v>
      </c>
      <c r="M76" s="246">
        <f>SUMIF(BAROMPREM!B:B,G76,BAROMPREM!L:L)/1000</f>
        <v>2.5539999999999998</v>
      </c>
      <c r="N76" s="246">
        <f>L76*VLOOKUP(G76,CONSO!$C$4:$N$342,6,FALSE)*VLOOKUP(G76,CONSO!$C$4:$N$342,7,FALSE)+M76*CONSO!$S$4*CONSO!$T$4</f>
        <v>1.0288457533567243</v>
      </c>
      <c r="O76" s="246">
        <f>K76*SUMIF(CONSO!C:C,G76,CONSO!M:M)</f>
        <v>0</v>
      </c>
      <c r="P76" s="246">
        <f>K76*SUMIF(CONSO!C:C,G76,CONSO!N:N)</f>
        <v>0</v>
      </c>
      <c r="Q76" s="246">
        <f t="shared" si="2"/>
        <v>1.0288457533567243</v>
      </c>
      <c r="W76" s="62">
        <v>1.05</v>
      </c>
      <c r="X76" s="28">
        <f>IF(SUMIF(IMMO!C:C,G76,IMMO!G:G)=0,0,Y76/SUMIF(IMMO!C:C,G76,IMMO!G:G))</f>
        <v>2.6195901997849564E-2</v>
      </c>
      <c r="Y76" s="246">
        <f>SUMIF(BAROMPREM!B:B,G76,BAROMPREM!N:N)/1000</f>
        <v>126.95035</v>
      </c>
      <c r="Z76" s="246">
        <f>Y76*VLOOKUP(G76,IMMO!$C$4:$R$342,6,FALSE)*VLOOKUP(G76,IMMO!$C$4:$R$342,7,FALSE)</f>
        <v>4.7843665586771733</v>
      </c>
      <c r="AA76" s="246">
        <f>X76*SUMIF(IMMO!C:C,G76,IMMO!M:M)</f>
        <v>0</v>
      </c>
      <c r="AB76" s="246">
        <f>X76*SUMIF(IMMO!C:C,G76,IMMO!N:N)</f>
        <v>0</v>
      </c>
      <c r="AC76" s="246">
        <f>X76*SUMIF(IMMO!C:C,G76,IMMO!O:O)</f>
        <v>0</v>
      </c>
      <c r="AD76" s="246">
        <f>X76*SUMIF(IMMO!C:C,G76,IMMO!Q:Q)</f>
        <v>0</v>
      </c>
      <c r="AE76" s="246">
        <f>X76*SUMIF(IMMO!C:C,G76,IMMO!R:R)</f>
        <v>0</v>
      </c>
      <c r="AF76" s="246">
        <f t="shared" si="3"/>
        <v>5.0235848866110322</v>
      </c>
    </row>
    <row r="77" spans="1:32" x14ac:dyDescent="0.25">
      <c r="A77" s="41">
        <v>262</v>
      </c>
      <c r="B77" s="42" t="s">
        <v>3</v>
      </c>
      <c r="C77" s="41">
        <v>5006</v>
      </c>
      <c r="D77" s="43" t="s">
        <v>510</v>
      </c>
      <c r="E77" s="41">
        <v>4038</v>
      </c>
      <c r="F77" s="43" t="s">
        <v>50</v>
      </c>
      <c r="G77" s="41">
        <v>38</v>
      </c>
      <c r="H77" s="43" t="s">
        <v>50</v>
      </c>
      <c r="I77" s="41">
        <v>38</v>
      </c>
      <c r="K77" s="28">
        <f>IF(SUMIF(CONSO!C:C,G77,CONSO!G:G)=0,0,L77/SUMIF(CONSO!C:C,G77,CONSO!G:G))</f>
        <v>2.9231218941829874E-2</v>
      </c>
      <c r="L77" s="246">
        <f>SUMIF(BAROMPREM!B:B,G77,BAROMPREM!J:J)/1000-M77</f>
        <v>50</v>
      </c>
      <c r="M77" s="246">
        <f>SUMIF(BAROMPREM!B:B,G77,BAROMPREM!L:L)/1000</f>
        <v>4.3970000000000002</v>
      </c>
      <c r="N77" s="246">
        <f>L77*VLOOKUP(G77,CONSO!$C$4:$N$342,6,FALSE)*VLOOKUP(G77,CONSO!$C$4:$N$342,7,FALSE)+M77*CONSO!$S$4*CONSO!$T$4</f>
        <v>4.621807558619702</v>
      </c>
      <c r="O77" s="246">
        <f>K77*SUMIF(CONSO!C:C,G77,CONSO!M:M)</f>
        <v>0</v>
      </c>
      <c r="P77" s="246">
        <f>K77*SUMIF(CONSO!C:C,G77,CONSO!N:N)</f>
        <v>0</v>
      </c>
      <c r="Q77" s="246">
        <f t="shared" si="2"/>
        <v>4.621807558619702</v>
      </c>
      <c r="W77" s="62">
        <v>1.05</v>
      </c>
      <c r="X77" s="28">
        <f>IF(SUMIF(IMMO!C:C,G77,IMMO!G:G)=0,0,Y77/SUMIF(IMMO!C:C,G77,IMMO!G:G))</f>
        <v>0.10717247714123888</v>
      </c>
      <c r="Y77" s="246">
        <f>SUMIF(BAROMPREM!B:B,G77,BAROMPREM!N:N)/1000</f>
        <v>782.05570999999998</v>
      </c>
      <c r="Z77" s="246">
        <f>Y77*VLOOKUP(G77,IMMO!$C$4:$R$342,6,FALSE)*VLOOKUP(G77,IMMO!$C$4:$R$342,7,FALSE)</f>
        <v>23.205811337982645</v>
      </c>
      <c r="AA77" s="246">
        <f>X77*SUMIF(IMMO!C:C,G77,IMMO!M:M)</f>
        <v>0</v>
      </c>
      <c r="AB77" s="246">
        <f>X77*SUMIF(IMMO!C:C,G77,IMMO!N:N)</f>
        <v>0</v>
      </c>
      <c r="AC77" s="246">
        <f>X77*SUMIF(IMMO!C:C,G77,IMMO!O:O)</f>
        <v>0</v>
      </c>
      <c r="AD77" s="246">
        <f>X77*SUMIF(IMMO!C:C,G77,IMMO!Q:Q)</f>
        <v>0</v>
      </c>
      <c r="AE77" s="246">
        <f>X77*SUMIF(IMMO!C:C,G77,IMMO!R:R)</f>
        <v>0</v>
      </c>
      <c r="AF77" s="246">
        <f t="shared" si="3"/>
        <v>24.366101904881777</v>
      </c>
    </row>
    <row r="78" spans="1:32" x14ac:dyDescent="0.25">
      <c r="A78" s="41">
        <v>262</v>
      </c>
      <c r="B78" s="42" t="s">
        <v>3</v>
      </c>
      <c r="C78" s="41">
        <v>5006</v>
      </c>
      <c r="D78" s="43" t="s">
        <v>510</v>
      </c>
      <c r="E78" s="41">
        <v>4039</v>
      </c>
      <c r="F78" s="43" t="s">
        <v>49</v>
      </c>
      <c r="G78" s="41">
        <v>39</v>
      </c>
      <c r="H78" s="43" t="s">
        <v>49</v>
      </c>
      <c r="I78" s="41">
        <v>39</v>
      </c>
      <c r="K78" s="28">
        <f>IF(SUMIF(CONSO!C:C,G78,CONSO!G:G)=0,0,L78/SUMIF(CONSO!C:C,G78,CONSO!G:G))</f>
        <v>0</v>
      </c>
      <c r="L78" s="246">
        <f>SUMIF(BAROMPREM!B:B,G78,BAROMPREM!J:J)/1000-M78</f>
        <v>0</v>
      </c>
      <c r="M78" s="246">
        <f>SUMIF(BAROMPREM!B:B,G78,BAROMPREM!L:L)/1000</f>
        <v>1.8449999999999998E-2</v>
      </c>
      <c r="N78" s="246">
        <f>L78*VLOOKUP(G78,CONSO!$C$4:$N$342,6,FALSE)*VLOOKUP(G78,CONSO!$C$4:$N$342,7,FALSE)+M78*CONSO!$S$4*CONSO!$T$4</f>
        <v>1.2513528000000003E-3</v>
      </c>
      <c r="O78" s="246">
        <f>K78*SUMIF(CONSO!C:C,G78,CONSO!M:M)</f>
        <v>0</v>
      </c>
      <c r="P78" s="246">
        <f>K78*SUMIF(CONSO!C:C,G78,CONSO!N:N)</f>
        <v>0</v>
      </c>
      <c r="Q78" s="246">
        <f t="shared" si="2"/>
        <v>1.2513528000000003E-3</v>
      </c>
      <c r="W78" s="62">
        <v>1.05</v>
      </c>
      <c r="X78" s="28">
        <f>IF(SUMIF(IMMO!C:C,G78,IMMO!G:G)=0,0,Y78/SUMIF(IMMO!C:C,G78,IMMO!G:G))</f>
        <v>-6.2977064218694206E-3</v>
      </c>
      <c r="Y78" s="246">
        <f>SUMIF(BAROMPREM!B:B,G78,BAROMPREM!N:N)/1000</f>
        <v>-16.100000000000001</v>
      </c>
      <c r="Z78" s="246">
        <f>Y78*VLOOKUP(G78,IMMO!$C$4:$R$342,6,FALSE)*VLOOKUP(G78,IMMO!$C$4:$R$342,7,FALSE)</f>
        <v>-0.34004920618908069</v>
      </c>
      <c r="AA78" s="246">
        <f>X78*SUMIF(IMMO!C:C,G78,IMMO!M:M)</f>
        <v>0</v>
      </c>
      <c r="AB78" s="246">
        <f>X78*SUMIF(IMMO!C:C,G78,IMMO!N:N)</f>
        <v>0</v>
      </c>
      <c r="AC78" s="246">
        <f>X78*SUMIF(IMMO!C:C,G78,IMMO!O:O)</f>
        <v>0</v>
      </c>
      <c r="AD78" s="246">
        <f>X78*SUMIF(IMMO!C:C,G78,IMMO!Q:Q)</f>
        <v>0</v>
      </c>
      <c r="AE78" s="246">
        <f>X78*SUMIF(IMMO!C:C,G78,IMMO!R:R)</f>
        <v>0</v>
      </c>
      <c r="AF78" s="246">
        <f t="shared" si="3"/>
        <v>-0.35705166649853476</v>
      </c>
    </row>
    <row r="79" spans="1:32" x14ac:dyDescent="0.25">
      <c r="A79" s="41">
        <v>262</v>
      </c>
      <c r="B79" s="42" t="s">
        <v>3</v>
      </c>
      <c r="C79" s="41">
        <v>5006</v>
      </c>
      <c r="D79" s="43" t="s">
        <v>510</v>
      </c>
      <c r="E79" s="41">
        <v>4027</v>
      </c>
      <c r="F79" s="43" t="s">
        <v>88</v>
      </c>
      <c r="G79" s="41">
        <v>27</v>
      </c>
      <c r="H79" s="43" t="s">
        <v>88</v>
      </c>
      <c r="I79" s="41">
        <v>27</v>
      </c>
      <c r="K79" s="28">
        <f>IF(SUMIF(CONSO!C:C,G79,CONSO!G:G)=0,0,L79/SUMIF(CONSO!C:C,G79,CONSO!G:G))</f>
        <v>7.3672447332477964E-2</v>
      </c>
      <c r="L79" s="246">
        <f>SUMIF(BAROMPREM!B:B,G79,BAROMPREM!J:J)/1000-M79</f>
        <v>89</v>
      </c>
      <c r="M79" s="246">
        <f>SUMIF(BAROMPREM!B:B,G79,BAROMPREM!L:L)/1000</f>
        <v>1.41662</v>
      </c>
      <c r="N79" s="246">
        <f>L79*VLOOKUP(G79,CONSO!$C$4:$N$342,6,FALSE)*VLOOKUP(G79,CONSO!$C$4:$N$342,7,FALSE)+M79*CONSO!$S$4*CONSO!$T$4</f>
        <v>7.0199455618642306</v>
      </c>
      <c r="O79" s="246">
        <f>K79*SUMIF(CONSO!C:C,G79,CONSO!M:M)</f>
        <v>0</v>
      </c>
      <c r="P79" s="246">
        <f>K79*SUMIF(CONSO!C:C,G79,CONSO!N:N)</f>
        <v>0</v>
      </c>
      <c r="Q79" s="246">
        <f t="shared" si="2"/>
        <v>7.0199455618642306</v>
      </c>
      <c r="W79" s="62">
        <v>1.1000000000000001</v>
      </c>
      <c r="X79" s="28">
        <f>IF(SUMIF(IMMO!C:C,G79,IMMO!G:G)=0,0,Y79/SUMIF(IMMO!C:C,G79,IMMO!G:G))</f>
        <v>4.9126605357540078E-2</v>
      </c>
      <c r="Y79" s="246">
        <f>SUMIF(BAROMPREM!B:B,G79,BAROMPREM!N:N)/1000</f>
        <v>617.97010999999998</v>
      </c>
      <c r="Z79" s="246">
        <f>Y79*VLOOKUP(G79,IMMO!$C$4:$R$342,6,FALSE)*VLOOKUP(G79,IMMO!$C$4:$R$342,7,FALSE)</f>
        <v>18.239457371989413</v>
      </c>
      <c r="AA79" s="246">
        <f>X79*SUMIF(IMMO!C:C,G79,IMMO!M:M)</f>
        <v>0</v>
      </c>
      <c r="AB79" s="246">
        <f>X79*SUMIF(IMMO!C:C,G79,IMMO!N:N)</f>
        <v>0</v>
      </c>
      <c r="AC79" s="246">
        <f>X79*SUMIF(IMMO!C:C,G79,IMMO!O:O)</f>
        <v>0</v>
      </c>
      <c r="AD79" s="246">
        <f>X79*SUMIF(IMMO!C:C,G79,IMMO!Q:Q)</f>
        <v>0</v>
      </c>
      <c r="AE79" s="246">
        <f>X79*SUMIF(IMMO!C:C,G79,IMMO!R:R)</f>
        <v>0</v>
      </c>
      <c r="AF79" s="246">
        <f t="shared" si="3"/>
        <v>20.063403109188357</v>
      </c>
    </row>
    <row r="80" spans="1:32" x14ac:dyDescent="0.25">
      <c r="A80" s="41">
        <v>262</v>
      </c>
      <c r="B80" s="42" t="s">
        <v>3</v>
      </c>
      <c r="C80" s="41">
        <v>5006</v>
      </c>
      <c r="D80" s="43" t="s">
        <v>510</v>
      </c>
      <c r="E80" s="41">
        <v>4029</v>
      </c>
      <c r="F80" s="43" t="s">
        <v>89</v>
      </c>
      <c r="G80" s="41">
        <v>29</v>
      </c>
      <c r="H80" s="43" t="s">
        <v>89</v>
      </c>
      <c r="I80" s="41">
        <v>29</v>
      </c>
      <c r="K80" s="28">
        <f>IF(SUMIF(CONSO!C:C,G80,CONSO!G:G)=0,0,L80/SUMIF(CONSO!C:C,G80,CONSO!G:G))</f>
        <v>0</v>
      </c>
      <c r="L80" s="246">
        <f>SUMIF(BAROMPREM!B:B,G80,BAROMPREM!J:J)/1000-M80</f>
        <v>0</v>
      </c>
      <c r="M80" s="246">
        <f>SUMIF(BAROMPREM!B:B,G80,BAROMPREM!L:L)/1000</f>
        <v>0.30773</v>
      </c>
      <c r="N80" s="246">
        <f>L80*VLOOKUP(G80,CONSO!$C$4:$N$342,6,FALSE)*VLOOKUP(G80,CONSO!$C$4:$N$342,7,FALSE)+M80*CONSO!$S$4*CONSO!$T$4</f>
        <v>2.0871479520000007E-2</v>
      </c>
      <c r="O80" s="246">
        <f>K80*SUMIF(CONSO!C:C,G80,CONSO!M:M)</f>
        <v>0</v>
      </c>
      <c r="P80" s="246">
        <f>K80*SUMIF(CONSO!C:C,G80,CONSO!N:N)</f>
        <v>0</v>
      </c>
      <c r="Q80" s="246">
        <f t="shared" si="2"/>
        <v>2.0871479520000007E-2</v>
      </c>
      <c r="W80" s="62">
        <v>1.1000000000000001</v>
      </c>
      <c r="X80" s="28">
        <f>IF(SUMIF(IMMO!C:C,G80,IMMO!G:G)=0,0,Y80/SUMIF(IMMO!C:C,G80,IMMO!G:G))</f>
        <v>0</v>
      </c>
      <c r="Y80" s="246">
        <f>SUMIF(BAROMPREM!B:B,G80,BAROMPREM!N:N)/1000</f>
        <v>0</v>
      </c>
      <c r="Z80" s="246">
        <f>Y80*VLOOKUP(G80,IMMO!$C$4:$R$342,6,FALSE)*VLOOKUP(G80,IMMO!$C$4:$R$342,7,FALSE)</f>
        <v>0</v>
      </c>
      <c r="AA80" s="246">
        <f>X80*SUMIF(IMMO!C:C,G80,IMMO!M:M)</f>
        <v>0</v>
      </c>
      <c r="AB80" s="246">
        <f>X80*SUMIF(IMMO!C:C,G80,IMMO!N:N)</f>
        <v>0</v>
      </c>
      <c r="AC80" s="246">
        <f>X80*SUMIF(IMMO!C:C,G80,IMMO!O:O)</f>
        <v>0</v>
      </c>
      <c r="AD80" s="246">
        <f>X80*SUMIF(IMMO!C:C,G80,IMMO!Q:Q)</f>
        <v>0</v>
      </c>
      <c r="AE80" s="246">
        <f>X80*SUMIF(IMMO!C:C,G80,IMMO!R:R)</f>
        <v>0</v>
      </c>
      <c r="AF80" s="246">
        <f t="shared" si="3"/>
        <v>0</v>
      </c>
    </row>
    <row r="81" spans="1:32" x14ac:dyDescent="0.25">
      <c r="A81" s="41">
        <v>262</v>
      </c>
      <c r="B81" s="42" t="s">
        <v>3</v>
      </c>
      <c r="C81" s="41">
        <v>5006</v>
      </c>
      <c r="D81" s="43" t="s">
        <v>510</v>
      </c>
      <c r="E81" s="41">
        <v>4019</v>
      </c>
      <c r="F81" s="43" t="s">
        <v>60</v>
      </c>
      <c r="G81" s="41">
        <v>19</v>
      </c>
      <c r="H81" s="43" t="s">
        <v>60</v>
      </c>
      <c r="I81" s="41">
        <v>19</v>
      </c>
      <c r="K81" s="28">
        <f>IF(SUMIF(CONSO!C:C,G81,CONSO!G:G)=0,0,L81/SUMIF(CONSO!C:C,G81,CONSO!G:G))</f>
        <v>7.1774178351996218E-2</v>
      </c>
      <c r="L81" s="246">
        <f>SUMIF(BAROMPREM!B:B,G81,BAROMPREM!J:J)/1000-M81</f>
        <v>176.05</v>
      </c>
      <c r="M81" s="246">
        <f>SUMIF(BAROMPREM!B:B,G81,BAROMPREM!L:L)/1000</f>
        <v>0.16750000000000001</v>
      </c>
      <c r="N81" s="246">
        <f>L81*VLOOKUP(G81,CONSO!$C$4:$N$342,6,FALSE)*VLOOKUP(G81,CONSO!$C$4:$N$342,7,FALSE)+M81*CONSO!$S$4*CONSO!$T$4</f>
        <v>10.514144114230263</v>
      </c>
      <c r="O81" s="246">
        <f>K81*SUMIF(CONSO!C:C,G81,CONSO!M:M)</f>
        <v>0</v>
      </c>
      <c r="P81" s="246">
        <f>K81*SUMIF(CONSO!C:C,G81,CONSO!N:N)</f>
        <v>0</v>
      </c>
      <c r="Q81" s="246">
        <f t="shared" si="2"/>
        <v>10.514144114230263</v>
      </c>
      <c r="W81" s="62">
        <v>1.05</v>
      </c>
      <c r="X81" s="28">
        <f>IF(SUMIF(IMMO!C:C,G81,IMMO!G:G)=0,0,Y81/SUMIF(IMMO!C:C,G81,IMMO!G:G))</f>
        <v>0</v>
      </c>
      <c r="Y81" s="246">
        <f>SUMIF(BAROMPREM!B:B,G81,BAROMPREM!N:N)/1000</f>
        <v>0</v>
      </c>
      <c r="Z81" s="246">
        <f>Y81*VLOOKUP(G81,IMMO!$C$4:$R$342,6,FALSE)*VLOOKUP(G81,IMMO!$C$4:$R$342,7,FALSE)</f>
        <v>0</v>
      </c>
      <c r="AA81" s="246">
        <f>X81*SUMIF(IMMO!C:C,G81,IMMO!M:M)</f>
        <v>0</v>
      </c>
      <c r="AB81" s="246">
        <f>X81*SUMIF(IMMO!C:C,G81,IMMO!N:N)</f>
        <v>0</v>
      </c>
      <c r="AC81" s="246">
        <f>X81*SUMIF(IMMO!C:C,G81,IMMO!O:O)</f>
        <v>0</v>
      </c>
      <c r="AD81" s="246">
        <f>X81*SUMIF(IMMO!C:C,G81,IMMO!Q:Q)</f>
        <v>0</v>
      </c>
      <c r="AE81" s="246">
        <f>X81*SUMIF(IMMO!C:C,G81,IMMO!R:R)</f>
        <v>0</v>
      </c>
      <c r="AF81" s="246">
        <f t="shared" si="3"/>
        <v>0</v>
      </c>
    </row>
    <row r="82" spans="1:32" x14ac:dyDescent="0.25">
      <c r="A82" s="41">
        <v>262</v>
      </c>
      <c r="B82" s="42" t="s">
        <v>3</v>
      </c>
      <c r="C82" s="41">
        <v>5006</v>
      </c>
      <c r="D82" s="43" t="s">
        <v>510</v>
      </c>
      <c r="E82" s="41">
        <v>4024</v>
      </c>
      <c r="F82" s="43" t="s">
        <v>77</v>
      </c>
      <c r="G82" s="41">
        <v>24</v>
      </c>
      <c r="H82" s="43" t="s">
        <v>77</v>
      </c>
      <c r="I82" s="41">
        <v>24</v>
      </c>
      <c r="K82" s="28">
        <f>IF(SUMIF(CONSO!C:C,G82,CONSO!G:G)=0,0,L82/SUMIF(CONSO!C:C,G82,CONSO!G:G))</f>
        <v>6.7359259014004372E-2</v>
      </c>
      <c r="L82" s="246">
        <f>SUMIF(BAROMPREM!B:B,G82,BAROMPREM!J:J)/1000-M82</f>
        <v>101</v>
      </c>
      <c r="M82" s="246">
        <f>SUMIF(BAROMPREM!B:B,G82,BAROMPREM!L:L)/1000</f>
        <v>8.0200800000000001</v>
      </c>
      <c r="N82" s="246">
        <f>L82*VLOOKUP(G82,CONSO!$C$4:$N$342,6,FALSE)*VLOOKUP(G82,CONSO!$C$4:$N$342,7,FALSE)+M82*CONSO!$S$4*CONSO!$T$4</f>
        <v>6.5919619175387369</v>
      </c>
      <c r="O82" s="246">
        <f>K82*SUMIF(CONSO!C:C,G82,CONSO!M:M)</f>
        <v>0</v>
      </c>
      <c r="P82" s="246">
        <f>K82*SUMIF(CONSO!C:C,G82,CONSO!N:N)</f>
        <v>0</v>
      </c>
      <c r="Q82" s="246">
        <f t="shared" si="2"/>
        <v>6.5919619175387369</v>
      </c>
      <c r="W82" s="62">
        <v>1.1499999999999999</v>
      </c>
      <c r="X82" s="28">
        <f>IF(SUMIF(IMMO!C:C,G82,IMMO!G:G)=0,0,Y82/SUMIF(IMMO!C:C,G82,IMMO!G:G))</f>
        <v>6.5390053214679333E-2</v>
      </c>
      <c r="Y82" s="246">
        <f>SUMIF(BAROMPREM!B:B,G82,BAROMPREM!N:N)/1000</f>
        <v>317.59899999999999</v>
      </c>
      <c r="Z82" s="246">
        <f>Y82*VLOOKUP(G82,IMMO!$C$4:$R$342,6,FALSE)*VLOOKUP(G82,IMMO!$C$4:$R$342,7,FALSE)</f>
        <v>7.4821931351667192</v>
      </c>
      <c r="AA82" s="246">
        <f>X82*SUMIF(IMMO!C:C,G82,IMMO!M:M)</f>
        <v>0</v>
      </c>
      <c r="AB82" s="246">
        <f>X82*SUMIF(IMMO!C:C,G82,IMMO!N:N)</f>
        <v>0</v>
      </c>
      <c r="AC82" s="246">
        <f>X82*SUMIF(IMMO!C:C,G82,IMMO!O:O)</f>
        <v>0</v>
      </c>
      <c r="AD82" s="246">
        <f>X82*SUMIF(IMMO!C:C,G82,IMMO!Q:Q)</f>
        <v>0</v>
      </c>
      <c r="AE82" s="246">
        <f>X82*SUMIF(IMMO!C:C,G82,IMMO!R:R)</f>
        <v>0</v>
      </c>
      <c r="AF82" s="246">
        <f t="shared" si="3"/>
        <v>8.6045221054417258</v>
      </c>
    </row>
    <row r="83" spans="1:32" x14ac:dyDescent="0.25">
      <c r="A83" s="41">
        <v>262</v>
      </c>
      <c r="B83" s="42" t="s">
        <v>3</v>
      </c>
      <c r="C83" s="41">
        <v>5006</v>
      </c>
      <c r="D83" s="43" t="s">
        <v>510</v>
      </c>
      <c r="E83" s="41">
        <v>4047</v>
      </c>
      <c r="F83" s="43" t="s">
        <v>51</v>
      </c>
      <c r="G83" s="41">
        <v>47</v>
      </c>
      <c r="H83" s="43" t="s">
        <v>51</v>
      </c>
      <c r="I83" s="41">
        <v>47</v>
      </c>
      <c r="K83" s="28">
        <f>IF(SUMIF(CONSO!C:C,G83,CONSO!G:G)=0,0,L83/SUMIF(CONSO!C:C,G83,CONSO!G:G))</f>
        <v>2.0197754497475649E-2</v>
      </c>
      <c r="L83" s="246">
        <f>SUMIF(BAROMPREM!B:B,G83,BAROMPREM!J:J)/1000-M83</f>
        <v>40</v>
      </c>
      <c r="M83" s="246">
        <f>SUMIF(BAROMPREM!B:B,G83,BAROMPREM!L:L)/1000</f>
        <v>2.6770399999999999</v>
      </c>
      <c r="N83" s="246">
        <f>L83*VLOOKUP(G83,CONSO!$C$4:$N$342,6,FALSE)*VLOOKUP(G83,CONSO!$C$4:$N$342,7,FALSE)+M83*CONSO!$S$4*CONSO!$T$4</f>
        <v>2.9769893489779502</v>
      </c>
      <c r="O83" s="246">
        <f>K83*SUMIF(CONSO!C:C,G83,CONSO!M:M)</f>
        <v>0</v>
      </c>
      <c r="P83" s="246">
        <f>K83*SUMIF(CONSO!C:C,G83,CONSO!N:N)</f>
        <v>0</v>
      </c>
      <c r="Q83" s="246">
        <f t="shared" si="2"/>
        <v>2.9769893489779502</v>
      </c>
      <c r="W83" s="62">
        <v>1.1000000000000001</v>
      </c>
      <c r="X83" s="28">
        <f>IF(SUMIF(IMMO!C:C,G83,IMMO!G:G)=0,0,Y83/SUMIF(IMMO!C:C,G83,IMMO!G:G))</f>
        <v>9.3923915795501786E-3</v>
      </c>
      <c r="Y83" s="246">
        <f>SUMIF(BAROMPREM!B:B,G83,BAROMPREM!N:N)/1000</f>
        <v>146.52745999999999</v>
      </c>
      <c r="Z83" s="246">
        <f>Y83*VLOOKUP(G83,IMMO!$C$4:$R$342,6,FALSE)*VLOOKUP(G83,IMMO!$C$4:$R$342,7,FALSE)</f>
        <v>4.0218988469724408</v>
      </c>
      <c r="AA83" s="246">
        <f>X83*SUMIF(IMMO!C:C,G83,IMMO!M:M)</f>
        <v>0</v>
      </c>
      <c r="AB83" s="246">
        <f>X83*SUMIF(IMMO!C:C,G83,IMMO!N:N)</f>
        <v>0</v>
      </c>
      <c r="AC83" s="246">
        <f>X83*SUMIF(IMMO!C:C,G83,IMMO!O:O)</f>
        <v>0</v>
      </c>
      <c r="AD83" s="246">
        <f>X83*SUMIF(IMMO!C:C,G83,IMMO!Q:Q)</f>
        <v>0</v>
      </c>
      <c r="AE83" s="246">
        <f>X83*SUMIF(IMMO!C:C,G83,IMMO!R:R)</f>
        <v>0</v>
      </c>
      <c r="AF83" s="246">
        <f t="shared" si="3"/>
        <v>4.4240887316696851</v>
      </c>
    </row>
    <row r="84" spans="1:32" x14ac:dyDescent="0.25">
      <c r="A84" s="41">
        <v>262</v>
      </c>
      <c r="B84" s="42" t="s">
        <v>3</v>
      </c>
      <c r="C84" s="41">
        <v>5006</v>
      </c>
      <c r="D84" s="43" t="s">
        <v>510</v>
      </c>
      <c r="E84" s="41">
        <v>4026</v>
      </c>
      <c r="F84" s="43" t="s">
        <v>78</v>
      </c>
      <c r="G84" s="41">
        <v>26</v>
      </c>
      <c r="H84" s="43" t="s">
        <v>78</v>
      </c>
      <c r="I84" s="41">
        <v>26</v>
      </c>
      <c r="K84" s="28">
        <f>IF(SUMIF(CONSO!C:C,G84,CONSO!G:G)=0,0,L84/SUMIF(CONSO!C:C,G84,CONSO!G:G))</f>
        <v>0.19301559290254089</v>
      </c>
      <c r="L84" s="246">
        <f>SUMIF(BAROMPREM!B:B,G84,BAROMPREM!J:J)/1000-M84</f>
        <v>140</v>
      </c>
      <c r="M84" s="246">
        <f>SUMIF(BAROMPREM!B:B,G84,BAROMPREM!L:L)/1000</f>
        <v>0.25</v>
      </c>
      <c r="N84" s="246">
        <f>L84*VLOOKUP(G84,CONSO!$C$4:$N$342,6,FALSE)*VLOOKUP(G84,CONSO!$C$4:$N$342,7,FALSE)+M84*CONSO!$S$4*CONSO!$T$4</f>
        <v>10.945672708674397</v>
      </c>
      <c r="O84" s="246">
        <f>K84*SUMIF(CONSO!C:C,G84,CONSO!M:M)</f>
        <v>0</v>
      </c>
      <c r="P84" s="246">
        <f>K84*SUMIF(CONSO!C:C,G84,CONSO!N:N)</f>
        <v>0</v>
      </c>
      <c r="Q84" s="246">
        <f t="shared" si="2"/>
        <v>10.945672708674397</v>
      </c>
      <c r="W84" s="62">
        <v>1.1000000000000001</v>
      </c>
      <c r="X84" s="28">
        <f>IF(SUMIF(IMMO!C:C,G84,IMMO!G:G)=0,0,Y84/SUMIF(IMMO!C:C,G84,IMMO!G:G))</f>
        <v>0</v>
      </c>
      <c r="Y84" s="246">
        <f>SUMIF(BAROMPREM!B:B,G84,BAROMPREM!N:N)/1000</f>
        <v>0</v>
      </c>
      <c r="Z84" s="246">
        <f>Y84*VLOOKUP(G84,IMMO!$C$4:$R$342,6,FALSE)*VLOOKUP(G84,IMMO!$C$4:$R$342,7,FALSE)</f>
        <v>0</v>
      </c>
      <c r="AA84" s="246">
        <f>X84*SUMIF(IMMO!C:C,G84,IMMO!M:M)</f>
        <v>0</v>
      </c>
      <c r="AB84" s="246">
        <f>X84*SUMIF(IMMO!C:C,G84,IMMO!N:N)</f>
        <v>0</v>
      </c>
      <c r="AC84" s="246">
        <f>X84*SUMIF(IMMO!C:C,G84,IMMO!O:O)</f>
        <v>0</v>
      </c>
      <c r="AD84" s="246">
        <f>X84*SUMIF(IMMO!C:C,G84,IMMO!Q:Q)</f>
        <v>0</v>
      </c>
      <c r="AE84" s="246">
        <f>X84*SUMIF(IMMO!C:C,G84,IMMO!R:R)</f>
        <v>0</v>
      </c>
      <c r="AF84" s="246">
        <f t="shared" si="3"/>
        <v>0</v>
      </c>
    </row>
    <row r="85" spans="1:32" x14ac:dyDescent="0.25">
      <c r="A85" s="41">
        <v>262</v>
      </c>
      <c r="B85" s="42" t="s">
        <v>3</v>
      </c>
      <c r="C85" s="41">
        <v>5006</v>
      </c>
      <c r="D85" s="43" t="s">
        <v>510</v>
      </c>
      <c r="E85" s="217">
        <v>4026</v>
      </c>
      <c r="F85" s="218" t="s">
        <v>78</v>
      </c>
      <c r="G85" s="41">
        <v>25</v>
      </c>
      <c r="H85" s="43" t="s">
        <v>79</v>
      </c>
      <c r="I85" s="41">
        <v>25</v>
      </c>
      <c r="K85" s="28">
        <f>IF(SUMIF(CONSO!C:C,G85,CONSO!G:G)=0,0,L85/SUMIF(CONSO!C:C,G85,CONSO!G:G))</f>
        <v>5.4082508274623756E-2</v>
      </c>
      <c r="L85" s="246">
        <f>SUMIF(BAROMPREM!B:B,G85,BAROMPREM!J:J)/1000-M85</f>
        <v>74.999999999999986</v>
      </c>
      <c r="M85" s="246">
        <f>SUMIF(BAROMPREM!B:B,G85,BAROMPREM!L:L)/1000</f>
        <v>0.47243000000000002</v>
      </c>
      <c r="N85" s="246">
        <f>L85*VLOOKUP(G85,CONSO!$C$4:$N$342,6,FALSE)*VLOOKUP(G85,CONSO!$C$4:$N$342,7,FALSE)+M85*CONSO!$S$4*CONSO!$T$4</f>
        <v>6.7956239456338148</v>
      </c>
      <c r="O85" s="246">
        <f>K85*SUMIF(CONSO!C:C,G85,CONSO!M:M)</f>
        <v>0</v>
      </c>
      <c r="P85" s="246">
        <f>K85*SUMIF(CONSO!C:C,G85,CONSO!N:N)</f>
        <v>0</v>
      </c>
      <c r="Q85" s="246">
        <f t="shared" si="2"/>
        <v>6.7956239456338148</v>
      </c>
      <c r="W85" s="62">
        <v>1.05</v>
      </c>
      <c r="X85" s="28">
        <f>IF(SUMIF(IMMO!C:C,G85,IMMO!G:G)=0,0,Y85/SUMIF(IMMO!C:C,G85,IMMO!G:G))</f>
        <v>0.26476826654603186</v>
      </c>
      <c r="Y85" s="246">
        <f>SUMIF(BAROMPREM!B:B,G85,BAROMPREM!N:N)/1000</f>
        <v>654.66859999999997</v>
      </c>
      <c r="Z85" s="246">
        <f>Y85*VLOOKUP(G85,IMMO!$C$4:$R$342,6,FALSE)*VLOOKUP(G85,IMMO!$C$4:$R$342,7,FALSE)</f>
        <v>20.112872135192674</v>
      </c>
      <c r="AA85" s="246">
        <f>X85*SUMIF(IMMO!C:C,G85,IMMO!M:M)</f>
        <v>0</v>
      </c>
      <c r="AB85" s="246">
        <f>X85*SUMIF(IMMO!C:C,G85,IMMO!N:N)</f>
        <v>0</v>
      </c>
      <c r="AC85" s="246">
        <f>X85*SUMIF(IMMO!C:C,G85,IMMO!O:O)</f>
        <v>0</v>
      </c>
      <c r="AD85" s="246">
        <f>X85*SUMIF(IMMO!C:C,G85,IMMO!Q:Q)</f>
        <v>0</v>
      </c>
      <c r="AE85" s="246">
        <f>X85*SUMIF(IMMO!C:C,G85,IMMO!R:R)</f>
        <v>0</v>
      </c>
      <c r="AF85" s="246">
        <f t="shared" si="3"/>
        <v>21.118515741952308</v>
      </c>
    </row>
    <row r="86" spans="1:32" x14ac:dyDescent="0.25">
      <c r="A86" s="41">
        <v>262</v>
      </c>
      <c r="B86" s="42" t="s">
        <v>3</v>
      </c>
      <c r="C86" s="41">
        <v>5006</v>
      </c>
      <c r="D86" s="43" t="s">
        <v>510</v>
      </c>
      <c r="E86" s="41">
        <v>4045</v>
      </c>
      <c r="F86" s="43" t="s">
        <v>61</v>
      </c>
      <c r="G86" s="41">
        <v>45</v>
      </c>
      <c r="H86" s="43" t="s">
        <v>61</v>
      </c>
      <c r="I86" s="41">
        <v>45</v>
      </c>
      <c r="K86" s="28">
        <f>IF(SUMIF(CONSO!C:C,G86,CONSO!G:G)=0,0,L86/SUMIF(CONSO!C:C,G86,CONSO!G:G))</f>
        <v>6.0812224222803208E-3</v>
      </c>
      <c r="L86" s="246">
        <f>SUMIF(BAROMPREM!B:B,G86,BAROMPREM!J:J)/1000-M86</f>
        <v>20.100000000000001</v>
      </c>
      <c r="M86" s="246">
        <f>SUMIF(BAROMPREM!B:B,G86,BAROMPREM!L:L)/1000</f>
        <v>2.8161199999999997</v>
      </c>
      <c r="N86" s="246">
        <f>L86*VLOOKUP(G86,CONSO!$C$4:$N$342,6,FALSE)*VLOOKUP(G86,CONSO!$C$4:$N$342,7,FALSE)+M86*CONSO!$S$4*CONSO!$T$4</f>
        <v>2.0359221958745861</v>
      </c>
      <c r="O86" s="246">
        <f>K86*SUMIF(CONSO!C:C,G86,CONSO!M:M)</f>
        <v>0</v>
      </c>
      <c r="P86" s="246">
        <f>K86*SUMIF(CONSO!C:C,G86,CONSO!N:N)</f>
        <v>0</v>
      </c>
      <c r="Q86" s="246">
        <f t="shared" si="2"/>
        <v>2.0359221958745861</v>
      </c>
      <c r="W86" s="62">
        <v>1.1000000000000001</v>
      </c>
      <c r="X86" s="28">
        <f>IF(SUMIF(IMMO!C:C,G86,IMMO!G:G)=0,0,Y86/SUMIF(IMMO!C:C,G86,IMMO!G:G))</f>
        <v>5.7060289037839454E-2</v>
      </c>
      <c r="Y86" s="246">
        <f>SUMIF(BAROMPREM!B:B,G86,BAROMPREM!N:N)/1000</f>
        <v>556.85560999999996</v>
      </c>
      <c r="Z86" s="246">
        <f>Y86*VLOOKUP(G86,IMMO!$C$4:$R$342,6,FALSE)*VLOOKUP(G86,IMMO!$C$4:$R$342,7,FALSE)</f>
        <v>15.017521848590102</v>
      </c>
      <c r="AA86" s="246">
        <f>X86*SUMIF(IMMO!C:C,G86,IMMO!M:M)</f>
        <v>0</v>
      </c>
      <c r="AB86" s="246">
        <f>X86*SUMIF(IMMO!C:C,G86,IMMO!N:N)</f>
        <v>0</v>
      </c>
      <c r="AC86" s="246">
        <f>X86*SUMIF(IMMO!C:C,G86,IMMO!O:O)</f>
        <v>0</v>
      </c>
      <c r="AD86" s="246">
        <f>X86*SUMIF(IMMO!C:C,G86,IMMO!Q:Q)</f>
        <v>0</v>
      </c>
      <c r="AE86" s="246">
        <f>X86*SUMIF(IMMO!C:C,G86,IMMO!R:R)</f>
        <v>0</v>
      </c>
      <c r="AF86" s="246">
        <f t="shared" si="3"/>
        <v>16.519274033449115</v>
      </c>
    </row>
    <row r="87" spans="1:32" x14ac:dyDescent="0.25">
      <c r="A87" s="41">
        <v>262</v>
      </c>
      <c r="B87" s="42" t="s">
        <v>3</v>
      </c>
      <c r="C87" s="41">
        <v>5006</v>
      </c>
      <c r="D87" s="43" t="s">
        <v>510</v>
      </c>
      <c r="E87" s="41">
        <v>4043</v>
      </c>
      <c r="F87" s="43" t="s">
        <v>62</v>
      </c>
      <c r="G87" s="41">
        <v>18</v>
      </c>
      <c r="H87" s="43" t="s">
        <v>339</v>
      </c>
      <c r="I87" s="41">
        <v>18</v>
      </c>
      <c r="K87" s="28">
        <f>IF(SUMIF(CONSO!C:C,G87,CONSO!G:G)=0,0,L87/SUMIF(CONSO!C:C,G87,CONSO!G:G))</f>
        <v>0</v>
      </c>
      <c r="L87" s="246">
        <f>SUMIF(BAROMPREM!B:B,G87,BAROMPREM!J:J)/1000-M87</f>
        <v>0</v>
      </c>
      <c r="M87" s="246">
        <f>SUMIF(BAROMPREM!B:B,G87,BAROMPREM!L:L)/1000</f>
        <v>0</v>
      </c>
      <c r="N87" s="246">
        <f>L87*VLOOKUP(G87,CONSO!$C$4:$N$342,6,FALSE)*VLOOKUP(G87,CONSO!$C$4:$N$342,7,FALSE)+M87*CONSO!$S$4*CONSO!$T$4</f>
        <v>0</v>
      </c>
      <c r="O87" s="246">
        <f>K87*SUMIF(CONSO!C:C,G87,CONSO!M:M)</f>
        <v>0</v>
      </c>
      <c r="P87" s="246">
        <f>K87*SUMIF(CONSO!C:C,G87,CONSO!N:N)</f>
        <v>0</v>
      </c>
      <c r="Q87" s="246">
        <f t="shared" si="2"/>
        <v>0</v>
      </c>
      <c r="W87" s="62">
        <v>1.05</v>
      </c>
      <c r="X87" s="28">
        <f>IF(SUMIF(IMMO!C:C,G87,IMMO!G:G)=0,0,Y87/SUMIF(IMMO!C:C,G87,IMMO!G:G))</f>
        <v>0</v>
      </c>
      <c r="Y87" s="246">
        <f>SUMIF(BAROMPREM!B:B,G87,BAROMPREM!N:N)/1000</f>
        <v>0</v>
      </c>
      <c r="Z87" s="246">
        <f>Y87*VLOOKUP(G87,IMMO!$C$4:$R$342,6,FALSE)*VLOOKUP(G87,IMMO!$C$4:$R$342,7,FALSE)</f>
        <v>0</v>
      </c>
      <c r="AA87" s="246">
        <f>X87*SUMIF(IMMO!C:C,G87,IMMO!M:M)</f>
        <v>0</v>
      </c>
      <c r="AB87" s="246">
        <f>X87*SUMIF(IMMO!C:C,G87,IMMO!N:N)</f>
        <v>0</v>
      </c>
      <c r="AC87" s="246">
        <f>X87*SUMIF(IMMO!C:C,G87,IMMO!O:O)</f>
        <v>0</v>
      </c>
      <c r="AD87" s="246">
        <f>X87*SUMIF(IMMO!C:C,G87,IMMO!Q:Q)</f>
        <v>0</v>
      </c>
      <c r="AE87" s="246">
        <f>X87*SUMIF(IMMO!C:C,G87,IMMO!R:R)</f>
        <v>0</v>
      </c>
      <c r="AF87" s="246">
        <f t="shared" si="3"/>
        <v>0</v>
      </c>
    </row>
    <row r="88" spans="1:32" x14ac:dyDescent="0.25">
      <c r="A88" s="41">
        <v>262</v>
      </c>
      <c r="B88" s="42" t="s">
        <v>3</v>
      </c>
      <c r="C88" s="41">
        <v>5006</v>
      </c>
      <c r="D88" s="43" t="s">
        <v>510</v>
      </c>
      <c r="E88" s="41">
        <v>4043</v>
      </c>
      <c r="F88" s="43" t="s">
        <v>62</v>
      </c>
      <c r="G88" s="41">
        <v>50</v>
      </c>
      <c r="H88" s="43" t="s">
        <v>343</v>
      </c>
      <c r="I88" s="41">
        <v>50</v>
      </c>
      <c r="K88" s="28">
        <f>IF(SUMIF(CONSO!C:C,G88,CONSO!G:G)=0,0,L88/SUMIF(CONSO!C:C,G88,CONSO!G:G))</f>
        <v>0</v>
      </c>
      <c r="L88" s="246">
        <f>SUMIF(BAROMPREM!B:B,G88,BAROMPREM!J:J)/1000-M88</f>
        <v>0</v>
      </c>
      <c r="M88" s="246">
        <f>SUMIF(BAROMPREM!B:B,G88,BAROMPREM!L:L)/1000</f>
        <v>0</v>
      </c>
      <c r="N88" s="246">
        <f>L88*VLOOKUP(G88,CONSO!$C$4:$N$342,6,FALSE)*VLOOKUP(G88,CONSO!$C$4:$N$342,7,FALSE)+M88*CONSO!$S$4*CONSO!$T$4</f>
        <v>0</v>
      </c>
      <c r="O88" s="246">
        <f>K88*SUMIF(CONSO!C:C,G88,CONSO!M:M)</f>
        <v>0</v>
      </c>
      <c r="P88" s="246">
        <f>K88*SUMIF(CONSO!C:C,G88,CONSO!N:N)</f>
        <v>0</v>
      </c>
      <c r="Q88" s="246">
        <f t="shared" si="2"/>
        <v>0</v>
      </c>
      <c r="W88" s="62">
        <v>1.05</v>
      </c>
      <c r="X88" s="28">
        <f>IF(SUMIF(IMMO!C:C,G88,IMMO!G:G)=0,0,Y88/SUMIF(IMMO!C:C,G88,IMMO!G:G))</f>
        <v>0</v>
      </c>
      <c r="Y88" s="246">
        <f>SUMIF(BAROMPREM!B:B,G88,BAROMPREM!N:N)/1000</f>
        <v>0</v>
      </c>
      <c r="Z88" s="246">
        <f>Y88*VLOOKUP(G88,IMMO!$C$4:$R$342,6,FALSE)*VLOOKUP(G88,IMMO!$C$4:$R$342,7,FALSE)</f>
        <v>0</v>
      </c>
      <c r="AA88" s="246">
        <f>X88*SUMIF(IMMO!C:C,G88,IMMO!M:M)</f>
        <v>0</v>
      </c>
      <c r="AB88" s="246">
        <f>X88*SUMIF(IMMO!C:C,G88,IMMO!N:N)</f>
        <v>0</v>
      </c>
      <c r="AC88" s="246">
        <f>X88*SUMIF(IMMO!C:C,G88,IMMO!O:O)</f>
        <v>0</v>
      </c>
      <c r="AD88" s="246">
        <f>X88*SUMIF(IMMO!C:C,G88,IMMO!Q:Q)</f>
        <v>0</v>
      </c>
      <c r="AE88" s="246">
        <f>X88*SUMIF(IMMO!C:C,G88,IMMO!R:R)</f>
        <v>0</v>
      </c>
      <c r="AF88" s="246">
        <f t="shared" si="3"/>
        <v>0</v>
      </c>
    </row>
    <row r="89" spans="1:32" x14ac:dyDescent="0.25">
      <c r="A89" s="41">
        <v>262</v>
      </c>
      <c r="B89" s="42" t="s">
        <v>3</v>
      </c>
      <c r="C89" s="41">
        <v>5006</v>
      </c>
      <c r="D89" s="43" t="s">
        <v>510</v>
      </c>
      <c r="E89" s="41">
        <v>4043</v>
      </c>
      <c r="F89" s="43" t="s">
        <v>62</v>
      </c>
      <c r="G89" s="41">
        <v>43</v>
      </c>
      <c r="H89" s="43" t="s">
        <v>62</v>
      </c>
      <c r="I89" s="41">
        <v>43</v>
      </c>
      <c r="K89" s="28">
        <f>IF(SUMIF(CONSO!C:C,G89,CONSO!G:G)=0,0,L89/SUMIF(CONSO!C:C,G89,CONSO!G:G))</f>
        <v>0.15466867959238251</v>
      </c>
      <c r="L89" s="246">
        <f>SUMIF(BAROMPREM!B:B,G89,BAROMPREM!J:J)/1000-M89</f>
        <v>309.39999999999998</v>
      </c>
      <c r="M89" s="246">
        <f>SUMIF(BAROMPREM!B:B,G89,BAROMPREM!L:L)/1000</f>
        <v>1.1783599999999999</v>
      </c>
      <c r="N89" s="246">
        <f>L89*VLOOKUP(G89,CONSO!$C$4:$N$342,6,FALSE)*VLOOKUP(G89,CONSO!$C$4:$N$342,7,FALSE)+M89*CONSO!$S$4*CONSO!$T$4</f>
        <v>25.053858419214606</v>
      </c>
      <c r="O89" s="246">
        <f>K89*SUMIF(CONSO!C:C,G89,CONSO!M:M)</f>
        <v>0</v>
      </c>
      <c r="P89" s="246">
        <f>K89*SUMIF(CONSO!C:C,G89,CONSO!N:N)</f>
        <v>0</v>
      </c>
      <c r="Q89" s="246">
        <f t="shared" si="2"/>
        <v>25.053858419214606</v>
      </c>
      <c r="W89" s="62">
        <v>1.05</v>
      </c>
      <c r="X89" s="28">
        <f>IF(SUMIF(IMMO!C:C,G89,IMMO!G:G)=0,0,Y89/SUMIF(IMMO!C:C,G89,IMMO!G:G))</f>
        <v>3.0203508974169881E-2</v>
      </c>
      <c r="Y89" s="246">
        <f>SUMIF(BAROMPREM!B:B,G89,BAROMPREM!N:N)/1000</f>
        <v>696.85874999999999</v>
      </c>
      <c r="Z89" s="246">
        <f>Y89*VLOOKUP(G89,IMMO!$C$4:$R$342,6,FALSE)*VLOOKUP(G89,IMMO!$C$4:$R$342,7,FALSE)</f>
        <v>23.687709024810459</v>
      </c>
      <c r="AA89" s="246">
        <f>X89*SUMIF(IMMO!C:C,G89,IMMO!M:M)</f>
        <v>0</v>
      </c>
      <c r="AB89" s="246">
        <f>X89*SUMIF(IMMO!C:C,G89,IMMO!N:N)</f>
        <v>0</v>
      </c>
      <c r="AC89" s="246">
        <f>X89*SUMIF(IMMO!C:C,G89,IMMO!O:O)</f>
        <v>0</v>
      </c>
      <c r="AD89" s="246">
        <f>X89*SUMIF(IMMO!C:C,G89,IMMO!Q:Q)</f>
        <v>0</v>
      </c>
      <c r="AE89" s="246">
        <f>X89*SUMIF(IMMO!C:C,G89,IMMO!R:R)</f>
        <v>0</v>
      </c>
      <c r="AF89" s="246">
        <f t="shared" si="3"/>
        <v>24.872094476050982</v>
      </c>
    </row>
    <row r="90" spans="1:32" x14ac:dyDescent="0.25">
      <c r="A90" s="41">
        <v>262</v>
      </c>
      <c r="B90" s="42" t="s">
        <v>3</v>
      </c>
      <c r="C90" s="41">
        <v>5006</v>
      </c>
      <c r="D90" s="43" t="s">
        <v>510</v>
      </c>
      <c r="E90" s="219">
        <v>4038</v>
      </c>
      <c r="F90" s="220" t="s">
        <v>50</v>
      </c>
      <c r="G90" s="41">
        <v>40</v>
      </c>
      <c r="H90" s="43" t="s">
        <v>341</v>
      </c>
      <c r="I90" s="41">
        <v>40</v>
      </c>
      <c r="K90" s="28">
        <f>IF(SUMIF(CONSO!C:C,G90,CONSO!G:G)=0,0,L90/SUMIF(CONSO!C:C,G90,CONSO!G:G))</f>
        <v>0.17990867579908676</v>
      </c>
      <c r="L90" s="246">
        <f>SUMIF(BAROMPREM!B:B,G90,BAROMPREM!J:J)/1000-M90</f>
        <v>98.5</v>
      </c>
      <c r="M90" s="246">
        <f>SUMIF(BAROMPREM!B:B,G90,BAROMPREM!L:L)/1000</f>
        <v>7.2862200000000001</v>
      </c>
      <c r="N90" s="246">
        <f>L90*VLOOKUP(G90,CONSO!$C$4:$N$342,6,FALSE)*VLOOKUP(G90,CONSO!$C$4:$N$342,7,FALSE)+M90*CONSO!$S$4*CONSO!$T$4</f>
        <v>9.3369001560605476</v>
      </c>
      <c r="O90" s="246">
        <f>K90*SUMIF(CONSO!C:C,G90,CONSO!M:M)</f>
        <v>0</v>
      </c>
      <c r="P90" s="246">
        <f>K90*SUMIF(CONSO!C:C,G90,CONSO!N:N)</f>
        <v>0</v>
      </c>
      <c r="Q90" s="246">
        <f t="shared" si="2"/>
        <v>9.3369001560605476</v>
      </c>
      <c r="W90" s="62">
        <v>1.1499999999999999</v>
      </c>
      <c r="X90" s="28">
        <f>IF(SUMIF(IMMO!C:C,G90,IMMO!G:G)=0,0,Y90/SUMIF(IMMO!C:C,G90,IMMO!G:G))</f>
        <v>-7.002428594026993E-4</v>
      </c>
      <c r="Y90" s="246">
        <f>SUMIF(BAROMPREM!B:B,G90,BAROMPREM!N:N)/1000</f>
        <v>-2.6583200000000002</v>
      </c>
      <c r="Z90" s="246">
        <f>Y90*VLOOKUP(G90,IMMO!$C$4:$R$342,6,FALSE)*VLOOKUP(G90,IMMO!$C$4:$R$342,7,FALSE)</f>
        <v>-9.3121122469824E-2</v>
      </c>
      <c r="AA90" s="246">
        <f>X90*SUMIF(IMMO!C:C,G90,IMMO!M:M)</f>
        <v>0</v>
      </c>
      <c r="AB90" s="246">
        <f>X90*SUMIF(IMMO!C:C,G90,IMMO!N:N)</f>
        <v>0</v>
      </c>
      <c r="AC90" s="246">
        <f>X90*SUMIF(IMMO!C:C,G90,IMMO!O:O)</f>
        <v>0</v>
      </c>
      <c r="AD90" s="246">
        <f>X90*SUMIF(IMMO!C:C,G90,IMMO!Q:Q)</f>
        <v>0</v>
      </c>
      <c r="AE90" s="246">
        <f>X90*SUMIF(IMMO!C:C,G90,IMMO!R:R)</f>
        <v>0</v>
      </c>
      <c r="AF90" s="246">
        <f t="shared" si="3"/>
        <v>-0.10708929084029759</v>
      </c>
    </row>
    <row r="91" spans="1:32" x14ac:dyDescent="0.25">
      <c r="A91" s="41">
        <v>262</v>
      </c>
      <c r="B91" s="42" t="s">
        <v>3</v>
      </c>
      <c r="C91" s="41">
        <v>5006</v>
      </c>
      <c r="D91" s="43" t="s">
        <v>510</v>
      </c>
      <c r="E91" s="41">
        <v>4048</v>
      </c>
      <c r="F91" s="43" t="s">
        <v>52</v>
      </c>
      <c r="G91" s="41">
        <v>48</v>
      </c>
      <c r="H91" s="43" t="s">
        <v>52</v>
      </c>
      <c r="I91" s="41">
        <v>48</v>
      </c>
      <c r="K91" s="28">
        <f>IF(SUMIF(CONSO!C:C,G91,CONSO!G:G)=0,0,L91/SUMIF(CONSO!C:C,G91,CONSO!G:G))</f>
        <v>2.5158419422299797E-2</v>
      </c>
      <c r="L91" s="246">
        <f>SUMIF(BAROMPREM!B:B,G91,BAROMPREM!J:J)/1000-M91</f>
        <v>16</v>
      </c>
      <c r="M91" s="246">
        <f>SUMIF(BAROMPREM!B:B,G91,BAROMPREM!L:L)/1000</f>
        <v>0.49269999999999997</v>
      </c>
      <c r="N91" s="246">
        <f>L91*VLOOKUP(G91,CONSO!$C$4:$N$342,6,FALSE)*VLOOKUP(G91,CONSO!$C$4:$N$342,7,FALSE)+M91*CONSO!$S$4*CONSO!$T$4</f>
        <v>1.8087951059201162</v>
      </c>
      <c r="O91" s="246">
        <f>K91*SUMIF(CONSO!C:C,G91,CONSO!M:M)</f>
        <v>0</v>
      </c>
      <c r="P91" s="246">
        <f>K91*SUMIF(CONSO!C:C,G91,CONSO!N:N)</f>
        <v>0</v>
      </c>
      <c r="Q91" s="246">
        <f t="shared" si="2"/>
        <v>1.8087951059201162</v>
      </c>
      <c r="W91" s="62">
        <v>1.1499999999999999</v>
      </c>
      <c r="X91" s="28">
        <f>IF(SUMIF(IMMO!C:C,G91,IMMO!G:G)=0,0,Y91/SUMIF(IMMO!C:C,G91,IMMO!G:G))</f>
        <v>0</v>
      </c>
      <c r="Y91" s="246">
        <f>SUMIF(BAROMPREM!B:B,G91,BAROMPREM!N:N)/1000</f>
        <v>0</v>
      </c>
      <c r="Z91" s="246">
        <f>Y91*VLOOKUP(G91,IMMO!$C$4:$R$342,6,FALSE)*VLOOKUP(G91,IMMO!$C$4:$R$342,7,FALSE)</f>
        <v>0</v>
      </c>
      <c r="AA91" s="246">
        <f>X91*SUMIF(IMMO!C:C,G91,IMMO!M:M)</f>
        <v>0</v>
      </c>
      <c r="AB91" s="246">
        <f>X91*SUMIF(IMMO!C:C,G91,IMMO!N:N)</f>
        <v>0</v>
      </c>
      <c r="AC91" s="246">
        <f>X91*SUMIF(IMMO!C:C,G91,IMMO!O:O)</f>
        <v>0</v>
      </c>
      <c r="AD91" s="246">
        <f>X91*SUMIF(IMMO!C:C,G91,IMMO!Q:Q)</f>
        <v>0</v>
      </c>
      <c r="AE91" s="246">
        <f>X91*SUMIF(IMMO!C:C,G91,IMMO!R:R)</f>
        <v>0</v>
      </c>
      <c r="AF91" s="246">
        <f t="shared" si="3"/>
        <v>0</v>
      </c>
    </row>
    <row r="92" spans="1:32" x14ac:dyDescent="0.25">
      <c r="A92" s="41">
        <v>262</v>
      </c>
      <c r="B92" s="42" t="s">
        <v>3</v>
      </c>
      <c r="C92" s="41">
        <v>5006</v>
      </c>
      <c r="D92" s="43" t="s">
        <v>510</v>
      </c>
      <c r="E92" s="41">
        <v>4010</v>
      </c>
      <c r="F92" s="43" t="s">
        <v>80</v>
      </c>
      <c r="G92" s="41">
        <v>10</v>
      </c>
      <c r="H92" s="43" t="s">
        <v>80</v>
      </c>
      <c r="I92" s="41">
        <v>10</v>
      </c>
      <c r="K92" s="28">
        <f>IF(SUMIF(CONSO!C:C,G92,CONSO!G:G)=0,0,L92/SUMIF(CONSO!C:C,G92,CONSO!G:G))</f>
        <v>1.7973758312863217E-2</v>
      </c>
      <c r="L92" s="246">
        <f>SUMIF(BAROMPREM!B:B,G92,BAROMPREM!J:J)/1000-M92</f>
        <v>29.999999999999996</v>
      </c>
      <c r="M92" s="246">
        <f>SUMIF(BAROMPREM!B:B,G92,BAROMPREM!L:L)/1000</f>
        <v>1.04342</v>
      </c>
      <c r="N92" s="246">
        <f>L92*VLOOKUP(G92,CONSO!$C$4:$N$342,6,FALSE)*VLOOKUP(G92,CONSO!$C$4:$N$342,7,FALSE)+M92*CONSO!$S$4*CONSO!$T$4</f>
        <v>3.3662414162580601</v>
      </c>
      <c r="O92" s="246">
        <f>K92*SUMIF(CONSO!C:C,G92,CONSO!M:M)</f>
        <v>0</v>
      </c>
      <c r="P92" s="246">
        <f>K92*SUMIF(CONSO!C:C,G92,CONSO!N:N)</f>
        <v>0</v>
      </c>
      <c r="Q92" s="246">
        <f t="shared" si="2"/>
        <v>3.3662414162580601</v>
      </c>
      <c r="W92" s="62">
        <v>1.1499999999999999</v>
      </c>
      <c r="X92" s="28">
        <f>IF(SUMIF(IMMO!C:C,G92,IMMO!G:G)=0,0,Y92/SUMIF(IMMO!C:C,G92,IMMO!G:G))</f>
        <v>3.4323982976951994E-2</v>
      </c>
      <c r="Y92" s="246">
        <f>SUMIF(BAROMPREM!B:B,G92,BAROMPREM!N:N)/1000</f>
        <v>115</v>
      </c>
      <c r="Z92" s="246">
        <f>Y92*VLOOKUP(G92,IMMO!$C$4:$R$342,6,FALSE)*VLOOKUP(G92,IMMO!$C$4:$R$342,7,FALSE)</f>
        <v>4.0450142994058007</v>
      </c>
      <c r="AA92" s="246">
        <f>X92*SUMIF(IMMO!C:C,G92,IMMO!M:M)</f>
        <v>0</v>
      </c>
      <c r="AB92" s="246">
        <f>X92*SUMIF(IMMO!C:C,G92,IMMO!N:N)</f>
        <v>0</v>
      </c>
      <c r="AC92" s="246">
        <f>X92*SUMIF(IMMO!C:C,G92,IMMO!O:O)</f>
        <v>0</v>
      </c>
      <c r="AD92" s="246">
        <f>X92*SUMIF(IMMO!C:C,G92,IMMO!Q:Q)</f>
        <v>0</v>
      </c>
      <c r="AE92" s="246">
        <f>X92*SUMIF(IMMO!C:C,G92,IMMO!R:R)</f>
        <v>0</v>
      </c>
      <c r="AF92" s="246">
        <f t="shared" si="3"/>
        <v>4.6517664443166709</v>
      </c>
    </row>
    <row r="93" spans="1:32" x14ac:dyDescent="0.25">
      <c r="A93" s="41">
        <v>262</v>
      </c>
      <c r="B93" s="42" t="s">
        <v>3</v>
      </c>
      <c r="C93" s="41">
        <v>5006</v>
      </c>
      <c r="D93" s="43" t="s">
        <v>510</v>
      </c>
      <c r="E93" s="41">
        <v>4054</v>
      </c>
      <c r="F93" s="43" t="s">
        <v>53</v>
      </c>
      <c r="G93" s="41">
        <v>54</v>
      </c>
      <c r="H93" s="43" t="s">
        <v>53</v>
      </c>
      <c r="I93" s="41">
        <v>54</v>
      </c>
      <c r="K93" s="28">
        <f>IF(SUMIF(CONSO!C:C,G93,CONSO!G:G)=0,0,L93/SUMIF(CONSO!C:C,G93,CONSO!G:G))</f>
        <v>2.4109941332476091E-2</v>
      </c>
      <c r="L93" s="246">
        <f>SUMIF(BAROMPREM!B:B,G93,BAROMPREM!J:J)/1000-M93</f>
        <v>30</v>
      </c>
      <c r="M93" s="246">
        <f>SUMIF(BAROMPREM!B:B,G93,BAROMPREM!L:L)/1000</f>
        <v>1.6185499999999999</v>
      </c>
      <c r="N93" s="246">
        <f>L93*VLOOKUP(G93,CONSO!$C$4:$N$342,6,FALSE)*VLOOKUP(G93,CONSO!$C$4:$N$342,7,FALSE)+M93*CONSO!$S$4*CONSO!$T$4</f>
        <v>2.976252397006637</v>
      </c>
      <c r="O93" s="246">
        <f>K93*SUMIF(CONSO!C:C,G93,CONSO!M:M)</f>
        <v>0</v>
      </c>
      <c r="P93" s="246">
        <f>K93*SUMIF(CONSO!C:C,G93,CONSO!N:N)</f>
        <v>0</v>
      </c>
      <c r="Q93" s="246">
        <f t="shared" si="2"/>
        <v>2.976252397006637</v>
      </c>
      <c r="W93" s="62">
        <v>1.1499999999999999</v>
      </c>
      <c r="X93" s="28">
        <f>IF(SUMIF(IMMO!C:C,G93,IMMO!G:G)=0,0,Y93/SUMIF(IMMO!C:C,G93,IMMO!G:G))</f>
        <v>6.23978079082829E-2</v>
      </c>
      <c r="Y93" s="246">
        <f>SUMIF(BAROMPREM!B:B,G93,BAROMPREM!N:N)/1000</f>
        <v>286</v>
      </c>
      <c r="Z93" s="246">
        <f>Y93*VLOOKUP(G93,IMMO!$C$4:$R$342,6,FALSE)*VLOOKUP(G93,IMMO!$C$4:$R$342,7,FALSE)</f>
        <v>8.7063791947117686</v>
      </c>
      <c r="AA93" s="246">
        <f>X93*SUMIF(IMMO!C:C,G93,IMMO!M:M)</f>
        <v>0</v>
      </c>
      <c r="AB93" s="246">
        <f>X93*SUMIF(IMMO!C:C,G93,IMMO!N:N)</f>
        <v>0</v>
      </c>
      <c r="AC93" s="246">
        <f>X93*SUMIF(IMMO!C:C,G93,IMMO!O:O)</f>
        <v>0</v>
      </c>
      <c r="AD93" s="246">
        <f>X93*SUMIF(IMMO!C:C,G93,IMMO!Q:Q)</f>
        <v>0</v>
      </c>
      <c r="AE93" s="246">
        <f>X93*SUMIF(IMMO!C:C,G93,IMMO!R:R)</f>
        <v>0</v>
      </c>
      <c r="AF93" s="246">
        <f t="shared" si="3"/>
        <v>10.012336073918533</v>
      </c>
    </row>
    <row r="94" spans="1:32" x14ac:dyDescent="0.25">
      <c r="A94" s="41">
        <v>262</v>
      </c>
      <c r="B94" s="42" t="s">
        <v>3</v>
      </c>
      <c r="C94" s="41">
        <v>5006</v>
      </c>
      <c r="D94" s="43" t="s">
        <v>510</v>
      </c>
      <c r="E94" s="41">
        <v>4006</v>
      </c>
      <c r="F94" s="43" t="s">
        <v>81</v>
      </c>
      <c r="G94" s="41">
        <v>6</v>
      </c>
      <c r="H94" s="43" t="s">
        <v>81</v>
      </c>
      <c r="I94" s="41">
        <v>6</v>
      </c>
      <c r="K94" s="28">
        <f>IF(SUMIF(CONSO!C:C,G94,CONSO!G:G)=0,0,L94/SUMIF(CONSO!C:C,G94,CONSO!G:G))</f>
        <v>4.2337356310633636E-2</v>
      </c>
      <c r="L94" s="246">
        <f>SUMIF(BAROMPREM!B:B,G94,BAROMPREM!J:J)/1000-M94</f>
        <v>91.2</v>
      </c>
      <c r="M94" s="246">
        <f>SUMIF(BAROMPREM!B:B,G94,BAROMPREM!L:L)/1000</f>
        <v>0.49207000000000001</v>
      </c>
      <c r="N94" s="246">
        <f>L94*VLOOKUP(G94,CONSO!$C$4:$N$342,6,FALSE)*VLOOKUP(G94,CONSO!$C$4:$N$342,7,FALSE)+M94*CONSO!$S$4*CONSO!$T$4</f>
        <v>5.7984977253122221</v>
      </c>
      <c r="O94" s="246">
        <f>K94*SUMIF(CONSO!C:C,G94,CONSO!M:M)</f>
        <v>0</v>
      </c>
      <c r="P94" s="246">
        <f>K94*SUMIF(CONSO!C:C,G94,CONSO!N:N)</f>
        <v>0</v>
      </c>
      <c r="Q94" s="246">
        <f t="shared" si="2"/>
        <v>5.7984977253122221</v>
      </c>
      <c r="W94" s="62">
        <v>1.1000000000000001</v>
      </c>
      <c r="X94" s="28">
        <f>IF(SUMIF(IMMO!C:C,G94,IMMO!G:G)=0,0,Y94/SUMIF(IMMO!C:C,G94,IMMO!G:G))</f>
        <v>3.6900410368881295E-2</v>
      </c>
      <c r="Y94" s="246">
        <f>SUMIF(BAROMPREM!B:B,G94,BAROMPREM!N:N)/1000</f>
        <v>360.24914000000001</v>
      </c>
      <c r="Z94" s="246">
        <f>Y94*VLOOKUP(G94,IMMO!$C$4:$R$342,6,FALSE)*VLOOKUP(G94,IMMO!$C$4:$R$342,7,FALSE)</f>
        <v>11.663317123791668</v>
      </c>
      <c r="AA94" s="246">
        <f>X94*SUMIF(IMMO!C:C,G94,IMMO!M:M)</f>
        <v>0</v>
      </c>
      <c r="AB94" s="246">
        <f>X94*SUMIF(IMMO!C:C,G94,IMMO!N:N)</f>
        <v>0</v>
      </c>
      <c r="AC94" s="246">
        <f>X94*SUMIF(IMMO!C:C,G94,IMMO!O:O)</f>
        <v>0</v>
      </c>
      <c r="AD94" s="246">
        <f>X94*SUMIF(IMMO!C:C,G94,IMMO!Q:Q)</f>
        <v>0</v>
      </c>
      <c r="AE94" s="246">
        <f>X94*SUMIF(IMMO!C:C,G94,IMMO!R:R)</f>
        <v>0</v>
      </c>
      <c r="AF94" s="246">
        <f t="shared" si="3"/>
        <v>12.829648836170836</v>
      </c>
    </row>
    <row r="95" spans="1:32" x14ac:dyDescent="0.25">
      <c r="A95" s="41">
        <v>262</v>
      </c>
      <c r="B95" s="42" t="s">
        <v>3</v>
      </c>
      <c r="C95" s="41">
        <v>5006</v>
      </c>
      <c r="D95" s="43" t="s">
        <v>510</v>
      </c>
      <c r="E95" s="41">
        <v>4020</v>
      </c>
      <c r="F95" s="43" t="s">
        <v>90</v>
      </c>
      <c r="G95" s="41">
        <v>20</v>
      </c>
      <c r="H95" s="43" t="s">
        <v>90</v>
      </c>
      <c r="I95" s="41">
        <v>20</v>
      </c>
      <c r="K95" s="28">
        <f>IF(SUMIF(CONSO!C:C,G95,CONSO!G:G)=0,0,L95/SUMIF(CONSO!C:C,G95,CONSO!G:G))</f>
        <v>3.6722023665948816E-2</v>
      </c>
      <c r="L95" s="246">
        <f>SUMIF(BAROMPREM!B:B,G95,BAROMPREM!J:J)/1000-M95</f>
        <v>70</v>
      </c>
      <c r="M95" s="246">
        <f>SUMIF(BAROMPREM!B:B,G95,BAROMPREM!L:L)/1000</f>
        <v>5.03925</v>
      </c>
      <c r="N95" s="246">
        <f>L95*VLOOKUP(G95,CONSO!$C$4:$N$342,6,FALSE)*VLOOKUP(G95,CONSO!$C$4:$N$342,7,FALSE)+M95*CONSO!$S$4*CONSO!$T$4</f>
        <v>5.2495111799707095</v>
      </c>
      <c r="O95" s="246">
        <f>K95*SUMIF(CONSO!C:C,G95,CONSO!M:M)</f>
        <v>0</v>
      </c>
      <c r="P95" s="246">
        <f>K95*SUMIF(CONSO!C:C,G95,CONSO!N:N)</f>
        <v>0</v>
      </c>
      <c r="Q95" s="246">
        <f t="shared" si="2"/>
        <v>5.2495111799707095</v>
      </c>
      <c r="W95" s="62">
        <v>1.05</v>
      </c>
      <c r="X95" s="28">
        <f>IF(SUMIF(IMMO!C:C,G95,IMMO!G:G)=0,0,Y95/SUMIF(IMMO!C:C,G95,IMMO!G:G))</f>
        <v>1.6405503869321037E-2</v>
      </c>
      <c r="Y95" s="246">
        <f>SUMIF(BAROMPREM!B:B,G95,BAROMPREM!N:N)/1000</f>
        <v>194.02833999999999</v>
      </c>
      <c r="Z95" s="246">
        <f>Y95*VLOOKUP(G95,IMMO!$C$4:$R$342,6,FALSE)*VLOOKUP(G95,IMMO!$C$4:$R$342,7,FALSE)</f>
        <v>5.6453887780459189</v>
      </c>
      <c r="AA95" s="246">
        <f>X95*SUMIF(IMMO!C:C,G95,IMMO!M:M)</f>
        <v>0</v>
      </c>
      <c r="AB95" s="246">
        <f>X95*SUMIF(IMMO!C:C,G95,IMMO!N:N)</f>
        <v>0</v>
      </c>
      <c r="AC95" s="246">
        <f>X95*SUMIF(IMMO!C:C,G95,IMMO!O:O)</f>
        <v>0</v>
      </c>
      <c r="AD95" s="246">
        <f>X95*SUMIF(IMMO!C:C,G95,IMMO!Q:Q)</f>
        <v>0</v>
      </c>
      <c r="AE95" s="246">
        <f>X95*SUMIF(IMMO!C:C,G95,IMMO!R:R)</f>
        <v>0</v>
      </c>
      <c r="AF95" s="246">
        <f t="shared" si="3"/>
        <v>5.927658216948215</v>
      </c>
    </row>
    <row r="96" spans="1:32" x14ac:dyDescent="0.25">
      <c r="A96" s="41">
        <v>262</v>
      </c>
      <c r="B96" s="42" t="s">
        <v>3</v>
      </c>
      <c r="C96" s="41">
        <v>5006</v>
      </c>
      <c r="D96" s="43" t="s">
        <v>510</v>
      </c>
      <c r="E96" s="217">
        <v>4006</v>
      </c>
      <c r="F96" s="218" t="s">
        <v>81</v>
      </c>
      <c r="G96" s="41">
        <v>12</v>
      </c>
      <c r="H96" s="43" t="s">
        <v>338</v>
      </c>
      <c r="I96" s="41">
        <v>12</v>
      </c>
      <c r="K96" s="28">
        <f>IF(SUMIF(CONSO!C:C,G96,CONSO!G:G)=0,0,L96/SUMIF(CONSO!C:C,G96,CONSO!G:G))</f>
        <v>2.1178812715759155E-2</v>
      </c>
      <c r="L96" s="246">
        <f>SUMIF(BAROMPREM!B:B,G96,BAROMPREM!J:J)/1000-M96</f>
        <v>10</v>
      </c>
      <c r="M96" s="246">
        <f>SUMIF(BAROMPREM!B:B,G96,BAROMPREM!L:L)/1000</f>
        <v>0.22794999999999999</v>
      </c>
      <c r="N96" s="246">
        <f>L96*VLOOKUP(G96,CONSO!$C$4:$N$342,6,FALSE)*VLOOKUP(G96,CONSO!$C$4:$N$342,7,FALSE)+M96*CONSO!$S$4*CONSO!$T$4</f>
        <v>1.1083381415077964</v>
      </c>
      <c r="O96" s="246">
        <f>K96*SUMIF(CONSO!C:C,G96,CONSO!M:M)</f>
        <v>0</v>
      </c>
      <c r="P96" s="246">
        <f>K96*SUMIF(CONSO!C:C,G96,CONSO!N:N)</f>
        <v>0</v>
      </c>
      <c r="Q96" s="246">
        <f t="shared" si="2"/>
        <v>1.1083381415077964</v>
      </c>
      <c r="W96" s="62">
        <v>1.1000000000000001</v>
      </c>
      <c r="X96" s="28">
        <f>IF(SUMIF(IMMO!C:C,G96,IMMO!G:G)=0,0,Y96/SUMIF(IMMO!C:C,G96,IMMO!G:G))</f>
        <v>0</v>
      </c>
      <c r="Y96" s="246">
        <f>SUMIF(BAROMPREM!B:B,G96,BAROMPREM!N:N)/1000</f>
        <v>0</v>
      </c>
      <c r="Z96" s="246">
        <f>Y96*VLOOKUP(G96,IMMO!$C$4:$R$342,6,FALSE)*VLOOKUP(G96,IMMO!$C$4:$R$342,7,FALSE)</f>
        <v>0</v>
      </c>
      <c r="AA96" s="246">
        <f>X96*SUMIF(IMMO!C:C,G96,IMMO!M:M)</f>
        <v>0</v>
      </c>
      <c r="AB96" s="246">
        <f>X96*SUMIF(IMMO!C:C,G96,IMMO!N:N)</f>
        <v>0</v>
      </c>
      <c r="AC96" s="246">
        <f>X96*SUMIF(IMMO!C:C,G96,IMMO!O:O)</f>
        <v>0</v>
      </c>
      <c r="AD96" s="246">
        <f>X96*SUMIF(IMMO!C:C,G96,IMMO!Q:Q)</f>
        <v>0</v>
      </c>
      <c r="AE96" s="246">
        <f>X96*SUMIF(IMMO!C:C,G96,IMMO!R:R)</f>
        <v>0</v>
      </c>
      <c r="AF96" s="246">
        <f t="shared" si="3"/>
        <v>0</v>
      </c>
    </row>
    <row r="97" spans="1:32" x14ac:dyDescent="0.25">
      <c r="A97" s="41">
        <v>262</v>
      </c>
      <c r="B97" s="42" t="s">
        <v>3</v>
      </c>
      <c r="C97" s="41">
        <v>5006</v>
      </c>
      <c r="D97" s="43" t="s">
        <v>510</v>
      </c>
      <c r="E97" s="41">
        <v>4023</v>
      </c>
      <c r="F97" s="43" t="s">
        <v>63</v>
      </c>
      <c r="G97" s="41">
        <v>23</v>
      </c>
      <c r="H97" s="43" t="s">
        <v>63</v>
      </c>
      <c r="I97" s="41">
        <v>23</v>
      </c>
      <c r="K97" s="28">
        <f>IF(SUMIF(CONSO!C:C,G97,CONSO!G:G)=0,0,L97/SUMIF(CONSO!C:C,G97,CONSO!G:G))</f>
        <v>5.012759752096245E-2</v>
      </c>
      <c r="L97" s="246">
        <f>SUMIF(BAROMPREM!B:B,G97,BAROMPREM!J:J)/1000-M97</f>
        <v>55</v>
      </c>
      <c r="M97" s="246">
        <f>SUMIF(BAROMPREM!B:B,G97,BAROMPREM!L:L)/1000</f>
        <v>0.94323000000000001</v>
      </c>
      <c r="N97" s="246">
        <f>L97*VLOOKUP(G97,CONSO!$C$4:$N$342,6,FALSE)*VLOOKUP(G97,CONSO!$C$4:$N$342,7,FALSE)+M97*CONSO!$S$4*CONSO!$T$4</f>
        <v>4.3595911120212749</v>
      </c>
      <c r="O97" s="246">
        <f>K97*SUMIF(CONSO!C:C,G97,CONSO!M:M)</f>
        <v>0</v>
      </c>
      <c r="P97" s="246">
        <f>K97*SUMIF(CONSO!C:C,G97,CONSO!N:N)</f>
        <v>0</v>
      </c>
      <c r="Q97" s="246">
        <f t="shared" si="2"/>
        <v>4.3595911120212749</v>
      </c>
      <c r="W97" s="62">
        <v>1.1000000000000001</v>
      </c>
      <c r="X97" s="28">
        <f>IF(SUMIF(IMMO!C:C,G97,IMMO!G:G)=0,0,Y97/SUMIF(IMMO!C:C,G97,IMMO!G:G))</f>
        <v>0.20482925362955995</v>
      </c>
      <c r="Y97" s="246">
        <f>SUMIF(BAROMPREM!B:B,G97,BAROMPREM!N:N)/1000</f>
        <v>765.74684000000002</v>
      </c>
      <c r="Z97" s="246">
        <f>Y97*VLOOKUP(G97,IMMO!$C$4:$R$342,6,FALSE)*VLOOKUP(G97,IMMO!$C$4:$R$342,7,FALSE)</f>
        <v>24.121535900687785</v>
      </c>
      <c r="AA97" s="246">
        <f>X97*SUMIF(IMMO!C:C,G97,IMMO!M:M)</f>
        <v>0</v>
      </c>
      <c r="AB97" s="246">
        <f>X97*SUMIF(IMMO!C:C,G97,IMMO!N:N)</f>
        <v>0</v>
      </c>
      <c r="AC97" s="246">
        <f>X97*SUMIF(IMMO!C:C,G97,IMMO!O:O)</f>
        <v>0</v>
      </c>
      <c r="AD97" s="246">
        <f>X97*SUMIF(IMMO!C:C,G97,IMMO!Q:Q)</f>
        <v>0</v>
      </c>
      <c r="AE97" s="246">
        <f>X97*SUMIF(IMMO!C:C,G97,IMMO!R:R)</f>
        <v>0</v>
      </c>
      <c r="AF97" s="246">
        <f t="shared" si="3"/>
        <v>26.533689490756565</v>
      </c>
    </row>
    <row r="98" spans="1:32" x14ac:dyDescent="0.25">
      <c r="A98" s="41">
        <v>264</v>
      </c>
      <c r="B98" s="42" t="s">
        <v>4</v>
      </c>
      <c r="C98" s="41">
        <v>5130</v>
      </c>
      <c r="D98" s="43" t="s">
        <v>485</v>
      </c>
      <c r="E98" s="41">
        <v>4132</v>
      </c>
      <c r="F98" s="43" t="s">
        <v>101</v>
      </c>
      <c r="G98" s="41">
        <v>132</v>
      </c>
      <c r="H98" s="43" t="s">
        <v>101</v>
      </c>
      <c r="I98" s="41">
        <v>132</v>
      </c>
      <c r="K98" s="28">
        <f>IF(SUMIF(CONSO!C:C,G98,CONSO!G:G)=0,0,L98/SUMIF(CONSO!C:C,G98,CONSO!G:G))</f>
        <v>4.7387933940006732E-2</v>
      </c>
      <c r="L98" s="246">
        <f>SUMIF(BAROMPREM!B:B,G98,BAROMPREM!J:J)/1000-M98</f>
        <v>105.44999999999999</v>
      </c>
      <c r="M98" s="246">
        <f>SUMIF(BAROMPREM!B:B,G98,BAROMPREM!L:L)/1000</f>
        <v>6.5545100000000005</v>
      </c>
      <c r="N98" s="246">
        <f>L98*VLOOKUP(G98,CONSO!$C$4:$N$342,6,FALSE)*VLOOKUP(G98,CONSO!$C$4:$N$342,7,FALSE)+M98*CONSO!$S$4*CONSO!$T$4</f>
        <v>9.4980731403637773</v>
      </c>
      <c r="O98" s="246">
        <f>K98*SUMIF(CONSO!C:C,G98,CONSO!M:M)</f>
        <v>0</v>
      </c>
      <c r="P98" s="246">
        <f>K98*SUMIF(CONSO!C:C,G98,CONSO!N:N)</f>
        <v>0</v>
      </c>
      <c r="Q98" s="246">
        <f t="shared" si="2"/>
        <v>9.4980731403637773</v>
      </c>
      <c r="W98" s="62">
        <v>1.05</v>
      </c>
      <c r="X98" s="28">
        <f>IF(SUMIF(IMMO!C:C,G98,IMMO!G:G)=0,0,Y98/SUMIF(IMMO!C:C,G98,IMMO!G:G))</f>
        <v>5.2071245231178349E-2</v>
      </c>
      <c r="Y98" s="246">
        <f>SUMIF(BAROMPREM!B:B,G98,BAROMPREM!N:N)/1000</f>
        <v>224.08725000000001</v>
      </c>
      <c r="Z98" s="246">
        <f>Y98*VLOOKUP(G98,IMMO!$C$4:$R$342,6,FALSE)*VLOOKUP(G98,IMMO!$C$4:$R$342,7,FALSE)</f>
        <v>9.8777093219946988</v>
      </c>
      <c r="AA98" s="246">
        <f>X98*SUMIF(IMMO!C:C,G98,IMMO!M:M)</f>
        <v>0</v>
      </c>
      <c r="AB98" s="246">
        <f>X98*SUMIF(IMMO!C:C,G98,IMMO!N:N)</f>
        <v>0</v>
      </c>
      <c r="AC98" s="246">
        <f>X98*SUMIF(IMMO!C:C,G98,IMMO!O:O)</f>
        <v>0</v>
      </c>
      <c r="AD98" s="246">
        <f>X98*SUMIF(IMMO!C:C,G98,IMMO!Q:Q)</f>
        <v>0</v>
      </c>
      <c r="AE98" s="246">
        <f>X98*SUMIF(IMMO!C:C,G98,IMMO!R:R)</f>
        <v>0</v>
      </c>
      <c r="AF98" s="246">
        <f t="shared" si="3"/>
        <v>10.371594788094434</v>
      </c>
    </row>
    <row r="99" spans="1:32" x14ac:dyDescent="0.25">
      <c r="A99" s="41">
        <v>264</v>
      </c>
      <c r="B99" s="42" t="s">
        <v>4</v>
      </c>
      <c r="C99" s="41">
        <v>5130</v>
      </c>
      <c r="D99" s="43" t="s">
        <v>485</v>
      </c>
      <c r="E99" s="41">
        <v>4130</v>
      </c>
      <c r="F99" s="43" t="s">
        <v>102</v>
      </c>
      <c r="G99" s="41">
        <v>130</v>
      </c>
      <c r="H99" s="43" t="s">
        <v>102</v>
      </c>
      <c r="I99" s="41">
        <v>130</v>
      </c>
      <c r="K99" s="28">
        <f>IF(SUMIF(CONSO!C:C,G99,CONSO!G:G)=0,0,L99/SUMIF(CONSO!C:C,G99,CONSO!G:G))</f>
        <v>0.14427847910644737</v>
      </c>
      <c r="L99" s="246">
        <f>SUMIF(BAROMPREM!B:B,G99,BAROMPREM!J:J)/1000-M99</f>
        <v>320.00000000000006</v>
      </c>
      <c r="M99" s="246">
        <f>SUMIF(BAROMPREM!B:B,G99,BAROMPREM!L:L)/1000</f>
        <v>1.13734</v>
      </c>
      <c r="N99" s="246">
        <f>L99*VLOOKUP(G99,CONSO!$C$4:$N$342,6,FALSE)*VLOOKUP(G99,CONSO!$C$4:$N$342,7,FALSE)+M99*CONSO!$S$4*CONSO!$T$4</f>
        <v>22.887551114995489</v>
      </c>
      <c r="O99" s="246">
        <f>K99*SUMIF(CONSO!C:C,G99,CONSO!M:M)</f>
        <v>0</v>
      </c>
      <c r="P99" s="246">
        <f>K99*SUMIF(CONSO!C:C,G99,CONSO!N:N)</f>
        <v>0</v>
      </c>
      <c r="Q99" s="246">
        <f t="shared" si="2"/>
        <v>22.887551114995489</v>
      </c>
      <c r="W99" s="62">
        <v>1.05</v>
      </c>
      <c r="X99" s="28">
        <f>IF(SUMIF(IMMO!C:C,G99,IMMO!G:G)=0,0,Y99/SUMIF(IMMO!C:C,G99,IMMO!G:G))</f>
        <v>7.7939070962789916E-2</v>
      </c>
      <c r="Y99" s="246">
        <f>SUMIF(BAROMPREM!B:B,G99,BAROMPREM!N:N)/1000</f>
        <v>843.19818000000009</v>
      </c>
      <c r="Z99" s="246">
        <f>Y99*VLOOKUP(G99,IMMO!$C$4:$R$342,6,FALSE)*VLOOKUP(G99,IMMO!$C$4:$R$342,7,FALSE)</f>
        <v>28.578019625013848</v>
      </c>
      <c r="AA99" s="246">
        <f>X99*SUMIF(IMMO!C:C,G99,IMMO!M:M)</f>
        <v>0</v>
      </c>
      <c r="AB99" s="246">
        <f>X99*SUMIF(IMMO!C:C,G99,IMMO!N:N)</f>
        <v>0</v>
      </c>
      <c r="AC99" s="246">
        <f>X99*SUMIF(IMMO!C:C,G99,IMMO!O:O)</f>
        <v>0</v>
      </c>
      <c r="AD99" s="246">
        <f>X99*SUMIF(IMMO!C:C,G99,IMMO!Q:Q)</f>
        <v>0</v>
      </c>
      <c r="AE99" s="246">
        <f>X99*SUMIF(IMMO!C:C,G99,IMMO!R:R)</f>
        <v>0</v>
      </c>
      <c r="AF99" s="246">
        <f t="shared" si="3"/>
        <v>30.006920606264543</v>
      </c>
    </row>
    <row r="100" spans="1:32" x14ac:dyDescent="0.25">
      <c r="A100" s="41">
        <v>264</v>
      </c>
      <c r="B100" s="42" t="s">
        <v>4</v>
      </c>
      <c r="C100" s="41">
        <v>5130</v>
      </c>
      <c r="D100" s="43" t="s">
        <v>485</v>
      </c>
      <c r="E100" s="41">
        <v>4135</v>
      </c>
      <c r="F100" s="43" t="s">
        <v>118</v>
      </c>
      <c r="G100" s="41">
        <v>135</v>
      </c>
      <c r="H100" s="43" t="s">
        <v>118</v>
      </c>
      <c r="I100" s="41">
        <v>135</v>
      </c>
      <c r="K100" s="28">
        <f>IF(SUMIF(CONSO!C:C,G100,CONSO!G:G)=0,0,L100/SUMIF(CONSO!C:C,G100,CONSO!G:G))</f>
        <v>1.1776941111670767E-2</v>
      </c>
      <c r="L100" s="246">
        <f>SUMIF(BAROMPREM!B:B,G100,BAROMPREM!J:J)/1000-M100</f>
        <v>25.999999999999996</v>
      </c>
      <c r="M100" s="246">
        <f>SUMIF(BAROMPREM!B:B,G100,BAROMPREM!L:L)/1000</f>
        <v>1.57985</v>
      </c>
      <c r="N100" s="246">
        <f>L100*VLOOKUP(G100,CONSO!$C$4:$N$342,6,FALSE)*VLOOKUP(G100,CONSO!$C$4:$N$342,7,FALSE)+M100*CONSO!$S$4*CONSO!$T$4</f>
        <v>2.6227734946017969</v>
      </c>
      <c r="O100" s="246">
        <f>K100*SUMIF(CONSO!C:C,G100,CONSO!M:M)</f>
        <v>0</v>
      </c>
      <c r="P100" s="246">
        <f>K100*SUMIF(CONSO!C:C,G100,CONSO!N:N)</f>
        <v>0</v>
      </c>
      <c r="Q100" s="246">
        <f t="shared" si="2"/>
        <v>2.6227734946017969</v>
      </c>
      <c r="W100" s="62">
        <v>1.1000000000000001</v>
      </c>
      <c r="X100" s="28">
        <f>IF(SUMIF(IMMO!C:C,G100,IMMO!G:G)=0,0,Y100/SUMIF(IMMO!C:C,G100,IMMO!G:G))</f>
        <v>3.2324790010880228E-3</v>
      </c>
      <c r="Y100" s="246">
        <f>SUMIF(BAROMPREM!B:B,G100,BAROMPREM!N:N)/1000</f>
        <v>34.81897</v>
      </c>
      <c r="Z100" s="246">
        <f>Y100*VLOOKUP(G100,IMMO!$C$4:$R$342,6,FALSE)*VLOOKUP(G100,IMMO!$C$4:$R$342,7,FALSE)</f>
        <v>1.3374884011546617</v>
      </c>
      <c r="AA100" s="246">
        <f>X100*SUMIF(IMMO!C:C,G100,IMMO!M:M)</f>
        <v>0</v>
      </c>
      <c r="AB100" s="246">
        <f>X100*SUMIF(IMMO!C:C,G100,IMMO!N:N)</f>
        <v>0</v>
      </c>
      <c r="AC100" s="246">
        <f>X100*SUMIF(IMMO!C:C,G100,IMMO!O:O)</f>
        <v>0</v>
      </c>
      <c r="AD100" s="246">
        <f>X100*SUMIF(IMMO!C:C,G100,IMMO!Q:Q)</f>
        <v>0</v>
      </c>
      <c r="AE100" s="246">
        <f>X100*SUMIF(IMMO!C:C,G100,IMMO!R:R)</f>
        <v>0</v>
      </c>
      <c r="AF100" s="246">
        <f t="shared" si="3"/>
        <v>1.471237241270128</v>
      </c>
    </row>
    <row r="101" spans="1:32" x14ac:dyDescent="0.25">
      <c r="A101" s="41">
        <v>264</v>
      </c>
      <c r="B101" s="42" t="s">
        <v>4</v>
      </c>
      <c r="C101" s="41">
        <v>5130</v>
      </c>
      <c r="D101" s="43" t="s">
        <v>485</v>
      </c>
      <c r="E101" s="41">
        <v>4162</v>
      </c>
      <c r="F101" s="43" t="s">
        <v>108</v>
      </c>
      <c r="G101" s="41">
        <v>162</v>
      </c>
      <c r="H101" s="43" t="s">
        <v>108</v>
      </c>
      <c r="I101" s="41">
        <v>162</v>
      </c>
      <c r="K101" s="28">
        <f>IF(SUMIF(CONSO!C:C,G101,CONSO!G:G)=0,0,L101/SUMIF(CONSO!C:C,G101,CONSO!G:G))</f>
        <v>0</v>
      </c>
      <c r="L101" s="246">
        <f>SUMIF(BAROMPREM!B:B,G101,BAROMPREM!J:J)/1000-M101</f>
        <v>0</v>
      </c>
      <c r="M101" s="246">
        <f>SUMIF(BAROMPREM!B:B,G101,BAROMPREM!L:L)/1000</f>
        <v>7.4999999999999997E-2</v>
      </c>
      <c r="N101" s="246">
        <f>L101*VLOOKUP(G101,CONSO!$C$4:$N$342,6,FALSE)*VLOOKUP(G101,CONSO!$C$4:$N$342,7,FALSE)+M101*CONSO!$S$4*CONSO!$T$4</f>
        <v>5.0868000000000016E-3</v>
      </c>
      <c r="O101" s="246">
        <f>K101*SUMIF(CONSO!C:C,G101,CONSO!M:M)</f>
        <v>0</v>
      </c>
      <c r="P101" s="246">
        <f>K101*SUMIF(CONSO!C:C,G101,CONSO!N:N)</f>
        <v>0</v>
      </c>
      <c r="Q101" s="246">
        <f t="shared" si="2"/>
        <v>5.0868000000000016E-3</v>
      </c>
      <c r="W101" s="62">
        <v>1.1000000000000001</v>
      </c>
      <c r="X101" s="28">
        <f>IF(SUMIF(IMMO!C:C,G101,IMMO!G:G)=0,0,Y101/SUMIF(IMMO!C:C,G101,IMMO!G:G))</f>
        <v>0</v>
      </c>
      <c r="Y101" s="246">
        <f>SUMIF(BAROMPREM!B:B,G101,BAROMPREM!N:N)/1000</f>
        <v>0</v>
      </c>
      <c r="Z101" s="246">
        <f>Y101*VLOOKUP(G101,IMMO!$C$4:$R$342,6,FALSE)*VLOOKUP(G101,IMMO!$C$4:$R$342,7,FALSE)</f>
        <v>0</v>
      </c>
      <c r="AA101" s="246">
        <f>X101*SUMIF(IMMO!C:C,G101,IMMO!M:M)</f>
        <v>0</v>
      </c>
      <c r="AB101" s="246">
        <f>X101*SUMIF(IMMO!C:C,G101,IMMO!N:N)</f>
        <v>0</v>
      </c>
      <c r="AC101" s="246">
        <f>X101*SUMIF(IMMO!C:C,G101,IMMO!O:O)</f>
        <v>0</v>
      </c>
      <c r="AD101" s="246">
        <f>X101*SUMIF(IMMO!C:C,G101,IMMO!Q:Q)</f>
        <v>0</v>
      </c>
      <c r="AE101" s="246">
        <f>X101*SUMIF(IMMO!C:C,G101,IMMO!R:R)</f>
        <v>0</v>
      </c>
      <c r="AF101" s="246">
        <f t="shared" si="3"/>
        <v>0</v>
      </c>
    </row>
    <row r="102" spans="1:32" x14ac:dyDescent="0.25">
      <c r="A102" s="41">
        <v>264</v>
      </c>
      <c r="B102" s="42" t="s">
        <v>4</v>
      </c>
      <c r="C102" s="41">
        <v>5130</v>
      </c>
      <c r="D102" s="43" t="s">
        <v>485</v>
      </c>
      <c r="E102" s="41">
        <v>4162</v>
      </c>
      <c r="F102" s="43" t="s">
        <v>108</v>
      </c>
      <c r="G102" s="41">
        <v>163</v>
      </c>
      <c r="H102" s="43" t="s">
        <v>355</v>
      </c>
      <c r="I102" s="41">
        <v>163</v>
      </c>
      <c r="K102" s="28">
        <f>IF(SUMIF(CONSO!C:C,G102,CONSO!G:G)=0,0,L102/SUMIF(CONSO!C:C,G102,CONSO!G:G))</f>
        <v>-9.2882543389416691E-3</v>
      </c>
      <c r="L102" s="246">
        <f>SUMIF(BAROMPREM!B:B,G102,BAROMPREM!J:J)/1000-M102</f>
        <v>-7</v>
      </c>
      <c r="M102" s="246">
        <f>SUMIF(BAROMPREM!B:B,G102,BAROMPREM!L:L)/1000</f>
        <v>0.23213999999999999</v>
      </c>
      <c r="N102" s="246">
        <f>L102*VLOOKUP(G102,CONSO!$C$4:$N$342,6,FALSE)*VLOOKUP(G102,CONSO!$C$4:$N$342,7,FALSE)+M102*CONSO!$S$4*CONSO!$T$4</f>
        <v>-0.54811269252652395</v>
      </c>
      <c r="O102" s="246">
        <f>K102*SUMIF(CONSO!C:C,G102,CONSO!M:M)</f>
        <v>0</v>
      </c>
      <c r="P102" s="246">
        <f>K102*SUMIF(CONSO!C:C,G102,CONSO!N:N)</f>
        <v>0</v>
      </c>
      <c r="Q102" s="246">
        <f t="shared" si="2"/>
        <v>-0.54811269252652395</v>
      </c>
      <c r="W102" s="62">
        <v>1.1000000000000001</v>
      </c>
      <c r="X102" s="28">
        <f>IF(SUMIF(IMMO!C:C,G102,IMMO!G:G)=0,0,Y102/SUMIF(IMMO!C:C,G102,IMMO!G:G))</f>
        <v>0</v>
      </c>
      <c r="Y102" s="246">
        <f>SUMIF(BAROMPREM!B:B,G102,BAROMPREM!N:N)/1000</f>
        <v>0</v>
      </c>
      <c r="Z102" s="246">
        <f>Y102*VLOOKUP(G102,IMMO!$C$4:$R$342,6,FALSE)*VLOOKUP(G102,IMMO!$C$4:$R$342,7,FALSE)</f>
        <v>0</v>
      </c>
      <c r="AA102" s="246">
        <f>X102*SUMIF(IMMO!C:C,G102,IMMO!M:M)</f>
        <v>0</v>
      </c>
      <c r="AB102" s="246">
        <f>X102*SUMIF(IMMO!C:C,G102,IMMO!N:N)</f>
        <v>0</v>
      </c>
      <c r="AC102" s="246">
        <f>X102*SUMIF(IMMO!C:C,G102,IMMO!O:O)</f>
        <v>0</v>
      </c>
      <c r="AD102" s="246">
        <f>X102*SUMIF(IMMO!C:C,G102,IMMO!Q:Q)</f>
        <v>0</v>
      </c>
      <c r="AE102" s="246">
        <f>X102*SUMIF(IMMO!C:C,G102,IMMO!R:R)</f>
        <v>0</v>
      </c>
      <c r="AF102" s="246">
        <f t="shared" si="3"/>
        <v>0</v>
      </c>
    </row>
    <row r="103" spans="1:32" x14ac:dyDescent="0.25">
      <c r="A103" s="41">
        <v>264</v>
      </c>
      <c r="B103" s="42" t="s">
        <v>4</v>
      </c>
      <c r="C103" s="41">
        <v>5130</v>
      </c>
      <c r="D103" s="43" t="s">
        <v>485</v>
      </c>
      <c r="E103" s="41">
        <v>4147</v>
      </c>
      <c r="F103" s="43" t="s">
        <v>109</v>
      </c>
      <c r="G103" s="41">
        <v>147</v>
      </c>
      <c r="H103" s="43" t="s">
        <v>109</v>
      </c>
      <c r="I103" s="41">
        <v>147</v>
      </c>
      <c r="K103" s="28">
        <f>IF(SUMIF(CONSO!C:C,G103,CONSO!G:G)=0,0,L103/SUMIF(CONSO!C:C,G103,CONSO!G:G))</f>
        <v>0</v>
      </c>
      <c r="L103" s="246">
        <f>SUMIF(BAROMPREM!B:B,G103,BAROMPREM!J:J)/1000-M103</f>
        <v>0</v>
      </c>
      <c r="M103" s="246">
        <f>SUMIF(BAROMPREM!B:B,G103,BAROMPREM!L:L)/1000</f>
        <v>8.6318900000000003</v>
      </c>
      <c r="N103" s="246">
        <f>L103*VLOOKUP(G103,CONSO!$C$4:$N$342,6,FALSE)*VLOOKUP(G103,CONSO!$C$4:$N$342,7,FALSE)+M103*CONSO!$S$4*CONSO!$T$4</f>
        <v>0.58544930736000012</v>
      </c>
      <c r="O103" s="246">
        <f>K103*SUMIF(CONSO!C:C,G103,CONSO!M:M)</f>
        <v>0</v>
      </c>
      <c r="P103" s="246">
        <f>K103*SUMIF(CONSO!C:C,G103,CONSO!N:N)</f>
        <v>0</v>
      </c>
      <c r="Q103" s="246">
        <f t="shared" si="2"/>
        <v>0.58544930736000012</v>
      </c>
      <c r="W103" s="62">
        <v>1.1000000000000001</v>
      </c>
      <c r="X103" s="28">
        <f>IF(SUMIF(IMMO!C:C,G103,IMMO!G:G)=0,0,Y103/SUMIF(IMMO!C:C,G103,IMMO!G:G))</f>
        <v>9.2040245826108272E-2</v>
      </c>
      <c r="Y103" s="246">
        <f>SUMIF(BAROMPREM!B:B,G103,BAROMPREM!N:N)/1000</f>
        <v>585.50025000000005</v>
      </c>
      <c r="Z103" s="246">
        <f>Y103*VLOOKUP(G103,IMMO!$C$4:$R$342,6,FALSE)*VLOOKUP(G103,IMMO!$C$4:$R$342,7,FALSE)</f>
        <v>23.38776988909181</v>
      </c>
      <c r="AA103" s="246">
        <f>X103*SUMIF(IMMO!C:C,G103,IMMO!M:M)</f>
        <v>0</v>
      </c>
      <c r="AB103" s="246">
        <f>X103*SUMIF(IMMO!C:C,G103,IMMO!N:N)</f>
        <v>0</v>
      </c>
      <c r="AC103" s="246">
        <f>X103*SUMIF(IMMO!C:C,G103,IMMO!O:O)</f>
        <v>0</v>
      </c>
      <c r="AD103" s="246">
        <f>X103*SUMIF(IMMO!C:C,G103,IMMO!Q:Q)</f>
        <v>0</v>
      </c>
      <c r="AE103" s="246">
        <f>X103*SUMIF(IMMO!C:C,G103,IMMO!R:R)</f>
        <v>0</v>
      </c>
      <c r="AF103" s="246">
        <f t="shared" si="3"/>
        <v>25.726546878000992</v>
      </c>
    </row>
    <row r="104" spans="1:32" x14ac:dyDescent="0.25">
      <c r="A104" s="41">
        <v>264</v>
      </c>
      <c r="B104" s="42" t="s">
        <v>4</v>
      </c>
      <c r="C104" s="41">
        <v>5130</v>
      </c>
      <c r="D104" s="43" t="s">
        <v>485</v>
      </c>
      <c r="E104" s="41">
        <v>4141</v>
      </c>
      <c r="F104" s="43" t="s">
        <v>104</v>
      </c>
      <c r="G104" s="41">
        <v>141</v>
      </c>
      <c r="H104" s="43" t="s">
        <v>104</v>
      </c>
      <c r="I104" s="41">
        <v>141</v>
      </c>
      <c r="K104" s="28">
        <f>IF(SUMIF(CONSO!C:C,G104,CONSO!G:G)=0,0,L104/SUMIF(CONSO!C:C,G104,CONSO!G:G))</f>
        <v>5.6572358700371438E-2</v>
      </c>
      <c r="L104" s="246">
        <f>SUMIF(BAROMPREM!B:B,G104,BAROMPREM!J:J)/1000-M104</f>
        <v>100.19999999999999</v>
      </c>
      <c r="M104" s="246">
        <f>SUMIF(BAROMPREM!B:B,G104,BAROMPREM!L:L)/1000</f>
        <v>0.92353999999999992</v>
      </c>
      <c r="N104" s="246">
        <f>L104*VLOOKUP(G104,CONSO!$C$4:$N$342,6,FALSE)*VLOOKUP(G104,CONSO!$C$4:$N$342,7,FALSE)+M104*CONSO!$S$4*CONSO!$T$4</f>
        <v>8.3369820020010366</v>
      </c>
      <c r="O104" s="246">
        <f>K104*SUMIF(CONSO!C:C,G104,CONSO!M:M)</f>
        <v>0</v>
      </c>
      <c r="P104" s="246">
        <f>K104*SUMIF(CONSO!C:C,G104,CONSO!N:N)</f>
        <v>0</v>
      </c>
      <c r="Q104" s="246">
        <f t="shared" si="2"/>
        <v>8.3369820020010366</v>
      </c>
      <c r="W104" s="62">
        <v>1.1499999999999999</v>
      </c>
      <c r="X104" s="28">
        <f>IF(SUMIF(IMMO!C:C,G104,IMMO!G:G)=0,0,Y104/SUMIF(IMMO!C:C,G104,IMMO!G:G))</f>
        <v>0</v>
      </c>
      <c r="Y104" s="246">
        <f>SUMIF(BAROMPREM!B:B,G104,BAROMPREM!N:N)/1000</f>
        <v>0</v>
      </c>
      <c r="Z104" s="246">
        <f>Y104*VLOOKUP(G104,IMMO!$C$4:$R$342,6,FALSE)*VLOOKUP(G104,IMMO!$C$4:$R$342,7,FALSE)</f>
        <v>0</v>
      </c>
      <c r="AA104" s="246">
        <f>X104*SUMIF(IMMO!C:C,G104,IMMO!M:M)</f>
        <v>0</v>
      </c>
      <c r="AB104" s="246">
        <f>X104*SUMIF(IMMO!C:C,G104,IMMO!N:N)</f>
        <v>0</v>
      </c>
      <c r="AC104" s="246">
        <f>X104*SUMIF(IMMO!C:C,G104,IMMO!O:O)</f>
        <v>0</v>
      </c>
      <c r="AD104" s="246">
        <f>X104*SUMIF(IMMO!C:C,G104,IMMO!Q:Q)</f>
        <v>0</v>
      </c>
      <c r="AE104" s="246">
        <f>X104*SUMIF(IMMO!C:C,G104,IMMO!R:R)</f>
        <v>0</v>
      </c>
      <c r="AF104" s="246">
        <f t="shared" si="3"/>
        <v>0</v>
      </c>
    </row>
    <row r="105" spans="1:32" x14ac:dyDescent="0.25">
      <c r="A105" s="41">
        <v>264</v>
      </c>
      <c r="B105" s="42" t="s">
        <v>4</v>
      </c>
      <c r="C105" s="41">
        <v>5130</v>
      </c>
      <c r="D105" s="43" t="s">
        <v>485</v>
      </c>
      <c r="E105" s="41">
        <v>4139</v>
      </c>
      <c r="F105" s="43" t="s">
        <v>119</v>
      </c>
      <c r="G105" s="41">
        <v>139</v>
      </c>
      <c r="H105" s="43" t="s">
        <v>119</v>
      </c>
      <c r="I105" s="41">
        <v>139</v>
      </c>
      <c r="K105" s="28">
        <f>IF(SUMIF(CONSO!C:C,G105,CONSO!G:G)=0,0,L105/SUMIF(CONSO!C:C,G105,CONSO!G:G))</f>
        <v>7.488525646187294E-2</v>
      </c>
      <c r="L105" s="246">
        <f>SUMIF(BAROMPREM!B:B,G105,BAROMPREM!J:J)/1000-M105</f>
        <v>92.999999999999986</v>
      </c>
      <c r="M105" s="246">
        <f>SUMIF(BAROMPREM!B:B,G105,BAROMPREM!L:L)/1000</f>
        <v>5.28193</v>
      </c>
      <c r="N105" s="246">
        <f>L105*VLOOKUP(G105,CONSO!$C$4:$N$342,6,FALSE)*VLOOKUP(G105,CONSO!$C$4:$N$342,7,FALSE)+M105*CONSO!$S$4*CONSO!$T$4</f>
        <v>8.0272762439933203</v>
      </c>
      <c r="O105" s="246">
        <f>K105*SUMIF(CONSO!C:C,G105,CONSO!M:M)</f>
        <v>0</v>
      </c>
      <c r="P105" s="246">
        <f>K105*SUMIF(CONSO!C:C,G105,CONSO!N:N)</f>
        <v>0</v>
      </c>
      <c r="Q105" s="246">
        <f t="shared" si="2"/>
        <v>8.0272762439933203</v>
      </c>
      <c r="W105" s="62">
        <v>1.1499999999999999</v>
      </c>
      <c r="X105" s="28">
        <f>IF(SUMIF(IMMO!C:C,G105,IMMO!G:G)=0,0,Y105/SUMIF(IMMO!C:C,G105,IMMO!G:G))</f>
        <v>4.1694397204885436E-2</v>
      </c>
      <c r="Y105" s="246">
        <f>SUMIF(BAROMPREM!B:B,G105,BAROMPREM!N:N)/1000</f>
        <v>300</v>
      </c>
      <c r="Z105" s="246">
        <f>Y105*VLOOKUP(G105,IMMO!$C$4:$R$342,6,FALSE)*VLOOKUP(G105,IMMO!$C$4:$R$342,7,FALSE)</f>
        <v>7.8368328421199944</v>
      </c>
      <c r="AA105" s="246">
        <f>X105*SUMIF(IMMO!C:C,G105,IMMO!M:M)</f>
        <v>0</v>
      </c>
      <c r="AB105" s="246">
        <f>X105*SUMIF(IMMO!C:C,G105,IMMO!N:N)</f>
        <v>0</v>
      </c>
      <c r="AC105" s="246">
        <f>X105*SUMIF(IMMO!C:C,G105,IMMO!O:O)</f>
        <v>0</v>
      </c>
      <c r="AD105" s="246">
        <f>X105*SUMIF(IMMO!C:C,G105,IMMO!Q:Q)</f>
        <v>0</v>
      </c>
      <c r="AE105" s="246">
        <f>X105*SUMIF(IMMO!C:C,G105,IMMO!R:R)</f>
        <v>0</v>
      </c>
      <c r="AF105" s="246">
        <f t="shared" si="3"/>
        <v>9.0123577684379921</v>
      </c>
    </row>
    <row r="106" spans="1:32" x14ac:dyDescent="0.25">
      <c r="A106" s="41">
        <v>264</v>
      </c>
      <c r="B106" s="42" t="s">
        <v>4</v>
      </c>
      <c r="C106" s="41">
        <v>5130</v>
      </c>
      <c r="D106" s="43" t="s">
        <v>485</v>
      </c>
      <c r="E106" s="41">
        <v>4139</v>
      </c>
      <c r="F106" s="43" t="s">
        <v>119</v>
      </c>
      <c r="G106" s="41">
        <v>152</v>
      </c>
      <c r="H106" s="43" t="s">
        <v>353</v>
      </c>
      <c r="I106" s="41">
        <v>152</v>
      </c>
      <c r="K106" s="28">
        <f>IF(SUMIF(CONSO!C:C,G106,CONSO!G:G)=0,0,L106/SUMIF(CONSO!C:C,G106,CONSO!G:G))</f>
        <v>3.1715052451817521E-2</v>
      </c>
      <c r="L106" s="246">
        <f>SUMIF(BAROMPREM!B:B,G106,BAROMPREM!J:J)/1000-M106</f>
        <v>13</v>
      </c>
      <c r="M106" s="246">
        <f>SUMIF(BAROMPREM!B:B,G106,BAROMPREM!L:L)/1000</f>
        <v>6.7930000000000004E-2</v>
      </c>
      <c r="N106" s="246">
        <f>L106*VLOOKUP(G106,CONSO!$C$4:$N$342,6,FALSE)*VLOOKUP(G106,CONSO!$C$4:$N$342,7,FALSE)+M106*CONSO!$S$4*CONSO!$T$4</f>
        <v>1.2244890598608638</v>
      </c>
      <c r="O106" s="246">
        <f>K106*SUMIF(CONSO!C:C,G106,CONSO!M:M)</f>
        <v>0</v>
      </c>
      <c r="P106" s="246">
        <f>K106*SUMIF(CONSO!C:C,G106,CONSO!N:N)</f>
        <v>0</v>
      </c>
      <c r="Q106" s="246">
        <f t="shared" si="2"/>
        <v>1.2244890598608638</v>
      </c>
      <c r="W106" s="62">
        <v>1.1499999999999999</v>
      </c>
      <c r="X106" s="28">
        <f>IF(SUMIF(IMMO!C:C,G106,IMMO!G:G)=0,0,Y106/SUMIF(IMMO!C:C,G106,IMMO!G:G))</f>
        <v>0</v>
      </c>
      <c r="Y106" s="246">
        <f>SUMIF(BAROMPREM!B:B,G106,BAROMPREM!N:N)/1000</f>
        <v>0</v>
      </c>
      <c r="Z106" s="246">
        <f>Y106*VLOOKUP(G106,IMMO!$C$4:$R$342,6,FALSE)*VLOOKUP(G106,IMMO!$C$4:$R$342,7,FALSE)</f>
        <v>0</v>
      </c>
      <c r="AA106" s="246">
        <f>X106*SUMIF(IMMO!C:C,G106,IMMO!M:M)</f>
        <v>0</v>
      </c>
      <c r="AB106" s="246">
        <f>X106*SUMIF(IMMO!C:C,G106,IMMO!N:N)</f>
        <v>0</v>
      </c>
      <c r="AC106" s="246">
        <f>X106*SUMIF(IMMO!C:C,G106,IMMO!O:O)</f>
        <v>0</v>
      </c>
      <c r="AD106" s="246">
        <f>X106*SUMIF(IMMO!C:C,G106,IMMO!Q:Q)</f>
        <v>0</v>
      </c>
      <c r="AE106" s="246">
        <f>X106*SUMIF(IMMO!C:C,G106,IMMO!R:R)</f>
        <v>0</v>
      </c>
      <c r="AF106" s="246">
        <f t="shared" si="3"/>
        <v>0</v>
      </c>
    </row>
    <row r="107" spans="1:32" x14ac:dyDescent="0.25">
      <c r="A107" s="41">
        <v>264</v>
      </c>
      <c r="B107" s="42" t="s">
        <v>4</v>
      </c>
      <c r="C107" s="41">
        <v>5130</v>
      </c>
      <c r="D107" s="43" t="s">
        <v>485</v>
      </c>
      <c r="E107" s="41">
        <v>4143</v>
      </c>
      <c r="F107" s="43" t="s">
        <v>120</v>
      </c>
      <c r="G107" s="41">
        <v>143</v>
      </c>
      <c r="H107" s="43" t="s">
        <v>120</v>
      </c>
      <c r="I107" s="41">
        <v>143</v>
      </c>
      <c r="K107" s="28">
        <f>IF(SUMIF(CONSO!C:C,G107,CONSO!G:G)=0,0,L107/SUMIF(CONSO!C:C,G107,CONSO!G:G))</f>
        <v>3.7488930433926988E-2</v>
      </c>
      <c r="L107" s="246">
        <f>SUMIF(BAROMPREM!B:B,G107,BAROMPREM!J:J)/1000-M107</f>
        <v>76.2</v>
      </c>
      <c r="M107" s="246">
        <f>SUMIF(BAROMPREM!B:B,G107,BAROMPREM!L:L)/1000</f>
        <v>1.0652300000000001</v>
      </c>
      <c r="N107" s="246">
        <f>L107*VLOOKUP(G107,CONSO!$C$4:$N$342,6,FALSE)*VLOOKUP(G107,CONSO!$C$4:$N$342,7,FALSE)+M107*CONSO!$S$4*CONSO!$T$4</f>
        <v>7.4511470839524687</v>
      </c>
      <c r="O107" s="246">
        <f>K107*SUMIF(CONSO!C:C,G107,CONSO!M:M)</f>
        <v>0</v>
      </c>
      <c r="P107" s="246">
        <f>K107*SUMIF(CONSO!C:C,G107,CONSO!N:N)</f>
        <v>0</v>
      </c>
      <c r="Q107" s="246">
        <f t="shared" si="2"/>
        <v>7.4511470839524687</v>
      </c>
      <c r="W107" s="62">
        <v>1.1499999999999999</v>
      </c>
      <c r="X107" s="28">
        <f>IF(SUMIF(IMMO!C:C,G107,IMMO!G:G)=0,0,Y107/SUMIF(IMMO!C:C,G107,IMMO!G:G))</f>
        <v>-8.24424940132956E-4</v>
      </c>
      <c r="Y107" s="246">
        <f>SUMIF(BAROMPREM!B:B,G107,BAROMPREM!N:N)/1000</f>
        <v>-5.6989999999999998</v>
      </c>
      <c r="Z107" s="246">
        <f>Y107*VLOOKUP(G107,IMMO!$C$4:$R$342,6,FALSE)*VLOOKUP(G107,IMMO!$C$4:$R$342,7,FALSE)</f>
        <v>-0.20713146397839807</v>
      </c>
      <c r="AA107" s="246">
        <f>X107*SUMIF(IMMO!C:C,G107,IMMO!M:M)</f>
        <v>0</v>
      </c>
      <c r="AB107" s="246">
        <f>X107*SUMIF(IMMO!C:C,G107,IMMO!N:N)</f>
        <v>0</v>
      </c>
      <c r="AC107" s="246">
        <f>X107*SUMIF(IMMO!C:C,G107,IMMO!O:O)</f>
        <v>0</v>
      </c>
      <c r="AD107" s="246">
        <f>X107*SUMIF(IMMO!C:C,G107,IMMO!Q:Q)</f>
        <v>0</v>
      </c>
      <c r="AE107" s="246">
        <f>X107*SUMIF(IMMO!C:C,G107,IMMO!R:R)</f>
        <v>0</v>
      </c>
      <c r="AF107" s="246">
        <f t="shared" si="3"/>
        <v>-0.23820118357515777</v>
      </c>
    </row>
    <row r="108" spans="1:32" x14ac:dyDescent="0.25">
      <c r="A108" s="41">
        <v>264</v>
      </c>
      <c r="B108" s="42" t="s">
        <v>4</v>
      </c>
      <c r="C108" s="41">
        <v>5130</v>
      </c>
      <c r="D108" s="43" t="s">
        <v>485</v>
      </c>
      <c r="E108" s="217">
        <v>4141</v>
      </c>
      <c r="F108" s="218" t="s">
        <v>104</v>
      </c>
      <c r="G108" s="41">
        <v>159</v>
      </c>
      <c r="H108" s="43" t="s">
        <v>105</v>
      </c>
      <c r="I108" s="41">
        <v>159</v>
      </c>
      <c r="K108" s="28">
        <f>IF(SUMIF(CONSO!C:C,G108,CONSO!G:G)=0,0,L108/SUMIF(CONSO!C:C,G108,CONSO!G:G))</f>
        <v>0</v>
      </c>
      <c r="L108" s="246">
        <f>SUMIF(BAROMPREM!B:B,G108,BAROMPREM!J:J)/1000-M108</f>
        <v>0</v>
      </c>
      <c r="M108" s="246">
        <f>SUMIF(BAROMPREM!B:B,G108,BAROMPREM!L:L)/1000</f>
        <v>2.5780400000000001</v>
      </c>
      <c r="N108" s="246">
        <f>L108*VLOOKUP(G108,CONSO!$C$4:$N$342,6,FALSE)*VLOOKUP(G108,CONSO!$C$4:$N$342,7,FALSE)+M108*CONSO!$S$4*CONSO!$T$4</f>
        <v>0.17485298496000004</v>
      </c>
      <c r="O108" s="246">
        <f>K108*SUMIF(CONSO!C:C,G108,CONSO!M:M)</f>
        <v>0</v>
      </c>
      <c r="P108" s="246">
        <f>K108*SUMIF(CONSO!C:C,G108,CONSO!N:N)</f>
        <v>0</v>
      </c>
      <c r="Q108" s="246">
        <f t="shared" si="2"/>
        <v>0.17485298496000004</v>
      </c>
      <c r="W108" s="62">
        <v>1.1000000000000001</v>
      </c>
      <c r="X108" s="28">
        <f>IF(SUMIF(IMMO!C:C,G108,IMMO!G:G)=0,0,Y108/SUMIF(IMMO!C:C,G108,IMMO!G:G))</f>
        <v>0</v>
      </c>
      <c r="Y108" s="246">
        <f>SUMIF(BAROMPREM!B:B,G108,BAROMPREM!N:N)/1000</f>
        <v>0</v>
      </c>
      <c r="Z108" s="246">
        <f>Y108*VLOOKUP(G108,IMMO!$C$4:$R$342,6,FALSE)*VLOOKUP(G108,IMMO!$C$4:$R$342,7,FALSE)</f>
        <v>0</v>
      </c>
      <c r="AA108" s="246">
        <f>X108*SUMIF(IMMO!C:C,G108,IMMO!M:M)</f>
        <v>0</v>
      </c>
      <c r="AB108" s="246">
        <f>X108*SUMIF(IMMO!C:C,G108,IMMO!N:N)</f>
        <v>0</v>
      </c>
      <c r="AC108" s="246">
        <f>X108*SUMIF(IMMO!C:C,G108,IMMO!O:O)</f>
        <v>0</v>
      </c>
      <c r="AD108" s="246">
        <f>X108*SUMIF(IMMO!C:C,G108,IMMO!Q:Q)</f>
        <v>0</v>
      </c>
      <c r="AE108" s="246">
        <f>X108*SUMIF(IMMO!C:C,G108,IMMO!R:R)</f>
        <v>0</v>
      </c>
      <c r="AF108" s="246">
        <f t="shared" si="3"/>
        <v>0</v>
      </c>
    </row>
    <row r="109" spans="1:32" x14ac:dyDescent="0.25">
      <c r="A109" s="41">
        <v>264</v>
      </c>
      <c r="B109" s="42" t="s">
        <v>4</v>
      </c>
      <c r="C109" s="41">
        <v>5130</v>
      </c>
      <c r="D109" s="43" t="s">
        <v>485</v>
      </c>
      <c r="E109" s="41">
        <v>4157</v>
      </c>
      <c r="F109" s="43" t="s">
        <v>106</v>
      </c>
      <c r="G109" s="41">
        <v>157</v>
      </c>
      <c r="H109" s="43" t="s">
        <v>106</v>
      </c>
      <c r="I109" s="41">
        <v>157</v>
      </c>
      <c r="K109" s="28">
        <f>IF(SUMIF(CONSO!C:C,G109,CONSO!G:G)=0,0,L109/SUMIF(CONSO!C:C,G109,CONSO!G:G))</f>
        <v>5.1745838172790985E-3</v>
      </c>
      <c r="L109" s="246">
        <f>SUMIF(BAROMPREM!B:B,G109,BAROMPREM!J:J)/1000-M109</f>
        <v>9</v>
      </c>
      <c r="M109" s="246">
        <f>SUMIF(BAROMPREM!B:B,G109,BAROMPREM!L:L)/1000</f>
        <v>3.8550999999999997</v>
      </c>
      <c r="N109" s="246">
        <f>L109*VLOOKUP(G109,CONSO!$C$4:$N$342,6,FALSE)*VLOOKUP(G109,CONSO!$C$4:$N$342,7,FALSE)+M109*CONSO!$S$4*CONSO!$T$4</f>
        <v>1.1072171249541642</v>
      </c>
      <c r="O109" s="246">
        <f>K109*SUMIF(CONSO!C:C,G109,CONSO!M:M)</f>
        <v>0</v>
      </c>
      <c r="P109" s="246">
        <f>K109*SUMIF(CONSO!C:C,G109,CONSO!N:N)</f>
        <v>0</v>
      </c>
      <c r="Q109" s="246">
        <f t="shared" si="2"/>
        <v>1.1072171249541642</v>
      </c>
      <c r="W109" s="62">
        <v>1.1000000000000001</v>
      </c>
      <c r="X109" s="28">
        <f>IF(SUMIF(IMMO!C:C,G109,IMMO!G:G)=0,0,Y109/SUMIF(IMMO!C:C,G109,IMMO!G:G))</f>
        <v>6.6734468422771212E-2</v>
      </c>
      <c r="Y109" s="246">
        <f>SUMIF(BAROMPREM!B:B,G109,BAROMPREM!N:N)/1000</f>
        <v>128.10127</v>
      </c>
      <c r="Z109" s="246">
        <f>Y109*VLOOKUP(G109,IMMO!$C$4:$R$342,6,FALSE)*VLOOKUP(G109,IMMO!$C$4:$R$342,7,FALSE)</f>
        <v>4.9778224976934231</v>
      </c>
      <c r="AA109" s="246">
        <f>X109*SUMIF(IMMO!C:C,G109,IMMO!M:M)</f>
        <v>0</v>
      </c>
      <c r="AB109" s="246">
        <f>X109*SUMIF(IMMO!C:C,G109,IMMO!N:N)</f>
        <v>0</v>
      </c>
      <c r="AC109" s="246">
        <f>X109*SUMIF(IMMO!C:C,G109,IMMO!O:O)</f>
        <v>0</v>
      </c>
      <c r="AD109" s="246">
        <f>X109*SUMIF(IMMO!C:C,G109,IMMO!Q:Q)</f>
        <v>0</v>
      </c>
      <c r="AE109" s="246">
        <f>X109*SUMIF(IMMO!C:C,G109,IMMO!R:R)</f>
        <v>0</v>
      </c>
      <c r="AF109" s="246">
        <f t="shared" si="3"/>
        <v>5.475604747462766</v>
      </c>
    </row>
    <row r="110" spans="1:32" x14ac:dyDescent="0.25">
      <c r="A110" s="41">
        <v>264</v>
      </c>
      <c r="B110" s="42" t="s">
        <v>4</v>
      </c>
      <c r="C110" s="41">
        <v>5130</v>
      </c>
      <c r="D110" s="43" t="s">
        <v>485</v>
      </c>
      <c r="E110" s="41">
        <v>4148</v>
      </c>
      <c r="F110" s="43" t="s">
        <v>121</v>
      </c>
      <c r="G110" s="41">
        <v>148</v>
      </c>
      <c r="H110" s="43" t="s">
        <v>121</v>
      </c>
      <c r="I110" s="41">
        <v>148</v>
      </c>
      <c r="K110" s="28">
        <f>IF(SUMIF(CONSO!C:C,G110,CONSO!G:G)=0,0,L110/SUMIF(CONSO!C:C,G110,CONSO!G:G))</f>
        <v>1.2904918709766228E-2</v>
      </c>
      <c r="L110" s="246">
        <f>SUMIF(BAROMPREM!B:B,G110,BAROMPREM!J:J)/1000-M110</f>
        <v>6</v>
      </c>
      <c r="M110" s="246">
        <f>SUMIF(BAROMPREM!B:B,G110,BAROMPREM!L:L)/1000</f>
        <v>0.34377999999999997</v>
      </c>
      <c r="N110" s="246">
        <f>L110*VLOOKUP(G110,CONSO!$C$4:$N$342,6,FALSE)*VLOOKUP(G110,CONSO!$C$4:$N$342,7,FALSE)+M110*CONSO!$S$4*CONSO!$T$4</f>
        <v>0.39007471385283254</v>
      </c>
      <c r="O110" s="246">
        <f>K110*SUMIF(CONSO!C:C,G110,CONSO!M:M)</f>
        <v>0</v>
      </c>
      <c r="P110" s="246">
        <f>K110*SUMIF(CONSO!C:C,G110,CONSO!N:N)</f>
        <v>0</v>
      </c>
      <c r="Q110" s="246">
        <f t="shared" si="2"/>
        <v>0.39007471385283254</v>
      </c>
      <c r="W110" s="62">
        <v>1.2</v>
      </c>
      <c r="X110" s="28">
        <f>IF(SUMIF(IMMO!C:C,G110,IMMO!G:G)=0,0,Y110/SUMIF(IMMO!C:C,G110,IMMO!G:G))</f>
        <v>0.115404155418351</v>
      </c>
      <c r="Y110" s="246">
        <f>SUMIF(BAROMPREM!B:B,G110,BAROMPREM!N:N)/1000</f>
        <v>384.50342999999998</v>
      </c>
      <c r="Z110" s="246">
        <f>Y110*VLOOKUP(G110,IMMO!$C$4:$R$342,6,FALSE)*VLOOKUP(G110,IMMO!$C$4:$R$342,7,FALSE)</f>
        <v>11.49825665392647</v>
      </c>
      <c r="AA110" s="246">
        <f>X110*SUMIF(IMMO!C:C,G110,IMMO!M:M)</f>
        <v>0</v>
      </c>
      <c r="AB110" s="246">
        <f>X110*SUMIF(IMMO!C:C,G110,IMMO!N:N)</f>
        <v>0</v>
      </c>
      <c r="AC110" s="246">
        <f>X110*SUMIF(IMMO!C:C,G110,IMMO!O:O)</f>
        <v>0</v>
      </c>
      <c r="AD110" s="246">
        <f>X110*SUMIF(IMMO!C:C,G110,IMMO!Q:Q)</f>
        <v>0</v>
      </c>
      <c r="AE110" s="246">
        <f>X110*SUMIF(IMMO!C:C,G110,IMMO!R:R)</f>
        <v>0</v>
      </c>
      <c r="AF110" s="246">
        <f t="shared" si="3"/>
        <v>13.797907984711763</v>
      </c>
    </row>
    <row r="111" spans="1:32" x14ac:dyDescent="0.25">
      <c r="A111" s="41">
        <v>264</v>
      </c>
      <c r="B111" s="42" t="s">
        <v>4</v>
      </c>
      <c r="C111" s="41">
        <v>5130</v>
      </c>
      <c r="D111" s="43" t="s">
        <v>485</v>
      </c>
      <c r="E111" s="41">
        <v>4144</v>
      </c>
      <c r="F111" s="43" t="s">
        <v>107</v>
      </c>
      <c r="G111" s="41">
        <v>144</v>
      </c>
      <c r="H111" s="43" t="s">
        <v>107</v>
      </c>
      <c r="I111" s="41">
        <v>144</v>
      </c>
      <c r="K111" s="28">
        <f>IF(SUMIF(CONSO!C:C,G111,CONSO!G:G)=0,0,L111/SUMIF(CONSO!C:C,G111,CONSO!G:G))</f>
        <v>0.15601369099737325</v>
      </c>
      <c r="L111" s="246">
        <f>SUMIF(BAROMPREM!B:B,G111,BAROMPREM!J:J)/1000-M111</f>
        <v>98</v>
      </c>
      <c r="M111" s="246">
        <f>SUMIF(BAROMPREM!B:B,G111,BAROMPREM!L:L)/1000</f>
        <v>0</v>
      </c>
      <c r="N111" s="246">
        <f>L111*VLOOKUP(G111,CONSO!$C$4:$N$342,6,FALSE)*VLOOKUP(G111,CONSO!$C$4:$N$342,7,FALSE)+M111*CONSO!$S$4*CONSO!$T$4</f>
        <v>6.683514081122981</v>
      </c>
      <c r="O111" s="246">
        <f>K111*SUMIF(CONSO!C:C,G111,CONSO!M:M)</f>
        <v>0</v>
      </c>
      <c r="P111" s="246">
        <f>K111*SUMIF(CONSO!C:C,G111,CONSO!N:N)</f>
        <v>0</v>
      </c>
      <c r="Q111" s="246">
        <f t="shared" si="2"/>
        <v>6.683514081122981</v>
      </c>
      <c r="W111" s="62">
        <v>1.1499999999999999</v>
      </c>
      <c r="X111" s="28">
        <f>IF(SUMIF(IMMO!C:C,G111,IMMO!G:G)=0,0,Y111/SUMIF(IMMO!C:C,G111,IMMO!G:G))</f>
        <v>-3.4773860020847223E-2</v>
      </c>
      <c r="Y111" s="246">
        <f>SUMIF(BAROMPREM!B:B,G111,BAROMPREM!N:N)/1000</f>
        <v>-157.52170999999998</v>
      </c>
      <c r="Z111" s="246">
        <f>Y111*VLOOKUP(G111,IMMO!$C$4:$R$342,6,FALSE)*VLOOKUP(G111,IMMO!$C$4:$R$342,7,FALSE)</f>
        <v>-5.6757273382668432</v>
      </c>
      <c r="AA111" s="246">
        <f>X111*SUMIF(IMMO!C:C,G111,IMMO!M:M)</f>
        <v>0</v>
      </c>
      <c r="AB111" s="246">
        <f>X111*SUMIF(IMMO!C:C,G111,IMMO!N:N)</f>
        <v>0</v>
      </c>
      <c r="AC111" s="246">
        <f>X111*SUMIF(IMMO!C:C,G111,IMMO!O:O)</f>
        <v>0</v>
      </c>
      <c r="AD111" s="246">
        <f>X111*SUMIF(IMMO!C:C,G111,IMMO!Q:Q)</f>
        <v>0</v>
      </c>
      <c r="AE111" s="246">
        <f>X111*SUMIF(IMMO!C:C,G111,IMMO!R:R)</f>
        <v>0</v>
      </c>
      <c r="AF111" s="246">
        <f t="shared" si="3"/>
        <v>-6.5270864390068688</v>
      </c>
    </row>
    <row r="112" spans="1:32" x14ac:dyDescent="0.25">
      <c r="A112" s="41">
        <v>264</v>
      </c>
      <c r="B112" s="42" t="s">
        <v>4</v>
      </c>
      <c r="C112" s="41">
        <v>5130</v>
      </c>
      <c r="D112" s="43" t="s">
        <v>485</v>
      </c>
      <c r="E112" s="41">
        <v>4153</v>
      </c>
      <c r="F112" s="43" t="s">
        <v>110</v>
      </c>
      <c r="G112" s="41">
        <v>153</v>
      </c>
      <c r="H112" s="43" t="s">
        <v>110</v>
      </c>
      <c r="I112" s="41">
        <v>153</v>
      </c>
      <c r="K112" s="28">
        <f>IF(SUMIF(CONSO!C:C,G112,CONSO!G:G)=0,0,L112/SUMIF(CONSO!C:C,G112,CONSO!G:G))</f>
        <v>0.17812766105347308</v>
      </c>
      <c r="L112" s="246">
        <f>SUMIF(BAROMPREM!B:B,G112,BAROMPREM!J:J)/1000-M112</f>
        <v>205</v>
      </c>
      <c r="M112" s="246">
        <f>SUMIF(BAROMPREM!B:B,G112,BAROMPREM!L:L)/1000</f>
        <v>0.68355999999999995</v>
      </c>
      <c r="N112" s="246">
        <f>L112*VLOOKUP(G112,CONSO!$C$4:$N$342,6,FALSE)*VLOOKUP(G112,CONSO!$C$4:$N$342,7,FALSE)+M112*CONSO!$S$4*CONSO!$T$4</f>
        <v>18.532086122891585</v>
      </c>
      <c r="O112" s="246">
        <f>K112*SUMIF(CONSO!C:C,G112,CONSO!M:M)</f>
        <v>0</v>
      </c>
      <c r="P112" s="246">
        <f>K112*SUMIF(CONSO!C:C,G112,CONSO!N:N)</f>
        <v>0</v>
      </c>
      <c r="Q112" s="246">
        <f t="shared" si="2"/>
        <v>18.532086122891585</v>
      </c>
      <c r="W112" s="62">
        <v>1.05</v>
      </c>
      <c r="X112" s="28">
        <f>IF(SUMIF(IMMO!C:C,G112,IMMO!G:G)=0,0,Y112/SUMIF(IMMO!C:C,G112,IMMO!G:G))</f>
        <v>0.23186328256959671</v>
      </c>
      <c r="Y112" s="246">
        <f>SUMIF(BAROMPREM!B:B,G112,BAROMPREM!N:N)/1000</f>
        <v>619.5</v>
      </c>
      <c r="Z112" s="246">
        <f>Y112*VLOOKUP(G112,IMMO!$C$4:$R$342,6,FALSE)*VLOOKUP(G112,IMMO!$C$4:$R$342,7,FALSE)</f>
        <v>23.575392536429678</v>
      </c>
      <c r="AA112" s="246">
        <f>X112*SUMIF(IMMO!C:C,G112,IMMO!M:M)</f>
        <v>0</v>
      </c>
      <c r="AB112" s="246">
        <f>X112*SUMIF(IMMO!C:C,G112,IMMO!N:N)</f>
        <v>0</v>
      </c>
      <c r="AC112" s="246">
        <f>X112*SUMIF(IMMO!C:C,G112,IMMO!O:O)</f>
        <v>0</v>
      </c>
      <c r="AD112" s="246">
        <f>X112*SUMIF(IMMO!C:C,G112,IMMO!Q:Q)</f>
        <v>0</v>
      </c>
      <c r="AE112" s="246">
        <f>X112*SUMIF(IMMO!C:C,G112,IMMO!R:R)</f>
        <v>0</v>
      </c>
      <c r="AF112" s="246">
        <f t="shared" si="3"/>
        <v>24.754162163251163</v>
      </c>
    </row>
    <row r="113" spans="1:32" x14ac:dyDescent="0.25">
      <c r="A113" s="41">
        <v>264</v>
      </c>
      <c r="B113" s="42" t="s">
        <v>4</v>
      </c>
      <c r="C113" s="41">
        <v>5130</v>
      </c>
      <c r="D113" s="43" t="s">
        <v>485</v>
      </c>
      <c r="E113" s="41">
        <v>4153</v>
      </c>
      <c r="F113" s="43" t="s">
        <v>110</v>
      </c>
      <c r="G113" s="41">
        <v>156</v>
      </c>
      <c r="H113" s="43" t="s">
        <v>354</v>
      </c>
      <c r="I113" s="41">
        <v>156</v>
      </c>
      <c r="K113" s="28">
        <f>IF(SUMIF(CONSO!C:C,G113,CONSO!G:G)=0,0,L113/SUMIF(CONSO!C:C,G113,CONSO!G:G))</f>
        <v>0</v>
      </c>
      <c r="L113" s="246">
        <f>SUMIF(BAROMPREM!B:B,G113,BAROMPREM!J:J)/1000-M113</f>
        <v>0</v>
      </c>
      <c r="M113" s="246">
        <f>SUMIF(BAROMPREM!B:B,G113,BAROMPREM!L:L)/1000</f>
        <v>0.47031000000000001</v>
      </c>
      <c r="N113" s="246">
        <f>L113*VLOOKUP(G113,CONSO!$C$4:$N$342,6,FALSE)*VLOOKUP(G113,CONSO!$C$4:$N$342,7,FALSE)+M113*CONSO!$S$4*CONSO!$T$4</f>
        <v>3.189830544000001E-2</v>
      </c>
      <c r="O113" s="246">
        <f>K113*SUMIF(CONSO!C:C,G113,CONSO!M:M)</f>
        <v>0</v>
      </c>
      <c r="P113" s="246">
        <f>K113*SUMIF(CONSO!C:C,G113,CONSO!N:N)</f>
        <v>0</v>
      </c>
      <c r="Q113" s="246">
        <f t="shared" si="2"/>
        <v>3.189830544000001E-2</v>
      </c>
      <c r="W113" s="62">
        <v>1.05</v>
      </c>
      <c r="X113" s="28">
        <f>IF(SUMIF(IMMO!C:C,G113,IMMO!G:G)=0,0,Y113/SUMIF(IMMO!C:C,G113,IMMO!G:G))</f>
        <v>0</v>
      </c>
      <c r="Y113" s="246">
        <f>SUMIF(BAROMPREM!B:B,G113,BAROMPREM!N:N)/1000</f>
        <v>0</v>
      </c>
      <c r="Z113" s="246">
        <f>Y113*VLOOKUP(G113,IMMO!$C$4:$R$342,6,FALSE)*VLOOKUP(G113,IMMO!$C$4:$R$342,7,FALSE)</f>
        <v>0</v>
      </c>
      <c r="AA113" s="246">
        <f>X113*SUMIF(IMMO!C:C,G113,IMMO!M:M)</f>
        <v>0</v>
      </c>
      <c r="AB113" s="246">
        <f>X113*SUMIF(IMMO!C:C,G113,IMMO!N:N)</f>
        <v>0</v>
      </c>
      <c r="AC113" s="246">
        <f>X113*SUMIF(IMMO!C:C,G113,IMMO!O:O)</f>
        <v>0</v>
      </c>
      <c r="AD113" s="246">
        <f>X113*SUMIF(IMMO!C:C,G113,IMMO!Q:Q)</f>
        <v>0</v>
      </c>
      <c r="AE113" s="246">
        <f>X113*SUMIF(IMMO!C:C,G113,IMMO!R:R)</f>
        <v>0</v>
      </c>
      <c r="AF113" s="246">
        <f t="shared" si="3"/>
        <v>0</v>
      </c>
    </row>
    <row r="114" spans="1:32" x14ac:dyDescent="0.25">
      <c r="A114" s="41">
        <v>264</v>
      </c>
      <c r="B114" s="42" t="s">
        <v>4</v>
      </c>
      <c r="C114" s="41">
        <v>5130</v>
      </c>
      <c r="D114" s="43" t="s">
        <v>485</v>
      </c>
      <c r="E114" s="41">
        <v>4164</v>
      </c>
      <c r="F114" s="43" t="s">
        <v>122</v>
      </c>
      <c r="G114" s="41">
        <v>164</v>
      </c>
      <c r="H114" s="43" t="s">
        <v>122</v>
      </c>
      <c r="I114" s="41">
        <v>164</v>
      </c>
      <c r="K114" s="28">
        <f>IF(SUMIF(CONSO!C:C,G114,CONSO!G:G)=0,0,L114/SUMIF(CONSO!C:C,G114,CONSO!G:G))</f>
        <v>0.15200648561005273</v>
      </c>
      <c r="L114" s="246">
        <f>SUMIF(BAROMPREM!B:B,G114,BAROMPREM!J:J)/1000-M114</f>
        <v>75.000000000000014</v>
      </c>
      <c r="M114" s="246">
        <f>SUMIF(BAROMPREM!B:B,G114,BAROMPREM!L:L)/1000</f>
        <v>1.9274100000000001</v>
      </c>
      <c r="N114" s="246">
        <f>L114*VLOOKUP(G114,CONSO!$C$4:$N$342,6,FALSE)*VLOOKUP(G114,CONSO!$C$4:$N$342,7,FALSE)+M114*CONSO!$S$4*CONSO!$T$4</f>
        <v>6.2752233777948048</v>
      </c>
      <c r="O114" s="246">
        <f>K114*SUMIF(CONSO!C:C,G114,CONSO!M:M)</f>
        <v>0</v>
      </c>
      <c r="P114" s="246">
        <f>K114*SUMIF(CONSO!C:C,G114,CONSO!N:N)</f>
        <v>0</v>
      </c>
      <c r="Q114" s="246">
        <f t="shared" si="2"/>
        <v>6.2752233777948048</v>
      </c>
      <c r="W114" s="62">
        <v>1.2</v>
      </c>
      <c r="X114" s="28">
        <f>IF(SUMIF(IMMO!C:C,G114,IMMO!G:G)=0,0,Y114/SUMIF(IMMO!C:C,G114,IMMO!G:G))</f>
        <v>0.15029520824498815</v>
      </c>
      <c r="Y114" s="246">
        <f>SUMIF(BAROMPREM!B:B,G114,BAROMPREM!N:N)/1000</f>
        <v>94.102689999999996</v>
      </c>
      <c r="Z114" s="246">
        <f>Y114*VLOOKUP(G114,IMMO!$C$4:$R$342,6,FALSE)*VLOOKUP(G114,IMMO!$C$4:$R$342,7,FALSE)</f>
        <v>3.1131951459809608</v>
      </c>
      <c r="AA114" s="246">
        <f>X114*SUMIF(IMMO!C:C,G114,IMMO!M:M)</f>
        <v>0</v>
      </c>
      <c r="AB114" s="246">
        <f>X114*SUMIF(IMMO!C:C,G114,IMMO!N:N)</f>
        <v>0</v>
      </c>
      <c r="AC114" s="246">
        <f>X114*SUMIF(IMMO!C:C,G114,IMMO!O:O)</f>
        <v>0</v>
      </c>
      <c r="AD114" s="246">
        <f>X114*SUMIF(IMMO!C:C,G114,IMMO!Q:Q)</f>
        <v>0</v>
      </c>
      <c r="AE114" s="246">
        <f>X114*SUMIF(IMMO!C:C,G114,IMMO!R:R)</f>
        <v>0</v>
      </c>
      <c r="AF114" s="246">
        <f t="shared" si="3"/>
        <v>3.7358341751771529</v>
      </c>
    </row>
    <row r="115" spans="1:32" x14ac:dyDescent="0.25">
      <c r="A115" s="41">
        <v>264</v>
      </c>
      <c r="B115" s="42" t="s">
        <v>4</v>
      </c>
      <c r="C115" s="41">
        <v>5130</v>
      </c>
      <c r="D115" s="43" t="s">
        <v>485</v>
      </c>
      <c r="E115" s="217">
        <v>4147</v>
      </c>
      <c r="F115" s="218" t="s">
        <v>109</v>
      </c>
      <c r="G115" s="41">
        <v>160</v>
      </c>
      <c r="H115" s="43" t="s">
        <v>111</v>
      </c>
      <c r="I115" s="41">
        <v>160</v>
      </c>
      <c r="K115" s="28">
        <f>IF(SUMIF(CONSO!C:C,G115,CONSO!G:G)=0,0,L115/SUMIF(CONSO!C:C,G115,CONSO!G:G))</f>
        <v>0.13042732109147076</v>
      </c>
      <c r="L115" s="246">
        <f>SUMIF(BAROMPREM!B:B,G115,BAROMPREM!J:J)/1000-M115</f>
        <v>76</v>
      </c>
      <c r="M115" s="246">
        <f>SUMIF(BAROMPREM!B:B,G115,BAROMPREM!L:L)/1000</f>
        <v>6.48</v>
      </c>
      <c r="N115" s="246">
        <f>L115*VLOOKUP(G115,CONSO!$C$4:$N$342,6,FALSE)*VLOOKUP(G115,CONSO!$C$4:$N$342,7,FALSE)+M115*CONSO!$S$4*CONSO!$T$4</f>
        <v>5.6987349331958139</v>
      </c>
      <c r="O115" s="246">
        <f>K115*SUMIF(CONSO!C:C,G115,CONSO!M:M)</f>
        <v>0</v>
      </c>
      <c r="P115" s="246">
        <f>K115*SUMIF(CONSO!C:C,G115,CONSO!N:N)</f>
        <v>0</v>
      </c>
      <c r="Q115" s="246">
        <f t="shared" si="2"/>
        <v>5.6987349331958139</v>
      </c>
      <c r="W115" s="62">
        <v>1.1499999999999999</v>
      </c>
      <c r="X115" s="28">
        <f>IF(SUMIF(IMMO!C:C,G115,IMMO!G:G)=0,0,Y115/SUMIF(IMMO!C:C,G115,IMMO!G:G))</f>
        <v>0.36495872074225283</v>
      </c>
      <c r="Y115" s="246">
        <f>SUMIF(BAROMPREM!B:B,G115,BAROMPREM!N:N)/1000</f>
        <v>181.04285000000002</v>
      </c>
      <c r="Z115" s="246">
        <f>Y115*VLOOKUP(G115,IMMO!$C$4:$R$342,6,FALSE)*VLOOKUP(G115,IMMO!$C$4:$R$342,7,FALSE)</f>
        <v>6.3063198228469606</v>
      </c>
      <c r="AA115" s="246">
        <f>X115*SUMIF(IMMO!C:C,G115,IMMO!M:M)</f>
        <v>0</v>
      </c>
      <c r="AB115" s="246">
        <f>X115*SUMIF(IMMO!C:C,G115,IMMO!N:N)</f>
        <v>0</v>
      </c>
      <c r="AC115" s="246">
        <f>X115*SUMIF(IMMO!C:C,G115,IMMO!O:O)</f>
        <v>0</v>
      </c>
      <c r="AD115" s="246">
        <f>X115*SUMIF(IMMO!C:C,G115,IMMO!Q:Q)</f>
        <v>0</v>
      </c>
      <c r="AE115" s="246">
        <f>X115*SUMIF(IMMO!C:C,G115,IMMO!R:R)</f>
        <v>0</v>
      </c>
      <c r="AF115" s="246">
        <f t="shared" si="3"/>
        <v>7.2522677962740039</v>
      </c>
    </row>
    <row r="116" spans="1:32" x14ac:dyDescent="0.25">
      <c r="A116" s="41">
        <v>264</v>
      </c>
      <c r="B116" s="42" t="s">
        <v>4</v>
      </c>
      <c r="C116" s="41">
        <v>5130</v>
      </c>
      <c r="D116" s="43" t="s">
        <v>485</v>
      </c>
      <c r="E116" s="217">
        <v>4139</v>
      </c>
      <c r="F116" s="218" t="s">
        <v>119</v>
      </c>
      <c r="G116" s="41">
        <v>140</v>
      </c>
      <c r="H116" s="43" t="s">
        <v>123</v>
      </c>
      <c r="I116" s="41">
        <v>140</v>
      </c>
      <c r="K116" s="28">
        <f>IF(SUMIF(CONSO!C:C,G116,CONSO!G:G)=0,0,L116/SUMIF(CONSO!C:C,G116,CONSO!G:G))</f>
        <v>0.10518934081346423</v>
      </c>
      <c r="L116" s="246">
        <f>SUMIF(BAROMPREM!B:B,G116,BAROMPREM!J:J)/1000-M116</f>
        <v>45</v>
      </c>
      <c r="M116" s="246">
        <f>SUMIF(BAROMPREM!B:B,G116,BAROMPREM!L:L)/1000</f>
        <v>0.36549999999999999</v>
      </c>
      <c r="N116" s="246">
        <f>L116*VLOOKUP(G116,CONSO!$C$4:$N$342,6,FALSE)*VLOOKUP(G116,CONSO!$C$4:$N$342,7,FALSE)+M116*CONSO!$S$4*CONSO!$T$4</f>
        <v>3.9968403208359038</v>
      </c>
      <c r="O116" s="246">
        <f>K116*SUMIF(CONSO!C:C,G116,CONSO!M:M)</f>
        <v>0</v>
      </c>
      <c r="P116" s="246">
        <f>K116*SUMIF(CONSO!C:C,G116,CONSO!N:N)</f>
        <v>0</v>
      </c>
      <c r="Q116" s="246">
        <f t="shared" si="2"/>
        <v>3.9968403208359038</v>
      </c>
      <c r="W116" s="62">
        <v>1.05</v>
      </c>
      <c r="X116" s="28">
        <f>IF(SUMIF(IMMO!C:C,G116,IMMO!G:G)=0,0,Y116/SUMIF(IMMO!C:C,G116,IMMO!G:G))</f>
        <v>0</v>
      </c>
      <c r="Y116" s="246">
        <f>SUMIF(BAROMPREM!B:B,G116,BAROMPREM!N:N)/1000</f>
        <v>0</v>
      </c>
      <c r="Z116" s="246">
        <f>Y116*VLOOKUP(G116,IMMO!$C$4:$R$342,6,FALSE)*VLOOKUP(G116,IMMO!$C$4:$R$342,7,FALSE)</f>
        <v>0</v>
      </c>
      <c r="AA116" s="246">
        <f>X116*SUMIF(IMMO!C:C,G116,IMMO!M:M)</f>
        <v>0</v>
      </c>
      <c r="AB116" s="246">
        <f>X116*SUMIF(IMMO!C:C,G116,IMMO!N:N)</f>
        <v>0</v>
      </c>
      <c r="AC116" s="246">
        <f>X116*SUMIF(IMMO!C:C,G116,IMMO!O:O)</f>
        <v>0</v>
      </c>
      <c r="AD116" s="246">
        <f>X116*SUMIF(IMMO!C:C,G116,IMMO!Q:Q)</f>
        <v>0</v>
      </c>
      <c r="AE116" s="246">
        <f>X116*SUMIF(IMMO!C:C,G116,IMMO!R:R)</f>
        <v>0</v>
      </c>
      <c r="AF116" s="246">
        <f t="shared" si="3"/>
        <v>0</v>
      </c>
    </row>
    <row r="117" spans="1:32" x14ac:dyDescent="0.25">
      <c r="A117" s="41">
        <v>264</v>
      </c>
      <c r="B117" s="42" t="s">
        <v>4</v>
      </c>
      <c r="C117" s="41">
        <v>5169</v>
      </c>
      <c r="D117" s="43" t="s">
        <v>511</v>
      </c>
      <c r="E117" s="41">
        <v>4189</v>
      </c>
      <c r="F117" s="43" t="s">
        <v>128</v>
      </c>
      <c r="G117" s="41">
        <v>189</v>
      </c>
      <c r="H117" s="43" t="s">
        <v>128</v>
      </c>
      <c r="I117" s="41">
        <v>189</v>
      </c>
      <c r="K117" s="28">
        <f>IF(SUMIF(CONSO!C:C,G117,CONSO!G:G)=0,0,L117/SUMIF(CONSO!C:C,G117,CONSO!G:G))</f>
        <v>0.29789295228868978</v>
      </c>
      <c r="L117" s="246">
        <f>SUMIF(BAROMPREM!B:B,G117,BAROMPREM!J:J)/1000-M117</f>
        <v>246</v>
      </c>
      <c r="M117" s="246">
        <f>SUMIF(BAROMPREM!B:B,G117,BAROMPREM!L:L)/1000</f>
        <v>6.3144300000000007</v>
      </c>
      <c r="N117" s="246">
        <f>L117*VLOOKUP(G117,CONSO!$C$4:$N$342,6,FALSE)*VLOOKUP(G117,CONSO!$C$4:$N$342,7,FALSE)+M117*CONSO!$S$4*CONSO!$T$4</f>
        <v>18.861145915478396</v>
      </c>
      <c r="O117" s="246">
        <f>K117*SUMIF(CONSO!C:C,G117,CONSO!M:M)</f>
        <v>0</v>
      </c>
      <c r="P117" s="246">
        <f>K117*SUMIF(CONSO!C:C,G117,CONSO!N:N)</f>
        <v>0</v>
      </c>
      <c r="Q117" s="246">
        <f t="shared" si="2"/>
        <v>18.861145915478396</v>
      </c>
      <c r="W117" s="62">
        <v>1.05</v>
      </c>
      <c r="X117" s="28">
        <f>IF(SUMIF(IMMO!C:C,G117,IMMO!G:G)=0,0,Y117/SUMIF(IMMO!C:C,G117,IMMO!G:G))</f>
        <v>2.6203734246673223E-2</v>
      </c>
      <c r="Y117" s="246">
        <f>SUMIF(BAROMPREM!B:B,G117,BAROMPREM!N:N)/1000</f>
        <v>64</v>
      </c>
      <c r="Z117" s="246">
        <f>Y117*VLOOKUP(G117,IMMO!$C$4:$R$342,6,FALSE)*VLOOKUP(G117,IMMO!$C$4:$R$342,7,FALSE)</f>
        <v>1.7251531446967847</v>
      </c>
      <c r="AA117" s="246">
        <f>X117*SUMIF(IMMO!C:C,G117,IMMO!M:M)</f>
        <v>0</v>
      </c>
      <c r="AB117" s="246">
        <f>X117*SUMIF(IMMO!C:C,G117,IMMO!N:N)</f>
        <v>0</v>
      </c>
      <c r="AC117" s="246">
        <f>X117*SUMIF(IMMO!C:C,G117,IMMO!O:O)</f>
        <v>0</v>
      </c>
      <c r="AD117" s="246">
        <f>X117*SUMIF(IMMO!C:C,G117,IMMO!Q:Q)</f>
        <v>0</v>
      </c>
      <c r="AE117" s="246">
        <f>X117*SUMIF(IMMO!C:C,G117,IMMO!R:R)</f>
        <v>0</v>
      </c>
      <c r="AF117" s="246">
        <f t="shared" si="3"/>
        <v>1.811410801931624</v>
      </c>
    </row>
    <row r="118" spans="1:32" x14ac:dyDescent="0.25">
      <c r="A118" s="41">
        <v>264</v>
      </c>
      <c r="B118" s="42" t="s">
        <v>4</v>
      </c>
      <c r="C118" s="41">
        <v>5169</v>
      </c>
      <c r="D118" s="43" t="s">
        <v>511</v>
      </c>
      <c r="E118" s="41">
        <v>4189</v>
      </c>
      <c r="F118" s="43" t="s">
        <v>128</v>
      </c>
      <c r="G118" s="41">
        <v>191</v>
      </c>
      <c r="H118" s="43" t="s">
        <v>357</v>
      </c>
      <c r="I118" s="41">
        <v>191</v>
      </c>
      <c r="K118" s="28">
        <f>IF(SUMIF(CONSO!C:C,G118,CONSO!G:G)=0,0,L118/SUMIF(CONSO!C:C,G118,CONSO!G:G))</f>
        <v>0.13983413806769998</v>
      </c>
      <c r="L118" s="246">
        <f>SUMIF(BAROMPREM!B:B,G118,BAROMPREM!J:J)/1000-M118</f>
        <v>63</v>
      </c>
      <c r="M118" s="246">
        <f>SUMIF(BAROMPREM!B:B,G118,BAROMPREM!L:L)/1000</f>
        <v>2.20146</v>
      </c>
      <c r="N118" s="246">
        <f>L118*VLOOKUP(G118,CONSO!$C$4:$N$342,6,FALSE)*VLOOKUP(G118,CONSO!$C$4:$N$342,7,FALSE)+M118*CONSO!$S$4*CONSO!$T$4</f>
        <v>5.2464701139694672</v>
      </c>
      <c r="O118" s="246">
        <f>K118*SUMIF(CONSO!C:C,G118,CONSO!M:M)</f>
        <v>0</v>
      </c>
      <c r="P118" s="246">
        <f>K118*SUMIF(CONSO!C:C,G118,CONSO!N:N)</f>
        <v>0</v>
      </c>
      <c r="Q118" s="246">
        <f t="shared" si="2"/>
        <v>5.2464701139694672</v>
      </c>
      <c r="W118" s="62">
        <v>1.05</v>
      </c>
      <c r="X118" s="28">
        <f>IF(SUMIF(IMMO!C:C,G118,IMMO!G:G)=0,0,Y118/SUMIF(IMMO!C:C,G118,IMMO!G:G))</f>
        <v>0</v>
      </c>
      <c r="Y118" s="246">
        <f>SUMIF(BAROMPREM!B:B,G118,BAROMPREM!N:N)/1000</f>
        <v>0</v>
      </c>
      <c r="Z118" s="246">
        <f>Y118*VLOOKUP(G118,IMMO!$C$4:$R$342,6,FALSE)*VLOOKUP(G118,IMMO!$C$4:$R$342,7,FALSE)</f>
        <v>0</v>
      </c>
      <c r="AA118" s="246">
        <f>X118*SUMIF(IMMO!C:C,G118,IMMO!M:M)</f>
        <v>0</v>
      </c>
      <c r="AB118" s="246">
        <f>X118*SUMIF(IMMO!C:C,G118,IMMO!N:N)</f>
        <v>0</v>
      </c>
      <c r="AC118" s="246">
        <f>X118*SUMIF(IMMO!C:C,G118,IMMO!O:O)</f>
        <v>0</v>
      </c>
      <c r="AD118" s="246">
        <f>X118*SUMIF(IMMO!C:C,G118,IMMO!Q:Q)</f>
        <v>0</v>
      </c>
      <c r="AE118" s="246">
        <f>X118*SUMIF(IMMO!C:C,G118,IMMO!R:R)</f>
        <v>0</v>
      </c>
      <c r="AF118" s="246">
        <f t="shared" si="3"/>
        <v>0</v>
      </c>
    </row>
    <row r="119" spans="1:32" x14ac:dyDescent="0.25">
      <c r="A119" s="41">
        <v>264</v>
      </c>
      <c r="B119" s="42" t="s">
        <v>4</v>
      </c>
      <c r="C119" s="41">
        <v>5169</v>
      </c>
      <c r="D119" s="43" t="s">
        <v>511</v>
      </c>
      <c r="E119" s="217">
        <v>4174</v>
      </c>
      <c r="F119" s="218" t="s">
        <v>125</v>
      </c>
      <c r="G119" s="41">
        <v>186</v>
      </c>
      <c r="H119" s="43" t="s">
        <v>124</v>
      </c>
      <c r="I119" s="41">
        <v>186</v>
      </c>
      <c r="K119" s="28">
        <f>IF(SUMIF(CONSO!C:C,G119,CONSO!G:G)=0,0,L119/SUMIF(CONSO!C:C,G119,CONSO!G:G))</f>
        <v>5.4247585982423767E-3</v>
      </c>
      <c r="L119" s="246">
        <f>SUMIF(BAROMPREM!B:B,G119,BAROMPREM!J:J)/1000-M119</f>
        <v>4.9999999999999991</v>
      </c>
      <c r="M119" s="246">
        <f>SUMIF(BAROMPREM!B:B,G119,BAROMPREM!L:L)/1000</f>
        <v>5.7666300000000001</v>
      </c>
      <c r="N119" s="246">
        <f>L119*VLOOKUP(G119,CONSO!$C$4:$N$342,6,FALSE)*VLOOKUP(G119,CONSO!$C$4:$N$342,7,FALSE)+M119*CONSO!$S$4*CONSO!$T$4</f>
        <v>0.81334334502517525</v>
      </c>
      <c r="O119" s="246">
        <f>K119*SUMIF(CONSO!C:C,G119,CONSO!M:M)</f>
        <v>0</v>
      </c>
      <c r="P119" s="246">
        <f>K119*SUMIF(CONSO!C:C,G119,CONSO!N:N)</f>
        <v>0</v>
      </c>
      <c r="Q119" s="246">
        <f t="shared" si="2"/>
        <v>0.81334334502517525</v>
      </c>
      <c r="W119" s="62">
        <v>1.1000000000000001</v>
      </c>
      <c r="X119" s="28">
        <f>IF(SUMIF(IMMO!C:C,G119,IMMO!G:G)=0,0,Y119/SUMIF(IMMO!C:C,G119,IMMO!G:G))</f>
        <v>0</v>
      </c>
      <c r="Y119" s="246">
        <f>SUMIF(BAROMPREM!B:B,G119,BAROMPREM!N:N)/1000</f>
        <v>0</v>
      </c>
      <c r="Z119" s="246">
        <f>Y119*VLOOKUP(G119,IMMO!$C$4:$R$342,6,FALSE)*VLOOKUP(G119,IMMO!$C$4:$R$342,7,FALSE)</f>
        <v>0</v>
      </c>
      <c r="AA119" s="246">
        <f>X119*SUMIF(IMMO!C:C,G119,IMMO!M:M)</f>
        <v>0</v>
      </c>
      <c r="AB119" s="246">
        <f>X119*SUMIF(IMMO!C:C,G119,IMMO!N:N)</f>
        <v>0</v>
      </c>
      <c r="AC119" s="246">
        <f>X119*SUMIF(IMMO!C:C,G119,IMMO!O:O)</f>
        <v>0</v>
      </c>
      <c r="AD119" s="246">
        <f>X119*SUMIF(IMMO!C:C,G119,IMMO!Q:Q)</f>
        <v>0</v>
      </c>
      <c r="AE119" s="246">
        <f>X119*SUMIF(IMMO!C:C,G119,IMMO!R:R)</f>
        <v>0</v>
      </c>
      <c r="AF119" s="246">
        <f t="shared" si="3"/>
        <v>0</v>
      </c>
    </row>
    <row r="120" spans="1:32" x14ac:dyDescent="0.25">
      <c r="A120" s="41">
        <v>264</v>
      </c>
      <c r="B120" s="42" t="s">
        <v>4</v>
      </c>
      <c r="C120" s="41">
        <v>5169</v>
      </c>
      <c r="D120" s="43" t="s">
        <v>511</v>
      </c>
      <c r="E120" s="41">
        <v>4195</v>
      </c>
      <c r="F120" s="43" t="s">
        <v>131</v>
      </c>
      <c r="G120" s="41">
        <v>195</v>
      </c>
      <c r="H120" s="43" t="s">
        <v>131</v>
      </c>
      <c r="I120" s="41">
        <v>195</v>
      </c>
      <c r="K120" s="28">
        <f>IF(SUMIF(CONSO!C:C,G120,CONSO!G:G)=0,0,L120/SUMIF(CONSO!C:C,G120,CONSO!G:G))</f>
        <v>9.2572641592249427E-2</v>
      </c>
      <c r="L120" s="246">
        <f>SUMIF(BAROMPREM!B:B,G120,BAROMPREM!J:J)/1000-M120</f>
        <v>116</v>
      </c>
      <c r="M120" s="246">
        <f>SUMIF(BAROMPREM!B:B,G120,BAROMPREM!L:L)/1000</f>
        <v>1.3789200000000001</v>
      </c>
      <c r="N120" s="246">
        <f>L120*VLOOKUP(G120,CONSO!$C$4:$N$342,6,FALSE)*VLOOKUP(G120,CONSO!$C$4:$N$342,7,FALSE)+M120*CONSO!$S$4*CONSO!$T$4</f>
        <v>9.4717412945843904</v>
      </c>
      <c r="O120" s="246">
        <f>K120*SUMIF(CONSO!C:C,G120,CONSO!M:M)</f>
        <v>0</v>
      </c>
      <c r="P120" s="246">
        <f>K120*SUMIF(CONSO!C:C,G120,CONSO!N:N)</f>
        <v>0</v>
      </c>
      <c r="Q120" s="246">
        <f t="shared" si="2"/>
        <v>9.4717412945843904</v>
      </c>
      <c r="W120" s="62">
        <v>1.1000000000000001</v>
      </c>
      <c r="X120" s="28">
        <f>IF(SUMIF(IMMO!C:C,G120,IMMO!G:G)=0,0,Y120/SUMIF(IMMO!C:C,G120,IMMO!G:G))</f>
        <v>3.8117029871282786E-2</v>
      </c>
      <c r="Y120" s="246">
        <f>SUMIF(BAROMPREM!B:B,G120,BAROMPREM!N:N)/1000</f>
        <v>246.36208999999999</v>
      </c>
      <c r="Z120" s="246">
        <f>Y120*VLOOKUP(G120,IMMO!$C$4:$R$342,6,FALSE)*VLOOKUP(G120,IMMO!$C$4:$R$342,7,FALSE)</f>
        <v>10.593933589033213</v>
      </c>
      <c r="AA120" s="246">
        <f>X120*SUMIF(IMMO!C:C,G120,IMMO!M:M)</f>
        <v>0</v>
      </c>
      <c r="AB120" s="246">
        <f>X120*SUMIF(IMMO!C:C,G120,IMMO!N:N)</f>
        <v>0</v>
      </c>
      <c r="AC120" s="246">
        <f>X120*SUMIF(IMMO!C:C,G120,IMMO!O:O)</f>
        <v>0</v>
      </c>
      <c r="AD120" s="246">
        <f>X120*SUMIF(IMMO!C:C,G120,IMMO!Q:Q)</f>
        <v>0</v>
      </c>
      <c r="AE120" s="246">
        <f>X120*SUMIF(IMMO!C:C,G120,IMMO!R:R)</f>
        <v>0</v>
      </c>
      <c r="AF120" s="246">
        <f t="shared" si="3"/>
        <v>11.653326947936536</v>
      </c>
    </row>
    <row r="121" spans="1:32" x14ac:dyDescent="0.25">
      <c r="A121" s="41">
        <v>264</v>
      </c>
      <c r="B121" s="42" t="s">
        <v>4</v>
      </c>
      <c r="C121" s="41">
        <v>5169</v>
      </c>
      <c r="D121" s="43" t="s">
        <v>511</v>
      </c>
      <c r="E121" s="217">
        <v>4189</v>
      </c>
      <c r="F121" s="218" t="s">
        <v>128</v>
      </c>
      <c r="G121" s="41">
        <v>193</v>
      </c>
      <c r="H121" s="43" t="s">
        <v>132</v>
      </c>
      <c r="I121" s="41">
        <v>193</v>
      </c>
      <c r="K121" s="28">
        <f>IF(SUMIF(CONSO!C:C,G121,CONSO!G:G)=0,0,L121/SUMIF(CONSO!C:C,G121,CONSO!G:G))</f>
        <v>0.13830865075772272</v>
      </c>
      <c r="L121" s="246">
        <f>SUMIF(BAROMPREM!B:B,G121,BAROMPREM!J:J)/1000-M121</f>
        <v>160.4</v>
      </c>
      <c r="M121" s="246">
        <f>SUMIF(BAROMPREM!B:B,G121,BAROMPREM!L:L)/1000</f>
        <v>7.7313199999999993</v>
      </c>
      <c r="N121" s="246">
        <f>L121*VLOOKUP(G121,CONSO!$C$4:$N$342,6,FALSE)*VLOOKUP(G121,CONSO!$C$4:$N$342,7,FALSE)+M121*CONSO!$S$4*CONSO!$T$4</f>
        <v>12.578811995482763</v>
      </c>
      <c r="O121" s="246">
        <f>K121*SUMIF(CONSO!C:C,G121,CONSO!M:M)</f>
        <v>0</v>
      </c>
      <c r="P121" s="246">
        <f>K121*SUMIF(CONSO!C:C,G121,CONSO!N:N)</f>
        <v>0</v>
      </c>
      <c r="Q121" s="246">
        <f t="shared" si="2"/>
        <v>12.578811995482763</v>
      </c>
      <c r="W121" s="62">
        <v>1.1000000000000001</v>
      </c>
      <c r="X121" s="28">
        <f>IF(SUMIF(IMMO!C:C,G121,IMMO!G:G)=0,0,Y121/SUMIF(IMMO!C:C,G121,IMMO!G:G))</f>
        <v>-2.3250178560555139E-5</v>
      </c>
      <c r="Y121" s="246">
        <f>SUMIF(BAROMPREM!B:B,G121,BAROMPREM!N:N)/1000</f>
        <v>-9.9699999999999997E-2</v>
      </c>
      <c r="Z121" s="246">
        <f>Y121*VLOOKUP(G121,IMMO!$C$4:$R$342,6,FALSE)*VLOOKUP(G121,IMMO!$C$4:$R$342,7,FALSE)</f>
        <v>-2.9211504621606461E-3</v>
      </c>
      <c r="AA121" s="246">
        <f>X121*SUMIF(IMMO!C:C,G121,IMMO!M:M)</f>
        <v>0</v>
      </c>
      <c r="AB121" s="246">
        <f>X121*SUMIF(IMMO!C:C,G121,IMMO!N:N)</f>
        <v>0</v>
      </c>
      <c r="AC121" s="246">
        <f>X121*SUMIF(IMMO!C:C,G121,IMMO!O:O)</f>
        <v>0</v>
      </c>
      <c r="AD121" s="246">
        <f>X121*SUMIF(IMMO!C:C,G121,IMMO!Q:Q)</f>
        <v>0</v>
      </c>
      <c r="AE121" s="246">
        <f>X121*SUMIF(IMMO!C:C,G121,IMMO!R:R)</f>
        <v>0</v>
      </c>
      <c r="AF121" s="246">
        <f t="shared" si="3"/>
        <v>-3.2132655083767108E-3</v>
      </c>
    </row>
    <row r="122" spans="1:32" x14ac:dyDescent="0.25">
      <c r="A122" s="41">
        <v>264</v>
      </c>
      <c r="B122" s="42" t="s">
        <v>4</v>
      </c>
      <c r="C122" s="41">
        <v>5169</v>
      </c>
      <c r="D122" s="43" t="s">
        <v>511</v>
      </c>
      <c r="E122" s="217">
        <v>4189</v>
      </c>
      <c r="F122" s="218" t="s">
        <v>128</v>
      </c>
      <c r="G122" s="41">
        <v>192</v>
      </c>
      <c r="H122" s="43" t="s">
        <v>358</v>
      </c>
      <c r="I122" s="41">
        <v>192</v>
      </c>
      <c r="K122" s="28">
        <f>IF(SUMIF(CONSO!C:C,G122,CONSO!G:G)=0,0,L122/SUMIF(CONSO!C:C,G122,CONSO!G:G))</f>
        <v>0.19791179678977713</v>
      </c>
      <c r="L122" s="246">
        <f>SUMIF(BAROMPREM!B:B,G122,BAROMPREM!J:J)/1000-M122</f>
        <v>127</v>
      </c>
      <c r="M122" s="246">
        <f>SUMIF(BAROMPREM!B:B,G122,BAROMPREM!L:L)/1000</f>
        <v>0.76117999999999997</v>
      </c>
      <c r="N122" s="246">
        <f>L122*VLOOKUP(G122,CONSO!$C$4:$N$342,6,FALSE)*VLOOKUP(G122,CONSO!$C$4:$N$342,7,FALSE)+M122*CONSO!$S$4*CONSO!$T$4</f>
        <v>9.6549691269526949</v>
      </c>
      <c r="O122" s="246">
        <f>K122*SUMIF(CONSO!C:C,G122,CONSO!M:M)</f>
        <v>0</v>
      </c>
      <c r="P122" s="246">
        <f>K122*SUMIF(CONSO!C:C,G122,CONSO!N:N)</f>
        <v>0</v>
      </c>
      <c r="Q122" s="246">
        <f t="shared" si="2"/>
        <v>9.6549691269526949</v>
      </c>
      <c r="W122" s="62">
        <v>1.1000000000000001</v>
      </c>
      <c r="X122" s="28">
        <f>IF(SUMIF(IMMO!C:C,G122,IMMO!G:G)=0,0,Y122/SUMIF(IMMO!C:C,G122,IMMO!G:G))</f>
        <v>0</v>
      </c>
      <c r="Y122" s="246">
        <f>SUMIF(BAROMPREM!B:B,G122,BAROMPREM!N:N)/1000</f>
        <v>0</v>
      </c>
      <c r="Z122" s="246">
        <f>Y122*VLOOKUP(G122,IMMO!$C$4:$R$342,6,FALSE)*VLOOKUP(G122,IMMO!$C$4:$R$342,7,FALSE)</f>
        <v>0</v>
      </c>
      <c r="AA122" s="246">
        <f>X122*SUMIF(IMMO!C:C,G122,IMMO!M:M)</f>
        <v>0</v>
      </c>
      <c r="AB122" s="246">
        <f>X122*SUMIF(IMMO!C:C,G122,IMMO!N:N)</f>
        <v>0</v>
      </c>
      <c r="AC122" s="246">
        <f>X122*SUMIF(IMMO!C:C,G122,IMMO!O:O)</f>
        <v>0</v>
      </c>
      <c r="AD122" s="246">
        <f>X122*SUMIF(IMMO!C:C,G122,IMMO!Q:Q)</f>
        <v>0</v>
      </c>
      <c r="AE122" s="246">
        <f>X122*SUMIF(IMMO!C:C,G122,IMMO!R:R)</f>
        <v>0</v>
      </c>
      <c r="AF122" s="246">
        <f t="shared" si="3"/>
        <v>0</v>
      </c>
    </row>
    <row r="123" spans="1:32" x14ac:dyDescent="0.25">
      <c r="A123" s="41">
        <v>264</v>
      </c>
      <c r="B123" s="42" t="s">
        <v>4</v>
      </c>
      <c r="C123" s="41">
        <v>5169</v>
      </c>
      <c r="D123" s="43" t="s">
        <v>511</v>
      </c>
      <c r="E123" s="41">
        <v>4184</v>
      </c>
      <c r="F123" s="43" t="s">
        <v>112</v>
      </c>
      <c r="G123" s="41">
        <v>184</v>
      </c>
      <c r="H123" s="43" t="s">
        <v>112</v>
      </c>
      <c r="I123" s="41">
        <v>184</v>
      </c>
      <c r="K123" s="28">
        <f>IF(SUMIF(CONSO!C:C,G123,CONSO!G:G)=0,0,L123/SUMIF(CONSO!C:C,G123,CONSO!G:G))</f>
        <v>1.7151292778693192E-2</v>
      </c>
      <c r="L123" s="246">
        <f>SUMIF(BAROMPREM!B:B,G123,BAROMPREM!J:J)/1000-M123</f>
        <v>28</v>
      </c>
      <c r="M123" s="246">
        <f>SUMIF(BAROMPREM!B:B,G123,BAROMPREM!L:L)/1000</f>
        <v>1.7192000000000001</v>
      </c>
      <c r="N123" s="246">
        <f>L123*VLOOKUP(G123,CONSO!$C$4:$N$342,6,FALSE)*VLOOKUP(G123,CONSO!$C$4:$N$342,7,FALSE)+M123*CONSO!$S$4*CONSO!$T$4</f>
        <v>2.8654232626457237</v>
      </c>
      <c r="O123" s="246">
        <f>K123*SUMIF(CONSO!C:C,G123,CONSO!M:M)</f>
        <v>0</v>
      </c>
      <c r="P123" s="246">
        <f>K123*SUMIF(CONSO!C:C,G123,CONSO!N:N)</f>
        <v>0</v>
      </c>
      <c r="Q123" s="246">
        <f t="shared" si="2"/>
        <v>2.8654232626457237</v>
      </c>
      <c r="W123" s="62">
        <v>1.1000000000000001</v>
      </c>
      <c r="X123" s="28">
        <f>IF(SUMIF(IMMO!C:C,G123,IMMO!G:G)=0,0,Y123/SUMIF(IMMO!C:C,G123,IMMO!G:G))</f>
        <v>0</v>
      </c>
      <c r="Y123" s="246">
        <f>SUMIF(BAROMPREM!B:B,G123,BAROMPREM!N:N)/1000</f>
        <v>0</v>
      </c>
      <c r="Z123" s="246">
        <f>Y123*VLOOKUP(G123,IMMO!$C$4:$R$342,6,FALSE)*VLOOKUP(G123,IMMO!$C$4:$R$342,7,FALSE)</f>
        <v>0</v>
      </c>
      <c r="AA123" s="246">
        <f>X123*SUMIF(IMMO!C:C,G123,IMMO!M:M)</f>
        <v>0</v>
      </c>
      <c r="AB123" s="246">
        <f>X123*SUMIF(IMMO!C:C,G123,IMMO!N:N)</f>
        <v>0</v>
      </c>
      <c r="AC123" s="246">
        <f>X123*SUMIF(IMMO!C:C,G123,IMMO!O:O)</f>
        <v>0</v>
      </c>
      <c r="AD123" s="246">
        <f>X123*SUMIF(IMMO!C:C,G123,IMMO!Q:Q)</f>
        <v>0</v>
      </c>
      <c r="AE123" s="246">
        <f>X123*SUMIF(IMMO!C:C,G123,IMMO!R:R)</f>
        <v>0</v>
      </c>
      <c r="AF123" s="246">
        <f t="shared" si="3"/>
        <v>0</v>
      </c>
    </row>
    <row r="124" spans="1:32" x14ac:dyDescent="0.25">
      <c r="A124" s="41">
        <v>264</v>
      </c>
      <c r="B124" s="42" t="s">
        <v>4</v>
      </c>
      <c r="C124" s="41">
        <v>5169</v>
      </c>
      <c r="D124" s="43" t="s">
        <v>511</v>
      </c>
      <c r="E124" s="217">
        <v>4194</v>
      </c>
      <c r="F124" s="218" t="s">
        <v>134</v>
      </c>
      <c r="G124" s="41">
        <v>196</v>
      </c>
      <c r="H124" s="43" t="s">
        <v>133</v>
      </c>
      <c r="I124" s="41">
        <v>196</v>
      </c>
      <c r="K124" s="28">
        <f>IF(SUMIF(CONSO!C:C,G124,CONSO!G:G)=0,0,L124/SUMIF(CONSO!C:C,G124,CONSO!G:G))</f>
        <v>0</v>
      </c>
      <c r="L124" s="246">
        <f>SUMIF(BAROMPREM!B:B,G124,BAROMPREM!J:J)/1000-M124</f>
        <v>0</v>
      </c>
      <c r="M124" s="246">
        <f>SUMIF(BAROMPREM!B:B,G124,BAROMPREM!L:L)/1000</f>
        <v>1.1840999999999999</v>
      </c>
      <c r="N124" s="246">
        <f>L124*VLOOKUP(G124,CONSO!$C$4:$N$342,6,FALSE)*VLOOKUP(G124,CONSO!$C$4:$N$342,7,FALSE)+M124*CONSO!$S$4*CONSO!$T$4</f>
        <v>8.0310398400000024E-2</v>
      </c>
      <c r="O124" s="246">
        <f>K124*SUMIF(CONSO!C:C,G124,CONSO!M:M)</f>
        <v>0</v>
      </c>
      <c r="P124" s="246">
        <f>K124*SUMIF(CONSO!C:C,G124,CONSO!N:N)</f>
        <v>0</v>
      </c>
      <c r="Q124" s="246">
        <f t="shared" si="2"/>
        <v>8.0310398400000024E-2</v>
      </c>
      <c r="W124" s="62">
        <v>1.1499999999999999</v>
      </c>
      <c r="X124" s="28">
        <f>IF(SUMIF(IMMO!C:C,G124,IMMO!G:G)=0,0,Y124/SUMIF(IMMO!C:C,G124,IMMO!G:G))</f>
        <v>0</v>
      </c>
      <c r="Y124" s="246">
        <f>SUMIF(BAROMPREM!B:B,G124,BAROMPREM!N:N)/1000</f>
        <v>0</v>
      </c>
      <c r="Z124" s="246">
        <f>Y124*VLOOKUP(G124,IMMO!$C$4:$R$342,6,FALSE)*VLOOKUP(G124,IMMO!$C$4:$R$342,7,FALSE)</f>
        <v>0</v>
      </c>
      <c r="AA124" s="246">
        <f>X124*SUMIF(IMMO!C:C,G124,IMMO!M:M)</f>
        <v>0</v>
      </c>
      <c r="AB124" s="246">
        <f>X124*SUMIF(IMMO!C:C,G124,IMMO!N:N)</f>
        <v>0</v>
      </c>
      <c r="AC124" s="246">
        <f>X124*SUMIF(IMMO!C:C,G124,IMMO!O:O)</f>
        <v>0</v>
      </c>
      <c r="AD124" s="246">
        <f>X124*SUMIF(IMMO!C:C,G124,IMMO!Q:Q)</f>
        <v>0</v>
      </c>
      <c r="AE124" s="246">
        <f>X124*SUMIF(IMMO!C:C,G124,IMMO!R:R)</f>
        <v>0</v>
      </c>
      <c r="AF124" s="246">
        <f t="shared" si="3"/>
        <v>0</v>
      </c>
    </row>
    <row r="125" spans="1:32" x14ac:dyDescent="0.25">
      <c r="A125" s="41">
        <v>264</v>
      </c>
      <c r="B125" s="42" t="s">
        <v>4</v>
      </c>
      <c r="C125" s="41">
        <v>5169</v>
      </c>
      <c r="D125" s="43" t="s">
        <v>511</v>
      </c>
      <c r="E125" s="41">
        <v>4174</v>
      </c>
      <c r="F125" s="43" t="s">
        <v>125</v>
      </c>
      <c r="G125" s="41">
        <v>174</v>
      </c>
      <c r="H125" s="43" t="s">
        <v>125</v>
      </c>
      <c r="I125" s="41">
        <v>174</v>
      </c>
      <c r="K125" s="28">
        <f>IF(SUMIF(CONSO!C:C,G125,CONSO!G:G)=0,0,L125/SUMIF(CONSO!C:C,G125,CONSO!G:G))</f>
        <v>9.527698380291277E-3</v>
      </c>
      <c r="L125" s="246">
        <f>SUMIF(BAROMPREM!B:B,G125,BAROMPREM!J:J)/1000-M125</f>
        <v>7.0000000000000009</v>
      </c>
      <c r="M125" s="246">
        <f>SUMIF(BAROMPREM!B:B,G125,BAROMPREM!L:L)/1000</f>
        <v>2.7132800000000001</v>
      </c>
      <c r="N125" s="246">
        <f>L125*VLOOKUP(G125,CONSO!$C$4:$N$342,6,FALSE)*VLOOKUP(G125,CONSO!$C$4:$N$342,7,FALSE)+M125*CONSO!$S$4*CONSO!$T$4</f>
        <v>0.76815955265929514</v>
      </c>
      <c r="O125" s="246">
        <f>K125*SUMIF(CONSO!C:C,G125,CONSO!M:M)</f>
        <v>0</v>
      </c>
      <c r="P125" s="246">
        <f>K125*SUMIF(CONSO!C:C,G125,CONSO!N:N)</f>
        <v>0</v>
      </c>
      <c r="Q125" s="246">
        <f t="shared" si="2"/>
        <v>0.76815955265929514</v>
      </c>
      <c r="W125" s="62">
        <v>1.2</v>
      </c>
      <c r="X125" s="28">
        <f>IF(SUMIF(IMMO!C:C,G125,IMMO!G:G)=0,0,Y125/SUMIF(IMMO!C:C,G125,IMMO!G:G))</f>
        <v>0</v>
      </c>
      <c r="Y125" s="246">
        <f>SUMIF(BAROMPREM!B:B,G125,BAROMPREM!N:N)/1000</f>
        <v>0</v>
      </c>
      <c r="Z125" s="246">
        <f>Y125*VLOOKUP(G125,IMMO!$C$4:$R$342,6,FALSE)*VLOOKUP(G125,IMMO!$C$4:$R$342,7,FALSE)</f>
        <v>0</v>
      </c>
      <c r="AA125" s="246">
        <f>X125*SUMIF(IMMO!C:C,G125,IMMO!M:M)</f>
        <v>0</v>
      </c>
      <c r="AB125" s="246">
        <f>X125*SUMIF(IMMO!C:C,G125,IMMO!N:N)</f>
        <v>0</v>
      </c>
      <c r="AC125" s="246">
        <f>X125*SUMIF(IMMO!C:C,G125,IMMO!O:O)</f>
        <v>0</v>
      </c>
      <c r="AD125" s="246">
        <f>X125*SUMIF(IMMO!C:C,G125,IMMO!Q:Q)</f>
        <v>0</v>
      </c>
      <c r="AE125" s="246">
        <f>X125*SUMIF(IMMO!C:C,G125,IMMO!R:R)</f>
        <v>0</v>
      </c>
      <c r="AF125" s="246">
        <f t="shared" si="3"/>
        <v>0</v>
      </c>
    </row>
    <row r="126" spans="1:32" x14ac:dyDescent="0.25">
      <c r="A126" s="41">
        <v>264</v>
      </c>
      <c r="B126" s="42" t="s">
        <v>4</v>
      </c>
      <c r="C126" s="41">
        <v>5169</v>
      </c>
      <c r="D126" s="43" t="s">
        <v>511</v>
      </c>
      <c r="E126" s="41">
        <v>4170</v>
      </c>
      <c r="F126" s="43" t="s">
        <v>126</v>
      </c>
      <c r="G126" s="41">
        <v>170</v>
      </c>
      <c r="H126" s="43" t="s">
        <v>126</v>
      </c>
      <c r="I126" s="41">
        <v>170</v>
      </c>
      <c r="K126" s="28">
        <f>IF(SUMIF(CONSO!C:C,G126,CONSO!G:G)=0,0,L126/SUMIF(CONSO!C:C,G126,CONSO!G:G))</f>
        <v>0.24034423033347457</v>
      </c>
      <c r="L126" s="246">
        <f>SUMIF(BAROMPREM!B:B,G126,BAROMPREM!J:J)/1000-M126</f>
        <v>401.99999999999994</v>
      </c>
      <c r="M126" s="246">
        <f>SUMIF(BAROMPREM!B:B,G126,BAROMPREM!L:L)/1000</f>
        <v>11.44191</v>
      </c>
      <c r="N126" s="246">
        <f>L126*VLOOKUP(G126,CONSO!$C$4:$N$342,6,FALSE)*VLOOKUP(G126,CONSO!$C$4:$N$342,7,FALSE)+M126*CONSO!$S$4*CONSO!$T$4</f>
        <v>35.918015620169413</v>
      </c>
      <c r="O126" s="246">
        <f>K126*SUMIF(CONSO!C:C,G126,CONSO!M:M)</f>
        <v>0</v>
      </c>
      <c r="P126" s="246">
        <f>K126*SUMIF(CONSO!C:C,G126,CONSO!N:N)</f>
        <v>0</v>
      </c>
      <c r="Q126" s="246">
        <f t="shared" si="2"/>
        <v>35.918015620169413</v>
      </c>
      <c r="W126" s="62">
        <v>1.1000000000000001</v>
      </c>
      <c r="X126" s="28">
        <f>IF(SUMIF(IMMO!C:C,G126,IMMO!G:G)=0,0,Y126/SUMIF(IMMO!C:C,G126,IMMO!G:G))</f>
        <v>4.7603430843654995E-2</v>
      </c>
      <c r="Y126" s="246">
        <f>SUMIF(BAROMPREM!B:B,G126,BAROMPREM!N:N)/1000</f>
        <v>422.55207999999999</v>
      </c>
      <c r="Z126" s="246">
        <f>Y126*VLOOKUP(G126,IMMO!$C$4:$R$342,6,FALSE)*VLOOKUP(G126,IMMO!$C$4:$R$342,7,FALSE)</f>
        <v>8.867750369214356</v>
      </c>
      <c r="AA126" s="246">
        <f>X126*SUMIF(IMMO!C:C,G126,IMMO!M:M)</f>
        <v>0</v>
      </c>
      <c r="AB126" s="246">
        <f>X126*SUMIF(IMMO!C:C,G126,IMMO!N:N)</f>
        <v>0</v>
      </c>
      <c r="AC126" s="246">
        <f>X126*SUMIF(IMMO!C:C,G126,IMMO!O:O)</f>
        <v>0</v>
      </c>
      <c r="AD126" s="246">
        <f>X126*SUMIF(IMMO!C:C,G126,IMMO!Q:Q)</f>
        <v>0</v>
      </c>
      <c r="AE126" s="246">
        <f>X126*SUMIF(IMMO!C:C,G126,IMMO!R:R)</f>
        <v>0</v>
      </c>
      <c r="AF126" s="246">
        <f t="shared" si="3"/>
        <v>9.7545254061357927</v>
      </c>
    </row>
    <row r="127" spans="1:32" x14ac:dyDescent="0.25">
      <c r="A127" s="41">
        <v>264</v>
      </c>
      <c r="B127" s="42" t="s">
        <v>4</v>
      </c>
      <c r="C127" s="41">
        <v>5169</v>
      </c>
      <c r="D127" s="43" t="s">
        <v>511</v>
      </c>
      <c r="E127" s="41">
        <v>4188</v>
      </c>
      <c r="F127" s="43" t="s">
        <v>113</v>
      </c>
      <c r="G127" s="41">
        <v>188</v>
      </c>
      <c r="H127" s="43" t="s">
        <v>113</v>
      </c>
      <c r="I127" s="41">
        <v>188</v>
      </c>
      <c r="K127" s="28">
        <f>IF(SUMIF(CONSO!C:C,G127,CONSO!G:G)=0,0,L127/SUMIF(CONSO!C:C,G127,CONSO!G:G))</f>
        <v>1.6036949130797357E-2</v>
      </c>
      <c r="L127" s="246">
        <f>SUMIF(BAROMPREM!B:B,G127,BAROMPREM!J:J)/1000-M127</f>
        <v>25</v>
      </c>
      <c r="M127" s="246">
        <f>SUMIF(BAROMPREM!B:B,G127,BAROMPREM!L:L)/1000</f>
        <v>5.0914899999999994</v>
      </c>
      <c r="N127" s="246">
        <f>L127*VLOOKUP(G127,CONSO!$C$4:$N$342,6,FALSE)*VLOOKUP(G127,CONSO!$C$4:$N$342,7,FALSE)+M127*CONSO!$S$4*CONSO!$T$4</f>
        <v>2.6664396795269512</v>
      </c>
      <c r="O127" s="246">
        <f>K127*SUMIF(CONSO!C:C,G127,CONSO!M:M)</f>
        <v>0</v>
      </c>
      <c r="P127" s="246">
        <f>K127*SUMIF(CONSO!C:C,G127,CONSO!N:N)</f>
        <v>0</v>
      </c>
      <c r="Q127" s="246">
        <f t="shared" si="2"/>
        <v>2.6664396795269512</v>
      </c>
      <c r="W127" s="62">
        <v>1.1499999999999999</v>
      </c>
      <c r="X127" s="28">
        <f>IF(SUMIF(IMMO!C:C,G127,IMMO!G:G)=0,0,Y127/SUMIF(IMMO!C:C,G127,IMMO!G:G))</f>
        <v>0</v>
      </c>
      <c r="Y127" s="246">
        <f>SUMIF(BAROMPREM!B:B,G127,BAROMPREM!N:N)/1000</f>
        <v>0</v>
      </c>
      <c r="Z127" s="246">
        <f>Y127*VLOOKUP(G127,IMMO!$C$4:$R$342,6,FALSE)*VLOOKUP(G127,IMMO!$C$4:$R$342,7,FALSE)</f>
        <v>0</v>
      </c>
      <c r="AA127" s="246">
        <f>X127*SUMIF(IMMO!C:C,G127,IMMO!M:M)</f>
        <v>0</v>
      </c>
      <c r="AB127" s="246">
        <f>X127*SUMIF(IMMO!C:C,G127,IMMO!N:N)</f>
        <v>0</v>
      </c>
      <c r="AC127" s="246">
        <f>X127*SUMIF(IMMO!C:C,G127,IMMO!O:O)</f>
        <v>0</v>
      </c>
      <c r="AD127" s="246">
        <f>X127*SUMIF(IMMO!C:C,G127,IMMO!Q:Q)</f>
        <v>0</v>
      </c>
      <c r="AE127" s="246">
        <f>X127*SUMIF(IMMO!C:C,G127,IMMO!R:R)</f>
        <v>0</v>
      </c>
      <c r="AF127" s="246">
        <f t="shared" si="3"/>
        <v>0</v>
      </c>
    </row>
    <row r="128" spans="1:32" x14ac:dyDescent="0.25">
      <c r="A128" s="41">
        <v>264</v>
      </c>
      <c r="B128" s="42" t="s">
        <v>4</v>
      </c>
      <c r="C128" s="41">
        <v>5169</v>
      </c>
      <c r="D128" s="43" t="s">
        <v>511</v>
      </c>
      <c r="E128" s="41">
        <v>4180</v>
      </c>
      <c r="F128" s="43" t="s">
        <v>114</v>
      </c>
      <c r="G128" s="41">
        <v>180</v>
      </c>
      <c r="H128" s="43" t="s">
        <v>114</v>
      </c>
      <c r="I128" s="41">
        <v>180</v>
      </c>
      <c r="K128" s="28">
        <f>IF(SUMIF(CONSO!C:C,G128,CONSO!G:G)=0,0,L128/SUMIF(CONSO!C:C,G128,CONSO!G:G))</f>
        <v>8.2167765539845269E-2</v>
      </c>
      <c r="L128" s="246">
        <f>SUMIF(BAROMPREM!B:B,G128,BAROMPREM!J:J)/1000-M128</f>
        <v>107.8</v>
      </c>
      <c r="M128" s="246">
        <f>SUMIF(BAROMPREM!B:B,G128,BAROMPREM!L:L)/1000</f>
        <v>0.5</v>
      </c>
      <c r="N128" s="246">
        <f>L128*VLOOKUP(G128,CONSO!$C$4:$N$342,6,FALSE)*VLOOKUP(G128,CONSO!$C$4:$N$342,7,FALSE)+M128*CONSO!$S$4*CONSO!$T$4</f>
        <v>8.4567338346792038</v>
      </c>
      <c r="O128" s="246">
        <f>K128*SUMIF(CONSO!C:C,G128,CONSO!M:M)</f>
        <v>0</v>
      </c>
      <c r="P128" s="246">
        <f>K128*SUMIF(CONSO!C:C,G128,CONSO!N:N)</f>
        <v>0</v>
      </c>
      <c r="Q128" s="246">
        <f t="shared" si="2"/>
        <v>8.4567338346792038</v>
      </c>
      <c r="W128" s="62">
        <v>1.1000000000000001</v>
      </c>
      <c r="X128" s="28">
        <f>IF(SUMIF(IMMO!C:C,G128,IMMO!G:G)=0,0,Y128/SUMIF(IMMO!C:C,G128,IMMO!G:G))</f>
        <v>5.896942683111947E-2</v>
      </c>
      <c r="Y128" s="246">
        <f>SUMIF(BAROMPREM!B:B,G128,BAROMPREM!N:N)/1000</f>
        <v>452.25902000000002</v>
      </c>
      <c r="Z128" s="246">
        <f>Y128*VLOOKUP(G128,IMMO!$C$4:$R$342,6,FALSE)*VLOOKUP(G128,IMMO!$C$4:$R$342,7,FALSE)</f>
        <v>15.13417301217449</v>
      </c>
      <c r="AA128" s="246">
        <f>X128*SUMIF(IMMO!C:C,G128,IMMO!M:M)</f>
        <v>0</v>
      </c>
      <c r="AB128" s="246">
        <f>X128*SUMIF(IMMO!C:C,G128,IMMO!N:N)</f>
        <v>0</v>
      </c>
      <c r="AC128" s="246">
        <f>X128*SUMIF(IMMO!C:C,G128,IMMO!O:O)</f>
        <v>0</v>
      </c>
      <c r="AD128" s="246">
        <f>X128*SUMIF(IMMO!C:C,G128,IMMO!Q:Q)</f>
        <v>0</v>
      </c>
      <c r="AE128" s="246">
        <f>X128*SUMIF(IMMO!C:C,G128,IMMO!R:R)</f>
        <v>0</v>
      </c>
      <c r="AF128" s="246">
        <f t="shared" si="3"/>
        <v>16.647590313391941</v>
      </c>
    </row>
    <row r="129" spans="1:32" x14ac:dyDescent="0.25">
      <c r="A129" s="41">
        <v>264</v>
      </c>
      <c r="B129" s="42" t="s">
        <v>4</v>
      </c>
      <c r="C129" s="41">
        <v>5169</v>
      </c>
      <c r="D129" s="43" t="s">
        <v>511</v>
      </c>
      <c r="E129" s="41">
        <v>4185</v>
      </c>
      <c r="F129" s="43" t="s">
        <v>115</v>
      </c>
      <c r="G129" s="41">
        <v>185</v>
      </c>
      <c r="H129" s="43" t="s">
        <v>115</v>
      </c>
      <c r="I129" s="41">
        <v>185</v>
      </c>
      <c r="K129" s="28">
        <f>IF(SUMIF(CONSO!C:C,G129,CONSO!G:G)=0,0,L129/SUMIF(CONSO!C:C,G129,CONSO!G:G))</f>
        <v>0.15186646433990891</v>
      </c>
      <c r="L129" s="246">
        <f>SUMIF(BAROMPREM!B:B,G129,BAROMPREM!J:J)/1000-M129</f>
        <v>250.2</v>
      </c>
      <c r="M129" s="246">
        <f>SUMIF(BAROMPREM!B:B,G129,BAROMPREM!L:L)/1000</f>
        <v>2.5893000000000002</v>
      </c>
      <c r="N129" s="246">
        <f>L129*VLOOKUP(G129,CONSO!$C$4:$N$342,6,FALSE)*VLOOKUP(G129,CONSO!$C$4:$N$342,7,FALSE)+M129*CONSO!$S$4*CONSO!$T$4</f>
        <v>21.34240374253946</v>
      </c>
      <c r="O129" s="246">
        <f>K129*SUMIF(CONSO!C:C,G129,CONSO!M:M)</f>
        <v>0</v>
      </c>
      <c r="P129" s="246">
        <f>K129*SUMIF(CONSO!C:C,G129,CONSO!N:N)</f>
        <v>0</v>
      </c>
      <c r="Q129" s="246">
        <f t="shared" si="2"/>
        <v>21.34240374253946</v>
      </c>
      <c r="W129" s="62">
        <v>1.05</v>
      </c>
      <c r="X129" s="28">
        <f>IF(SUMIF(IMMO!C:C,G129,IMMO!G:G)=0,0,Y129/SUMIF(IMMO!C:C,G129,IMMO!G:G))</f>
        <v>0</v>
      </c>
      <c r="Y129" s="246">
        <f>SUMIF(BAROMPREM!B:B,G129,BAROMPREM!N:N)/1000</f>
        <v>0</v>
      </c>
      <c r="Z129" s="246">
        <f>Y129*VLOOKUP(G129,IMMO!$C$4:$R$342,6,FALSE)*VLOOKUP(G129,IMMO!$C$4:$R$342,7,FALSE)</f>
        <v>0</v>
      </c>
      <c r="AA129" s="246">
        <f>X129*SUMIF(IMMO!C:C,G129,IMMO!M:M)</f>
        <v>0</v>
      </c>
      <c r="AB129" s="246">
        <f>X129*SUMIF(IMMO!C:C,G129,IMMO!N:N)</f>
        <v>0</v>
      </c>
      <c r="AC129" s="246">
        <f>X129*SUMIF(IMMO!C:C,G129,IMMO!O:O)</f>
        <v>0</v>
      </c>
      <c r="AD129" s="246">
        <f>X129*SUMIF(IMMO!C:C,G129,IMMO!Q:Q)</f>
        <v>0</v>
      </c>
      <c r="AE129" s="246">
        <f>X129*SUMIF(IMMO!C:C,G129,IMMO!R:R)</f>
        <v>0</v>
      </c>
      <c r="AF129" s="246">
        <f t="shared" si="3"/>
        <v>0</v>
      </c>
    </row>
    <row r="130" spans="1:32" x14ac:dyDescent="0.25">
      <c r="A130" s="41">
        <v>264</v>
      </c>
      <c r="B130" s="42" t="s">
        <v>4</v>
      </c>
      <c r="C130" s="41">
        <v>5169</v>
      </c>
      <c r="D130" s="43" t="s">
        <v>511</v>
      </c>
      <c r="E130" s="41">
        <v>4178</v>
      </c>
      <c r="F130" s="43" t="s">
        <v>129</v>
      </c>
      <c r="G130" s="41">
        <v>178</v>
      </c>
      <c r="H130" s="43" t="s">
        <v>129</v>
      </c>
      <c r="I130" s="41">
        <v>178</v>
      </c>
      <c r="K130" s="28">
        <f>IF(SUMIF(CONSO!C:C,G130,CONSO!G:G)=0,0,L130/SUMIF(CONSO!C:C,G130,CONSO!G:G))</f>
        <v>0.19809849290163625</v>
      </c>
      <c r="L130" s="246">
        <f>SUMIF(BAROMPREM!B:B,G130,BAROMPREM!J:J)/1000-M130</f>
        <v>299.09999999999997</v>
      </c>
      <c r="M130" s="246">
        <f>SUMIF(BAROMPREM!B:B,G130,BAROMPREM!L:L)/1000</f>
        <v>2.8033600000000001</v>
      </c>
      <c r="N130" s="246">
        <f>L130*VLOOKUP(G130,CONSO!$C$4:$N$342,6,FALSE)*VLOOKUP(G130,CONSO!$C$4:$N$342,7,FALSE)+M130*CONSO!$S$4*CONSO!$T$4</f>
        <v>22.694622707501999</v>
      </c>
      <c r="O130" s="246">
        <f>K130*SUMIF(CONSO!C:C,G130,CONSO!M:M)</f>
        <v>0</v>
      </c>
      <c r="P130" s="246">
        <f>K130*SUMIF(CONSO!C:C,G130,CONSO!N:N)</f>
        <v>0</v>
      </c>
      <c r="Q130" s="246">
        <f t="shared" si="2"/>
        <v>22.694622707501999</v>
      </c>
      <c r="W130" s="62">
        <v>1</v>
      </c>
      <c r="X130" s="28">
        <f>IF(SUMIF(IMMO!C:C,G130,IMMO!G:G)=0,0,Y130/SUMIF(IMMO!C:C,G130,IMMO!G:G))</f>
        <v>7.8476142033064786E-2</v>
      </c>
      <c r="Y130" s="246">
        <f>SUMIF(BAROMPREM!B:B,G130,BAROMPREM!N:N)/1000</f>
        <v>918.44888000000003</v>
      </c>
      <c r="Z130" s="246">
        <f>Y130*VLOOKUP(G130,IMMO!$C$4:$R$342,6,FALSE)*VLOOKUP(G130,IMMO!$C$4:$R$342,7,FALSE)</f>
        <v>31.965769331436547</v>
      </c>
      <c r="AA130" s="246">
        <f>X130*SUMIF(IMMO!C:C,G130,IMMO!M:M)</f>
        <v>0</v>
      </c>
      <c r="AB130" s="246">
        <f>X130*SUMIF(IMMO!C:C,G130,IMMO!N:N)</f>
        <v>0</v>
      </c>
      <c r="AC130" s="246">
        <f>X130*SUMIF(IMMO!C:C,G130,IMMO!O:O)</f>
        <v>0</v>
      </c>
      <c r="AD130" s="246">
        <f>X130*SUMIF(IMMO!C:C,G130,IMMO!Q:Q)</f>
        <v>0</v>
      </c>
      <c r="AE130" s="246">
        <f>X130*SUMIF(IMMO!C:C,G130,IMMO!R:R)</f>
        <v>0</v>
      </c>
      <c r="AF130" s="246">
        <f t="shared" si="3"/>
        <v>31.965769331436547</v>
      </c>
    </row>
    <row r="131" spans="1:32" x14ac:dyDescent="0.25">
      <c r="A131" s="41">
        <v>264</v>
      </c>
      <c r="B131" s="42" t="s">
        <v>4</v>
      </c>
      <c r="C131" s="41">
        <v>5169</v>
      </c>
      <c r="D131" s="43" t="s">
        <v>511</v>
      </c>
      <c r="E131" s="217">
        <v>4178</v>
      </c>
      <c r="F131" s="218" t="s">
        <v>129</v>
      </c>
      <c r="G131" s="41">
        <v>179</v>
      </c>
      <c r="H131" s="43" t="s">
        <v>130</v>
      </c>
      <c r="I131" s="41">
        <v>179</v>
      </c>
      <c r="K131" s="28">
        <f>IF(SUMIF(CONSO!C:C,G131,CONSO!G:G)=0,0,L131/SUMIF(CONSO!C:C,G131,CONSO!G:G))</f>
        <v>0</v>
      </c>
      <c r="L131" s="246">
        <f>SUMIF(BAROMPREM!B:B,G131,BAROMPREM!J:J)/1000-M131</f>
        <v>0</v>
      </c>
      <c r="M131" s="246">
        <f>SUMIF(BAROMPREM!B:B,G131,BAROMPREM!L:L)/1000</f>
        <v>0.27682000000000001</v>
      </c>
      <c r="N131" s="246">
        <f>L131*VLOOKUP(G131,CONSO!$C$4:$N$342,6,FALSE)*VLOOKUP(G131,CONSO!$C$4:$N$342,7,FALSE)+M131*CONSO!$S$4*CONSO!$T$4</f>
        <v>1.8775039680000005E-2</v>
      </c>
      <c r="O131" s="246">
        <f>K131*SUMIF(CONSO!C:C,G131,CONSO!M:M)</f>
        <v>0</v>
      </c>
      <c r="P131" s="246">
        <f>K131*SUMIF(CONSO!C:C,G131,CONSO!N:N)</f>
        <v>0</v>
      </c>
      <c r="Q131" s="246">
        <f t="shared" si="2"/>
        <v>1.8775039680000005E-2</v>
      </c>
      <c r="W131" s="62">
        <v>1</v>
      </c>
      <c r="X131" s="28">
        <f>IF(SUMIF(IMMO!C:C,G131,IMMO!G:G)=0,0,Y131/SUMIF(IMMO!C:C,G131,IMMO!G:G))</f>
        <v>0.11045649551376624</v>
      </c>
      <c r="Y131" s="246">
        <f>SUMIF(BAROMPREM!B:B,G131,BAROMPREM!N:N)/1000</f>
        <v>364.5</v>
      </c>
      <c r="Z131" s="246">
        <f>Y131*VLOOKUP(G131,IMMO!$C$4:$R$342,6,FALSE)*VLOOKUP(G131,IMMO!$C$4:$R$342,7,FALSE)</f>
        <v>12.676944173138354</v>
      </c>
      <c r="AA131" s="246">
        <f>X131*SUMIF(IMMO!C:C,G131,IMMO!M:M)</f>
        <v>0</v>
      </c>
      <c r="AB131" s="246">
        <f>X131*SUMIF(IMMO!C:C,G131,IMMO!N:N)</f>
        <v>0</v>
      </c>
      <c r="AC131" s="246">
        <f>X131*SUMIF(IMMO!C:C,G131,IMMO!O:O)</f>
        <v>0</v>
      </c>
      <c r="AD131" s="246">
        <f>X131*SUMIF(IMMO!C:C,G131,IMMO!Q:Q)</f>
        <v>0</v>
      </c>
      <c r="AE131" s="246">
        <f>X131*SUMIF(IMMO!C:C,G131,IMMO!R:R)</f>
        <v>0</v>
      </c>
      <c r="AF131" s="246">
        <f t="shared" si="3"/>
        <v>12.676944173138354</v>
      </c>
    </row>
    <row r="132" spans="1:32" x14ac:dyDescent="0.25">
      <c r="A132" s="41">
        <v>264</v>
      </c>
      <c r="B132" s="42" t="s">
        <v>4</v>
      </c>
      <c r="C132" s="41">
        <v>5169</v>
      </c>
      <c r="D132" s="43" t="s">
        <v>511</v>
      </c>
      <c r="E132" s="41">
        <v>4194</v>
      </c>
      <c r="F132" s="43" t="s">
        <v>134</v>
      </c>
      <c r="G132" s="41">
        <v>198</v>
      </c>
      <c r="H132" s="43" t="s">
        <v>359</v>
      </c>
      <c r="I132" s="41">
        <v>198</v>
      </c>
      <c r="K132" s="28">
        <f>IF(SUMIF(CONSO!C:C,G132,CONSO!G:G)=0,0,L132/SUMIF(CONSO!C:C,G132,CONSO!G:G))</f>
        <v>2.0386152560258067E-2</v>
      </c>
      <c r="L132" s="246">
        <f>SUMIF(BAROMPREM!B:B,G132,BAROMPREM!J:J)/1000-M132</f>
        <v>21</v>
      </c>
      <c r="M132" s="246">
        <f>SUMIF(BAROMPREM!B:B,G132,BAROMPREM!L:L)/1000</f>
        <v>1.0510999999999999</v>
      </c>
      <c r="N132" s="246">
        <f>L132*VLOOKUP(G132,CONSO!$C$4:$N$342,6,FALSE)*VLOOKUP(G132,CONSO!$C$4:$N$342,7,FALSE)+M132*CONSO!$S$4*CONSO!$T$4</f>
        <v>1.8313683969083163</v>
      </c>
      <c r="O132" s="246">
        <f>K132*SUMIF(CONSO!C:C,G132,CONSO!M:M)</f>
        <v>0</v>
      </c>
      <c r="P132" s="246">
        <f>K132*SUMIF(CONSO!C:C,G132,CONSO!N:N)</f>
        <v>0</v>
      </c>
      <c r="Q132" s="246">
        <f t="shared" si="2"/>
        <v>1.8313683969083163</v>
      </c>
      <c r="W132" s="62">
        <v>1.1499999999999999</v>
      </c>
      <c r="X132" s="28">
        <f>IF(SUMIF(IMMO!C:C,G132,IMMO!G:G)=0,0,Y132/SUMIF(IMMO!C:C,G132,IMMO!G:G))</f>
        <v>-7.9003629369020695E-2</v>
      </c>
      <c r="Y132" s="246">
        <f>SUMIF(BAROMPREM!B:B,G132,BAROMPREM!N:N)/1000</f>
        <v>-196.49136999999999</v>
      </c>
      <c r="Z132" s="246">
        <f>Y132*VLOOKUP(G132,IMMO!$C$4:$R$342,6,FALSE)*VLOOKUP(G132,IMMO!$C$4:$R$342,7,FALSE)</f>
        <v>-7.7480076433385561</v>
      </c>
      <c r="AA132" s="246">
        <f>X132*SUMIF(IMMO!C:C,G132,IMMO!M:M)</f>
        <v>0</v>
      </c>
      <c r="AB132" s="246">
        <f>X132*SUMIF(IMMO!C:C,G132,IMMO!N:N)</f>
        <v>0</v>
      </c>
      <c r="AC132" s="246">
        <f>X132*SUMIF(IMMO!C:C,G132,IMMO!O:O)</f>
        <v>0</v>
      </c>
      <c r="AD132" s="246">
        <f>X132*SUMIF(IMMO!C:C,G132,IMMO!Q:Q)</f>
        <v>0</v>
      </c>
      <c r="AE132" s="246">
        <f>X132*SUMIF(IMMO!C:C,G132,IMMO!R:R)</f>
        <v>0</v>
      </c>
      <c r="AF132" s="246">
        <f t="shared" si="3"/>
        <v>-8.9102087898393396</v>
      </c>
    </row>
    <row r="133" spans="1:32" x14ac:dyDescent="0.25">
      <c r="A133" s="41">
        <v>264</v>
      </c>
      <c r="B133" s="42" t="s">
        <v>4</v>
      </c>
      <c r="C133" s="41">
        <v>5169</v>
      </c>
      <c r="D133" s="43" t="s">
        <v>511</v>
      </c>
      <c r="E133" s="41">
        <v>4194</v>
      </c>
      <c r="F133" s="43" t="s">
        <v>134</v>
      </c>
      <c r="G133" s="41">
        <v>194</v>
      </c>
      <c r="H133" s="43" t="s">
        <v>134</v>
      </c>
      <c r="I133" s="41">
        <v>194</v>
      </c>
      <c r="K133" s="28">
        <f>IF(SUMIF(CONSO!C:C,G133,CONSO!G:G)=0,0,L133/SUMIF(CONSO!C:C,G133,CONSO!G:G))</f>
        <v>9.1383356369945365E-2</v>
      </c>
      <c r="L133" s="246">
        <f>SUMIF(BAROMPREM!B:B,G133,BAROMPREM!J:J)/1000-M133</f>
        <v>243.50000000000003</v>
      </c>
      <c r="M133" s="246">
        <f>SUMIF(BAROMPREM!B:B,G133,BAROMPREM!L:L)/1000</f>
        <v>0.99235000000000007</v>
      </c>
      <c r="N133" s="246">
        <f>L133*VLOOKUP(G133,CONSO!$C$4:$N$342,6,FALSE)*VLOOKUP(G133,CONSO!$C$4:$N$342,7,FALSE)+M133*CONSO!$S$4*CONSO!$T$4</f>
        <v>18.783777563647089</v>
      </c>
      <c r="O133" s="246">
        <f>K133*SUMIF(CONSO!C:C,G133,CONSO!M:M)</f>
        <v>0</v>
      </c>
      <c r="P133" s="246">
        <f>K133*SUMIF(CONSO!C:C,G133,CONSO!N:N)</f>
        <v>0</v>
      </c>
      <c r="Q133" s="246">
        <f t="shared" si="2"/>
        <v>18.783777563647089</v>
      </c>
      <c r="W133" s="62">
        <v>1.1499999999999999</v>
      </c>
      <c r="X133" s="28">
        <f>IF(SUMIF(IMMO!C:C,G133,IMMO!G:G)=0,0,Y133/SUMIF(IMMO!C:C,G133,IMMO!G:G))</f>
        <v>1.6444703472289185E-3</v>
      </c>
      <c r="Y133" s="246">
        <f>SUMIF(BAROMPREM!B:B,G133,BAROMPREM!N:N)/1000</f>
        <v>20.49</v>
      </c>
      <c r="Z133" s="246">
        <f>Y133*VLOOKUP(G133,IMMO!$C$4:$R$342,6,FALSE)*VLOOKUP(G133,IMMO!$C$4:$R$342,7,FALSE)</f>
        <v>0.79901918749929157</v>
      </c>
      <c r="AA133" s="246">
        <f>X133*SUMIF(IMMO!C:C,G133,IMMO!M:M)</f>
        <v>0</v>
      </c>
      <c r="AB133" s="246">
        <f>X133*SUMIF(IMMO!C:C,G133,IMMO!N:N)</f>
        <v>0</v>
      </c>
      <c r="AC133" s="246">
        <f>X133*SUMIF(IMMO!C:C,G133,IMMO!O:O)</f>
        <v>0</v>
      </c>
      <c r="AD133" s="246">
        <f>X133*SUMIF(IMMO!C:C,G133,IMMO!Q:Q)</f>
        <v>0</v>
      </c>
      <c r="AE133" s="246">
        <f>X133*SUMIF(IMMO!C:C,G133,IMMO!R:R)</f>
        <v>0</v>
      </c>
      <c r="AF133" s="246">
        <f t="shared" si="3"/>
        <v>0.91887206562418522</v>
      </c>
    </row>
    <row r="134" spans="1:32" x14ac:dyDescent="0.25">
      <c r="A134" s="41">
        <v>264</v>
      </c>
      <c r="B134" s="42" t="s">
        <v>4</v>
      </c>
      <c r="C134" s="41">
        <v>5169</v>
      </c>
      <c r="D134" s="43" t="s">
        <v>511</v>
      </c>
      <c r="E134" s="41">
        <v>4181</v>
      </c>
      <c r="F134" s="43" t="s">
        <v>135</v>
      </c>
      <c r="G134" s="41">
        <v>181</v>
      </c>
      <c r="H134" s="43" t="s">
        <v>135</v>
      </c>
      <c r="I134" s="41">
        <v>181</v>
      </c>
      <c r="K134" s="28">
        <f>IF(SUMIF(CONSO!C:C,G134,CONSO!G:G)=0,0,L134/SUMIF(CONSO!C:C,G134,CONSO!G:G))</f>
        <v>7.4733166056914921E-2</v>
      </c>
      <c r="L134" s="246">
        <f>SUMIF(BAROMPREM!B:B,G134,BAROMPREM!J:J)/1000-M134</f>
        <v>216.65100000000001</v>
      </c>
      <c r="M134" s="246">
        <f>SUMIF(BAROMPREM!B:B,G134,BAROMPREM!L:L)/1000</f>
        <v>16.625229999999998</v>
      </c>
      <c r="N134" s="246">
        <f>L134*VLOOKUP(G134,CONSO!$C$4:$N$342,6,FALSE)*VLOOKUP(G134,CONSO!$C$4:$N$342,7,FALSE)+M134*CONSO!$S$4*CONSO!$T$4</f>
        <v>20.282327993551913</v>
      </c>
      <c r="O134" s="246">
        <f>K134*SUMIF(CONSO!C:C,G134,CONSO!M:M)</f>
        <v>0</v>
      </c>
      <c r="P134" s="246">
        <f>K134*SUMIF(CONSO!C:C,G134,CONSO!N:N)</f>
        <v>0</v>
      </c>
      <c r="Q134" s="246">
        <f t="shared" si="2"/>
        <v>20.282327993551913</v>
      </c>
      <c r="W134" s="62">
        <v>1.1000000000000001</v>
      </c>
      <c r="X134" s="28">
        <f>IF(SUMIF(IMMO!C:C,G134,IMMO!G:G)=0,0,Y134/SUMIF(IMMO!C:C,G134,IMMO!G:G))</f>
        <v>4.3425835168823437E-2</v>
      </c>
      <c r="Y134" s="246">
        <f>SUMIF(BAROMPREM!B:B,G134,BAROMPREM!N:N)/1000</f>
        <v>398.40273999999999</v>
      </c>
      <c r="Z134" s="246">
        <f>Y134*VLOOKUP(G134,IMMO!$C$4:$R$342,6,FALSE)*VLOOKUP(G134,IMMO!$C$4:$R$342,7,FALSE)</f>
        <v>17.037130779628129</v>
      </c>
      <c r="AA134" s="246">
        <f>X134*SUMIF(IMMO!C:C,G134,IMMO!M:M)</f>
        <v>0</v>
      </c>
      <c r="AB134" s="246">
        <f>X134*SUMIF(IMMO!C:C,G134,IMMO!N:N)</f>
        <v>0</v>
      </c>
      <c r="AC134" s="246">
        <f>X134*SUMIF(IMMO!C:C,G134,IMMO!O:O)</f>
        <v>0</v>
      </c>
      <c r="AD134" s="246">
        <f>X134*SUMIF(IMMO!C:C,G134,IMMO!Q:Q)</f>
        <v>0</v>
      </c>
      <c r="AE134" s="246">
        <f>X134*SUMIF(IMMO!C:C,G134,IMMO!R:R)</f>
        <v>0</v>
      </c>
      <c r="AF134" s="246">
        <f t="shared" si="3"/>
        <v>18.740843857590942</v>
      </c>
    </row>
    <row r="135" spans="1:32" x14ac:dyDescent="0.25">
      <c r="A135" s="41">
        <v>264</v>
      </c>
      <c r="B135" s="42" t="s">
        <v>4</v>
      </c>
      <c r="C135" s="41">
        <v>5169</v>
      </c>
      <c r="D135" s="43" t="s">
        <v>511</v>
      </c>
      <c r="E135" s="41">
        <v>4183</v>
      </c>
      <c r="F135" s="43" t="s">
        <v>116</v>
      </c>
      <c r="G135" s="41">
        <v>183</v>
      </c>
      <c r="H135" s="43" t="s">
        <v>116</v>
      </c>
      <c r="I135" s="41">
        <v>183</v>
      </c>
      <c r="K135" s="28">
        <f>IF(SUMIF(CONSO!C:C,G135,CONSO!G:G)=0,0,L135/SUMIF(CONSO!C:C,G135,CONSO!G:G))</f>
        <v>5.4595086442220187E-3</v>
      </c>
      <c r="L135" s="246">
        <f>SUMIF(BAROMPREM!B:B,G135,BAROMPREM!J:J)/1000-M135</f>
        <v>6</v>
      </c>
      <c r="M135" s="246">
        <f>SUMIF(BAROMPREM!B:B,G135,BAROMPREM!L:L)/1000</f>
        <v>1.8752200000000001</v>
      </c>
      <c r="N135" s="246">
        <f>L135*VLOOKUP(G135,CONSO!$C$4:$N$342,6,FALSE)*VLOOKUP(G135,CONSO!$C$4:$N$342,7,FALSE)+M135*CONSO!$S$4*CONSO!$T$4</f>
        <v>0.6313753584099363</v>
      </c>
      <c r="O135" s="246">
        <f>K135*SUMIF(CONSO!C:C,G135,CONSO!M:M)</f>
        <v>0</v>
      </c>
      <c r="P135" s="246">
        <f>K135*SUMIF(CONSO!C:C,G135,CONSO!N:N)</f>
        <v>0</v>
      </c>
      <c r="Q135" s="246">
        <f t="shared" ref="Q135:Q198" si="4">N135+O135+P135</f>
        <v>0.6313753584099363</v>
      </c>
      <c r="W135" s="62">
        <v>1.1499999999999999</v>
      </c>
      <c r="X135" s="28">
        <f>IF(SUMIF(IMMO!C:C,G135,IMMO!G:G)=0,0,Y135/SUMIF(IMMO!C:C,G135,IMMO!G:G))</f>
        <v>0.16307200371863034</v>
      </c>
      <c r="Y135" s="246">
        <f>SUMIF(BAROMPREM!B:B,G135,BAROMPREM!N:N)/1000</f>
        <v>287.22469999999998</v>
      </c>
      <c r="Z135" s="246">
        <f>Y135*VLOOKUP(G135,IMMO!$C$4:$R$342,6,FALSE)*VLOOKUP(G135,IMMO!$C$4:$R$342,7,FALSE)</f>
        <v>15.92278516284304</v>
      </c>
      <c r="AA135" s="246">
        <f>X135*SUMIF(IMMO!C:C,G135,IMMO!M:M)</f>
        <v>0</v>
      </c>
      <c r="AB135" s="246">
        <f>X135*SUMIF(IMMO!C:C,G135,IMMO!N:N)</f>
        <v>0</v>
      </c>
      <c r="AC135" s="246">
        <f>X135*SUMIF(IMMO!C:C,G135,IMMO!O:O)</f>
        <v>0</v>
      </c>
      <c r="AD135" s="246">
        <f>X135*SUMIF(IMMO!C:C,G135,IMMO!Q:Q)</f>
        <v>0</v>
      </c>
      <c r="AE135" s="246">
        <f>X135*SUMIF(IMMO!C:C,G135,IMMO!R:R)</f>
        <v>0</v>
      </c>
      <c r="AF135" s="246">
        <f t="shared" ref="AF135:AF198" si="5">W135*SUM(Z135:AE135)</f>
        <v>18.311202937269496</v>
      </c>
    </row>
    <row r="136" spans="1:32" x14ac:dyDescent="0.25">
      <c r="A136" s="41">
        <v>30</v>
      </c>
      <c r="B136" s="42" t="s">
        <v>5</v>
      </c>
      <c r="C136" s="41">
        <v>6</v>
      </c>
      <c r="D136" s="43" t="s">
        <v>512</v>
      </c>
      <c r="E136" s="41">
        <v>551110</v>
      </c>
      <c r="F136" s="43" t="s">
        <v>137</v>
      </c>
      <c r="G136" s="41">
        <v>51110</v>
      </c>
      <c r="H136" s="43" t="s">
        <v>137</v>
      </c>
      <c r="I136" s="41">
        <v>51110</v>
      </c>
      <c r="K136" s="28">
        <f>IF(SUMIF(CONSO!C:C,G136,CONSO!G:G)=0,0,L136/SUMIF(CONSO!C:C,G136,CONSO!G:G))</f>
        <v>2.6069709861638229E-2</v>
      </c>
      <c r="L136" s="246">
        <f>SUMIF(BAROMPREM!B:B,G136,BAROMPREM!J:J)/1000-M136</f>
        <v>74.000000000000014</v>
      </c>
      <c r="M136" s="246">
        <f>SUMIF(BAROMPREM!B:B,G136,BAROMPREM!L:L)/1000</f>
        <v>8.2461299999999991</v>
      </c>
      <c r="N136" s="246">
        <f>L136*VLOOKUP(G136,CONSO!$C$4:$N$342,6,FALSE)*VLOOKUP(G136,CONSO!$C$4:$N$342,7,FALSE)+M136*CONSO!$S$4*CONSO!$T$4</f>
        <v>6.9660839698130994</v>
      </c>
      <c r="O136" s="246">
        <f>K136*SUMIF(CONSO!C:C,G136,CONSO!M:M)</f>
        <v>0</v>
      </c>
      <c r="P136" s="246">
        <f>K136*SUMIF(CONSO!C:C,G136,CONSO!N:N)</f>
        <v>0</v>
      </c>
      <c r="Q136" s="246">
        <f t="shared" si="4"/>
        <v>6.9660839698130994</v>
      </c>
      <c r="W136" s="62">
        <v>1.2</v>
      </c>
      <c r="X136" s="28">
        <f>IF(SUMIF(IMMO!C:C,G136,IMMO!G:G)=0,0,Y136/SUMIF(IMMO!C:C,G136,IMMO!G:G))</f>
        <v>4.0278766482453418E-2</v>
      </c>
      <c r="Y136" s="246">
        <f>SUMIF(BAROMPREM!B:B,G136,BAROMPREM!N:N)/1000</f>
        <v>438.05887999999999</v>
      </c>
      <c r="Z136" s="246">
        <f>Y136*VLOOKUP(G136,IMMO!$C$4:$R$342,6,FALSE)*VLOOKUP(G136,IMMO!$C$4:$R$342,7,FALSE)</f>
        <v>16.873845078271387</v>
      </c>
      <c r="AA136" s="246">
        <f>X136*SUMIF(IMMO!C:C,G136,IMMO!M:M)</f>
        <v>0</v>
      </c>
      <c r="AB136" s="246">
        <f>X136*SUMIF(IMMO!C:C,G136,IMMO!N:N)</f>
        <v>0</v>
      </c>
      <c r="AC136" s="246">
        <f>X136*SUMIF(IMMO!C:C,G136,IMMO!O:O)</f>
        <v>0</v>
      </c>
      <c r="AD136" s="246">
        <f>X136*SUMIF(IMMO!C:C,G136,IMMO!Q:Q)</f>
        <v>0</v>
      </c>
      <c r="AE136" s="246">
        <f>X136*SUMIF(IMMO!C:C,G136,IMMO!R:R)</f>
        <v>0</v>
      </c>
      <c r="AF136" s="246">
        <f t="shared" si="5"/>
        <v>20.248614093925664</v>
      </c>
    </row>
    <row r="137" spans="1:32" x14ac:dyDescent="0.25">
      <c r="A137" s="41">
        <v>30</v>
      </c>
      <c r="B137" s="42" t="s">
        <v>5</v>
      </c>
      <c r="C137" s="41">
        <v>6</v>
      </c>
      <c r="D137" s="43" t="s">
        <v>512</v>
      </c>
      <c r="E137" s="41">
        <v>451101</v>
      </c>
      <c r="F137" s="43" t="s">
        <v>138</v>
      </c>
      <c r="G137" s="41">
        <v>51101</v>
      </c>
      <c r="H137" s="43" t="s">
        <v>138</v>
      </c>
      <c r="I137" s="41">
        <v>51101</v>
      </c>
      <c r="K137" s="28">
        <f>IF(SUMIF(CONSO!C:C,G137,CONSO!G:G)=0,0,L137/SUMIF(CONSO!C:C,G137,CONSO!G:G))</f>
        <v>3.0660105040643912E-2</v>
      </c>
      <c r="L137" s="246">
        <f>SUMIF(BAROMPREM!B:B,G137,BAROMPREM!J:J)/1000-M137</f>
        <v>181.09899999999999</v>
      </c>
      <c r="M137" s="246">
        <f>SUMIF(BAROMPREM!B:B,G137,BAROMPREM!L:L)/1000</f>
        <v>7.8889199999999997</v>
      </c>
      <c r="N137" s="246">
        <f>L137*VLOOKUP(G137,CONSO!$C$4:$N$342,6,FALSE)*VLOOKUP(G137,CONSO!$C$4:$N$342,7,FALSE)+M137*CONSO!$S$4*CONSO!$T$4</f>
        <v>14.080701614783111</v>
      </c>
      <c r="O137" s="246">
        <f>K137*SUMIF(CONSO!C:C,G137,CONSO!M:M)</f>
        <v>0</v>
      </c>
      <c r="P137" s="246">
        <f>K137*SUMIF(CONSO!C:C,G137,CONSO!N:N)</f>
        <v>0</v>
      </c>
      <c r="Q137" s="246">
        <f t="shared" si="4"/>
        <v>14.080701614783111</v>
      </c>
      <c r="W137" s="62">
        <v>1.2</v>
      </c>
      <c r="X137" s="28">
        <f>IF(SUMIF(IMMO!C:C,G137,IMMO!G:G)=0,0,Y137/SUMIF(IMMO!C:C,G137,IMMO!G:G))</f>
        <v>1.4462575800721337E-2</v>
      </c>
      <c r="Y137" s="246">
        <f>SUMIF(BAROMPREM!B:B,G137,BAROMPREM!N:N)/1000</f>
        <v>384.85242</v>
      </c>
      <c r="Z137" s="246">
        <f>Y137*VLOOKUP(G137,IMMO!$C$4:$R$342,6,FALSE)*VLOOKUP(G137,IMMO!$C$4:$R$342,7,FALSE)</f>
        <v>16.517610392049367</v>
      </c>
      <c r="AA137" s="246">
        <f>X137*SUMIF(IMMO!C:C,G137,IMMO!M:M)</f>
        <v>0</v>
      </c>
      <c r="AB137" s="246">
        <f>X137*SUMIF(IMMO!C:C,G137,IMMO!N:N)</f>
        <v>0</v>
      </c>
      <c r="AC137" s="246">
        <f>X137*SUMIF(IMMO!C:C,G137,IMMO!O:O)</f>
        <v>0</v>
      </c>
      <c r="AD137" s="246">
        <f>X137*SUMIF(IMMO!C:C,G137,IMMO!Q:Q)</f>
        <v>0</v>
      </c>
      <c r="AE137" s="246">
        <f>X137*SUMIF(IMMO!C:C,G137,IMMO!R:R)</f>
        <v>0</v>
      </c>
      <c r="AF137" s="246">
        <f t="shared" si="5"/>
        <v>19.82113247045924</v>
      </c>
    </row>
    <row r="138" spans="1:32" x14ac:dyDescent="0.25">
      <c r="A138" s="41">
        <v>30</v>
      </c>
      <c r="B138" s="42" t="s">
        <v>5</v>
      </c>
      <c r="C138" s="41">
        <v>6</v>
      </c>
      <c r="D138" s="43" t="s">
        <v>512</v>
      </c>
      <c r="E138" s="41">
        <v>551103</v>
      </c>
      <c r="F138" s="43" t="s">
        <v>139</v>
      </c>
      <c r="G138" s="41">
        <v>51103</v>
      </c>
      <c r="H138" s="43" t="s">
        <v>139</v>
      </c>
      <c r="I138" s="41">
        <v>51103</v>
      </c>
      <c r="K138" s="28">
        <f>IF(SUMIF(CONSO!C:C,G138,CONSO!G:G)=0,0,L138/SUMIF(CONSO!C:C,G138,CONSO!G:G))</f>
        <v>1.6106068122225732E-3</v>
      </c>
      <c r="L138" s="246">
        <f>SUMIF(BAROMPREM!B:B,G138,BAROMPREM!J:J)/1000-M138</f>
        <v>2.5</v>
      </c>
      <c r="M138" s="246">
        <f>SUMIF(BAROMPREM!B:B,G138,BAROMPREM!L:L)/1000</f>
        <v>0.49836000000000003</v>
      </c>
      <c r="N138" s="246">
        <f>L138*VLOOKUP(G138,CONSO!$C$4:$N$342,6,FALSE)*VLOOKUP(G138,CONSO!$C$4:$N$342,7,FALSE)+M138*CONSO!$S$4*CONSO!$T$4</f>
        <v>0.26321273419775476</v>
      </c>
      <c r="O138" s="246">
        <f>K138*SUMIF(CONSO!C:C,G138,CONSO!M:M)</f>
        <v>0</v>
      </c>
      <c r="P138" s="246">
        <f>K138*SUMIF(CONSO!C:C,G138,CONSO!N:N)</f>
        <v>0</v>
      </c>
      <c r="Q138" s="246">
        <f t="shared" si="4"/>
        <v>0.26321273419775476</v>
      </c>
      <c r="W138" s="62">
        <v>1.2</v>
      </c>
      <c r="X138" s="28">
        <f>IF(SUMIF(IMMO!C:C,G138,IMMO!G:G)=0,0,Y138/SUMIF(IMMO!C:C,G138,IMMO!G:G))</f>
        <v>2.3562915238494013E-2</v>
      </c>
      <c r="Y138" s="246">
        <f>SUMIF(BAROMPREM!B:B,G138,BAROMPREM!N:N)/1000</f>
        <v>239.31623000000002</v>
      </c>
      <c r="Z138" s="246">
        <f>Y138*VLOOKUP(G138,IMMO!$C$4:$R$342,6,FALSE)*VLOOKUP(G138,IMMO!$C$4:$R$342,7,FALSE)</f>
        <v>10.828594883589844</v>
      </c>
      <c r="AA138" s="246">
        <f>X138*SUMIF(IMMO!C:C,G138,IMMO!M:M)</f>
        <v>0</v>
      </c>
      <c r="AB138" s="246">
        <f>X138*SUMIF(IMMO!C:C,G138,IMMO!N:N)</f>
        <v>0</v>
      </c>
      <c r="AC138" s="246">
        <f>X138*SUMIF(IMMO!C:C,G138,IMMO!O:O)</f>
        <v>0</v>
      </c>
      <c r="AD138" s="246">
        <f>X138*SUMIF(IMMO!C:C,G138,IMMO!Q:Q)</f>
        <v>0</v>
      </c>
      <c r="AE138" s="246">
        <f>X138*SUMIF(IMMO!C:C,G138,IMMO!R:R)</f>
        <v>0</v>
      </c>
      <c r="AF138" s="246">
        <f t="shared" si="5"/>
        <v>12.994313860307813</v>
      </c>
    </row>
    <row r="139" spans="1:32" x14ac:dyDescent="0.25">
      <c r="A139" s="41">
        <v>30</v>
      </c>
      <c r="B139" s="42" t="s">
        <v>5</v>
      </c>
      <c r="C139" s="41">
        <v>6</v>
      </c>
      <c r="D139" s="43" t="s">
        <v>512</v>
      </c>
      <c r="E139" s="41">
        <v>551330</v>
      </c>
      <c r="F139" s="43" t="s">
        <v>172</v>
      </c>
      <c r="G139" s="41">
        <v>51330</v>
      </c>
      <c r="H139" s="43" t="s">
        <v>172</v>
      </c>
      <c r="I139" s="41">
        <v>51330</v>
      </c>
      <c r="K139" s="28">
        <f>IF(SUMIF(CONSO!C:C,G139,CONSO!G:G)=0,0,L139/SUMIF(CONSO!C:C,G139,CONSO!G:G))</f>
        <v>0.10369135326053337</v>
      </c>
      <c r="L139" s="246">
        <f>SUMIF(BAROMPREM!B:B,G139,BAROMPREM!J:J)/1000-M139</f>
        <v>176</v>
      </c>
      <c r="M139" s="246">
        <f>SUMIF(BAROMPREM!B:B,G139,BAROMPREM!L:L)/1000</f>
        <v>25.227790000000002</v>
      </c>
      <c r="N139" s="246">
        <f>L139*VLOOKUP(G139,CONSO!$C$4:$N$342,6,FALSE)*VLOOKUP(G139,CONSO!$C$4:$N$342,7,FALSE)+M139*CONSO!$S$4*CONSO!$T$4</f>
        <v>14.875752085558327</v>
      </c>
      <c r="O139" s="246">
        <f>K139*SUMIF(CONSO!C:C,G139,CONSO!M:M)</f>
        <v>0</v>
      </c>
      <c r="P139" s="246">
        <f>K139*SUMIF(CONSO!C:C,G139,CONSO!N:N)</f>
        <v>0</v>
      </c>
      <c r="Q139" s="246">
        <f t="shared" si="4"/>
        <v>14.875752085558327</v>
      </c>
      <c r="W139" s="62">
        <v>1.2</v>
      </c>
      <c r="X139" s="28">
        <f>IF(SUMIF(IMMO!C:C,G139,IMMO!G:G)=0,0,Y139/SUMIF(IMMO!C:C,G139,IMMO!G:G))</f>
        <v>0</v>
      </c>
      <c r="Y139" s="246">
        <f>SUMIF(BAROMPREM!B:B,G139,BAROMPREM!N:N)/1000</f>
        <v>0</v>
      </c>
      <c r="Z139" s="246">
        <f>Y139*VLOOKUP(G139,IMMO!$C$4:$R$342,6,FALSE)*VLOOKUP(G139,IMMO!$C$4:$R$342,7,FALSE)</f>
        <v>0</v>
      </c>
      <c r="AA139" s="246">
        <f>X139*SUMIF(IMMO!C:C,G139,IMMO!M:M)</f>
        <v>0</v>
      </c>
      <c r="AB139" s="246">
        <f>X139*SUMIF(IMMO!C:C,G139,IMMO!N:N)</f>
        <v>0</v>
      </c>
      <c r="AC139" s="246">
        <f>X139*SUMIF(IMMO!C:C,G139,IMMO!O:O)</f>
        <v>0</v>
      </c>
      <c r="AD139" s="246">
        <f>X139*SUMIF(IMMO!C:C,G139,IMMO!Q:Q)</f>
        <v>0</v>
      </c>
      <c r="AE139" s="246">
        <f>X139*SUMIF(IMMO!C:C,G139,IMMO!R:R)</f>
        <v>0</v>
      </c>
      <c r="AF139" s="246">
        <f t="shared" si="5"/>
        <v>0</v>
      </c>
    </row>
    <row r="140" spans="1:32" x14ac:dyDescent="0.25">
      <c r="A140" s="41">
        <v>30</v>
      </c>
      <c r="B140" s="42" t="s">
        <v>5</v>
      </c>
      <c r="C140" s="41">
        <v>6</v>
      </c>
      <c r="D140" s="43" t="s">
        <v>512</v>
      </c>
      <c r="E140" s="41">
        <v>451115</v>
      </c>
      <c r="F140" s="43" t="s">
        <v>140</v>
      </c>
      <c r="G140" s="41">
        <v>51114</v>
      </c>
      <c r="H140" s="43" t="s">
        <v>549</v>
      </c>
      <c r="I140" s="41">
        <v>51114</v>
      </c>
      <c r="K140" s="28">
        <f>IF(SUMIF(CONSO!C:C,G140,CONSO!G:G)=0,0,L140/SUMIF(CONSO!C:C,G140,CONSO!G:G))</f>
        <v>0</v>
      </c>
      <c r="L140" s="246">
        <f>SUMIF(BAROMPREM!B:B,G140,BAROMPREM!J:J)/1000-M140</f>
        <v>0</v>
      </c>
      <c r="M140" s="246">
        <f>SUMIF(BAROMPREM!B:B,G140,BAROMPREM!L:L)/1000</f>
        <v>0</v>
      </c>
      <c r="N140" s="246">
        <f>L140*VLOOKUP(G140,CONSO!$C$4:$N$342,6,FALSE)*VLOOKUP(G140,CONSO!$C$4:$N$342,7,FALSE)+M140*CONSO!$S$4*CONSO!$T$4</f>
        <v>0</v>
      </c>
      <c r="O140" s="246">
        <f>K140*SUMIF(CONSO!C:C,G140,CONSO!M:M)</f>
        <v>0</v>
      </c>
      <c r="P140" s="246">
        <f>K140*SUMIF(CONSO!C:C,G140,CONSO!N:N)</f>
        <v>0</v>
      </c>
      <c r="Q140" s="246">
        <f t="shared" si="4"/>
        <v>0</v>
      </c>
      <c r="W140" s="62">
        <v>1.1499999999999999</v>
      </c>
      <c r="X140" s="28">
        <f>IF(SUMIF(IMMO!C:C,G140,IMMO!G:G)=0,0,Y140/SUMIF(IMMO!C:C,G140,IMMO!G:G))</f>
        <v>0</v>
      </c>
      <c r="Y140" s="246">
        <f>SUMIF(BAROMPREM!B:B,G140,BAROMPREM!N:N)/1000</f>
        <v>0</v>
      </c>
      <c r="Z140" s="246">
        <f>Y140*VLOOKUP(G140,IMMO!$C$4:$R$342,6,FALSE)*VLOOKUP(G140,IMMO!$C$4:$R$342,7,FALSE)</f>
        <v>0</v>
      </c>
      <c r="AA140" s="246">
        <f>X140*SUMIF(IMMO!C:C,G140,IMMO!M:M)</f>
        <v>0</v>
      </c>
      <c r="AB140" s="246">
        <f>X140*SUMIF(IMMO!C:C,G140,IMMO!N:N)</f>
        <v>0</v>
      </c>
      <c r="AC140" s="246">
        <f>X140*SUMIF(IMMO!C:C,G140,IMMO!O:O)</f>
        <v>0</v>
      </c>
      <c r="AD140" s="246">
        <f>X140*SUMIF(IMMO!C:C,G140,IMMO!Q:Q)</f>
        <v>0</v>
      </c>
      <c r="AE140" s="246">
        <f>X140*SUMIF(IMMO!C:C,G140,IMMO!R:R)</f>
        <v>0</v>
      </c>
      <c r="AF140" s="246">
        <f t="shared" si="5"/>
        <v>0</v>
      </c>
    </row>
    <row r="141" spans="1:32" x14ac:dyDescent="0.25">
      <c r="A141" s="41">
        <v>30</v>
      </c>
      <c r="B141" s="42" t="s">
        <v>5</v>
      </c>
      <c r="C141" s="41">
        <v>6</v>
      </c>
      <c r="D141" s="43" t="s">
        <v>512</v>
      </c>
      <c r="E141" s="41">
        <v>451115</v>
      </c>
      <c r="F141" s="43" t="s">
        <v>140</v>
      </c>
      <c r="G141" s="41">
        <v>51115</v>
      </c>
      <c r="H141" s="43" t="s">
        <v>550</v>
      </c>
      <c r="I141" s="41">
        <v>51115</v>
      </c>
      <c r="K141" s="28">
        <f>IF(SUMIF(CONSO!C:C,G141,CONSO!G:G)=0,0,L141/SUMIF(CONSO!C:C,G141,CONSO!G:G))</f>
        <v>6.8213572776041509E-2</v>
      </c>
      <c r="L141" s="246">
        <f>SUMIF(BAROMPREM!B:B,G141,BAROMPREM!J:J)/1000-M141</f>
        <v>87</v>
      </c>
      <c r="M141" s="246">
        <f>SUMIF(BAROMPREM!B:B,G141,BAROMPREM!L:L)/1000</f>
        <v>2.2490300000000003</v>
      </c>
      <c r="N141" s="246">
        <f>L141*VLOOKUP(G141,CONSO!$C$4:$N$342,6,FALSE)*VLOOKUP(G141,CONSO!$C$4:$N$342,7,FALSE)+M141*CONSO!$S$4*CONSO!$T$4</f>
        <v>7.9340720623004684</v>
      </c>
      <c r="O141" s="246">
        <f>K141*SUMIF(CONSO!C:C,G141,CONSO!M:M)</f>
        <v>0</v>
      </c>
      <c r="P141" s="246">
        <f>K141*SUMIF(CONSO!C:C,G141,CONSO!N:N)</f>
        <v>0</v>
      </c>
      <c r="Q141" s="246">
        <f t="shared" si="4"/>
        <v>7.9340720623004684</v>
      </c>
      <c r="W141" s="62">
        <v>1.1499999999999999</v>
      </c>
      <c r="X141" s="28">
        <f>IF(SUMIF(IMMO!C:C,G141,IMMO!G:G)=0,0,Y141/SUMIF(IMMO!C:C,G141,IMMO!G:G))</f>
        <v>6.9789679193918944E-2</v>
      </c>
      <c r="Y141" s="246">
        <f>SUMIF(BAROMPREM!B:B,G141,BAROMPREM!N:N)/1000</f>
        <v>314.90646999999996</v>
      </c>
      <c r="Z141" s="246">
        <f>Y141*VLOOKUP(G141,IMMO!$C$4:$R$342,6,FALSE)*VLOOKUP(G141,IMMO!$C$4:$R$342,7,FALSE)</f>
        <v>15.376393107223221</v>
      </c>
      <c r="AA141" s="246">
        <f>X141*SUMIF(IMMO!C:C,G141,IMMO!M:M)</f>
        <v>0</v>
      </c>
      <c r="AB141" s="246">
        <f>X141*SUMIF(IMMO!C:C,G141,IMMO!N:N)</f>
        <v>0</v>
      </c>
      <c r="AC141" s="246">
        <f>X141*SUMIF(IMMO!C:C,G141,IMMO!O:O)</f>
        <v>0</v>
      </c>
      <c r="AD141" s="246">
        <f>X141*SUMIF(IMMO!C:C,G141,IMMO!Q:Q)</f>
        <v>0</v>
      </c>
      <c r="AE141" s="246">
        <f>X141*SUMIF(IMMO!C:C,G141,IMMO!R:R)</f>
        <v>0</v>
      </c>
      <c r="AF141" s="246">
        <f t="shared" si="5"/>
        <v>17.682852073306702</v>
      </c>
    </row>
    <row r="142" spans="1:32" x14ac:dyDescent="0.25">
      <c r="A142" s="41">
        <v>30</v>
      </c>
      <c r="B142" s="42" t="s">
        <v>5</v>
      </c>
      <c r="C142" s="41">
        <v>6</v>
      </c>
      <c r="D142" s="43" t="s">
        <v>512</v>
      </c>
      <c r="E142" s="41">
        <v>551128</v>
      </c>
      <c r="F142" s="43" t="s">
        <v>178</v>
      </c>
      <c r="G142" s="41">
        <v>51128</v>
      </c>
      <c r="H142" s="43" t="s">
        <v>178</v>
      </c>
      <c r="I142" s="41">
        <v>51128</v>
      </c>
      <c r="K142" s="28">
        <f>IF(SUMIF(CONSO!C:C,G142,CONSO!G:G)=0,0,L142/SUMIF(CONSO!C:C,G142,CONSO!G:G))</f>
        <v>2.5908797423029969E-2</v>
      </c>
      <c r="L142" s="246">
        <f>SUMIF(BAROMPREM!B:B,G142,BAROMPREM!J:J)/1000-M142</f>
        <v>42.2</v>
      </c>
      <c r="M142" s="246">
        <f>SUMIF(BAROMPREM!B:B,G142,BAROMPREM!L:L)/1000</f>
        <v>1.33961</v>
      </c>
      <c r="N142" s="246">
        <f>L142*VLOOKUP(G142,CONSO!$C$4:$N$342,6,FALSE)*VLOOKUP(G142,CONSO!$C$4:$N$342,7,FALSE)+M142*CONSO!$S$4*CONSO!$T$4</f>
        <v>4.2133788025412846</v>
      </c>
      <c r="O142" s="246">
        <f>K142*SUMIF(CONSO!C:C,G142,CONSO!M:M)</f>
        <v>0</v>
      </c>
      <c r="P142" s="246">
        <f>K142*SUMIF(CONSO!C:C,G142,CONSO!N:N)</f>
        <v>0</v>
      </c>
      <c r="Q142" s="246">
        <f t="shared" si="4"/>
        <v>4.2133788025412846</v>
      </c>
      <c r="W142" s="62">
        <v>1.25</v>
      </c>
      <c r="X142" s="28">
        <f>IF(SUMIF(IMMO!C:C,G142,IMMO!G:G)=0,0,Y142/SUMIF(IMMO!C:C,G142,IMMO!G:G))</f>
        <v>4.1185518992252125E-2</v>
      </c>
      <c r="Y142" s="246">
        <f>SUMIF(BAROMPREM!B:B,G142,BAROMPREM!N:N)/1000</f>
        <v>137.96249</v>
      </c>
      <c r="Z142" s="246">
        <f>Y142*VLOOKUP(G142,IMMO!$C$4:$R$342,6,FALSE)*VLOOKUP(G142,IMMO!$C$4:$R$342,7,FALSE)</f>
        <v>7.4352149389364151</v>
      </c>
      <c r="AA142" s="246">
        <f>X142*SUMIF(IMMO!C:C,G142,IMMO!M:M)</f>
        <v>0</v>
      </c>
      <c r="AB142" s="246">
        <f>X142*SUMIF(IMMO!C:C,G142,IMMO!N:N)</f>
        <v>0</v>
      </c>
      <c r="AC142" s="246">
        <f>X142*SUMIF(IMMO!C:C,G142,IMMO!O:O)</f>
        <v>0</v>
      </c>
      <c r="AD142" s="246">
        <f>X142*SUMIF(IMMO!C:C,G142,IMMO!Q:Q)</f>
        <v>0</v>
      </c>
      <c r="AE142" s="246">
        <f>X142*SUMIF(IMMO!C:C,G142,IMMO!R:R)</f>
        <v>0</v>
      </c>
      <c r="AF142" s="246">
        <f t="shared" si="5"/>
        <v>9.2940186736705179</v>
      </c>
    </row>
    <row r="143" spans="1:32" x14ac:dyDescent="0.25">
      <c r="A143" s="41">
        <v>30</v>
      </c>
      <c r="B143" s="42" t="s">
        <v>5</v>
      </c>
      <c r="C143" s="41">
        <v>6</v>
      </c>
      <c r="D143" s="43" t="s">
        <v>512</v>
      </c>
      <c r="E143" s="41">
        <v>451120</v>
      </c>
      <c r="F143" s="43" t="s">
        <v>141</v>
      </c>
      <c r="G143" s="41">
        <v>51120</v>
      </c>
      <c r="H143" s="43" t="s">
        <v>141</v>
      </c>
      <c r="I143" s="41">
        <v>51120</v>
      </c>
      <c r="K143" s="28">
        <f>IF(SUMIF(CONSO!C:C,G143,CONSO!G:G)=0,0,L143/SUMIF(CONSO!C:C,G143,CONSO!G:G))</f>
        <v>9.3857456121639263E-3</v>
      </c>
      <c r="L143" s="246">
        <f>SUMIF(BAROMPREM!B:B,G143,BAROMPREM!J:J)/1000-M143</f>
        <v>11</v>
      </c>
      <c r="M143" s="246">
        <f>SUMIF(BAROMPREM!B:B,G143,BAROMPREM!L:L)/1000</f>
        <v>2.5430900000000003</v>
      </c>
      <c r="N143" s="246">
        <f>L143*VLOOKUP(G143,CONSO!$C$4:$N$342,6,FALSE)*VLOOKUP(G143,CONSO!$C$4:$N$342,7,FALSE)+M143*CONSO!$S$4*CONSO!$T$4</f>
        <v>1.107372043523237</v>
      </c>
      <c r="O143" s="246">
        <f>K143*SUMIF(CONSO!C:C,G143,CONSO!M:M)</f>
        <v>0</v>
      </c>
      <c r="P143" s="246">
        <f>K143*SUMIF(CONSO!C:C,G143,CONSO!N:N)</f>
        <v>0</v>
      </c>
      <c r="Q143" s="246">
        <f t="shared" si="4"/>
        <v>1.107372043523237</v>
      </c>
      <c r="W143" s="62">
        <v>1.2</v>
      </c>
      <c r="X143" s="28">
        <f>IF(SUMIF(IMMO!C:C,G143,IMMO!G:G)=0,0,Y143/SUMIF(IMMO!C:C,G143,IMMO!G:G))</f>
        <v>-3.9921189043416879E-4</v>
      </c>
      <c r="Y143" s="246">
        <f>SUMIF(BAROMPREM!B:B,G143,BAROMPREM!N:N)/1000</f>
        <v>-1.8199100000000001</v>
      </c>
      <c r="Z143" s="246">
        <f>Y143*VLOOKUP(G143,IMMO!$C$4:$R$342,6,FALSE)*VLOOKUP(G143,IMMO!$C$4:$R$342,7,FALSE)</f>
        <v>-7.9875597194015019E-2</v>
      </c>
      <c r="AA143" s="246">
        <f>X143*SUMIF(IMMO!C:C,G143,IMMO!M:M)</f>
        <v>0</v>
      </c>
      <c r="AB143" s="246">
        <f>X143*SUMIF(IMMO!C:C,G143,IMMO!N:N)</f>
        <v>0</v>
      </c>
      <c r="AC143" s="246">
        <f>X143*SUMIF(IMMO!C:C,G143,IMMO!O:O)</f>
        <v>0</v>
      </c>
      <c r="AD143" s="246">
        <f>X143*SUMIF(IMMO!C:C,G143,IMMO!Q:Q)</f>
        <v>0</v>
      </c>
      <c r="AE143" s="246">
        <f>X143*SUMIF(IMMO!C:C,G143,IMMO!R:R)</f>
        <v>0</v>
      </c>
      <c r="AF143" s="246">
        <f t="shared" si="5"/>
        <v>-9.5850716632818023E-2</v>
      </c>
    </row>
    <row r="144" spans="1:32" x14ac:dyDescent="0.25">
      <c r="A144" s="41">
        <v>30</v>
      </c>
      <c r="B144" s="42" t="s">
        <v>5</v>
      </c>
      <c r="C144" s="41">
        <v>6</v>
      </c>
      <c r="D144" s="43" t="s">
        <v>512</v>
      </c>
      <c r="E144" s="41">
        <v>451381</v>
      </c>
      <c r="F144" s="43" t="s">
        <v>173</v>
      </c>
      <c r="G144" s="41">
        <v>51381</v>
      </c>
      <c r="H144" s="43" t="s">
        <v>173</v>
      </c>
      <c r="I144" s="41">
        <v>51381</v>
      </c>
      <c r="K144" s="28">
        <f>IF(SUMIF(CONSO!C:C,G144,CONSO!G:G)=0,0,L144/SUMIF(CONSO!C:C,G144,CONSO!G:G))</f>
        <v>6.9000125454773548E-2</v>
      </c>
      <c r="L144" s="246">
        <f>SUMIF(BAROMPREM!B:B,G144,BAROMPREM!J:J)/1000-M144</f>
        <v>231</v>
      </c>
      <c r="M144" s="246">
        <f>SUMIF(BAROMPREM!B:B,G144,BAROMPREM!L:L)/1000</f>
        <v>2.5190000000000001</v>
      </c>
      <c r="N144" s="246">
        <f>L144*VLOOKUP(G144,CONSO!$C$4:$N$342,6,FALSE)*VLOOKUP(G144,CONSO!$C$4:$N$342,7,FALSE)+M144*CONSO!$S$4*CONSO!$T$4</f>
        <v>16.615783394243383</v>
      </c>
      <c r="O144" s="246">
        <f>K144*SUMIF(CONSO!C:C,G144,CONSO!M:M)</f>
        <v>0</v>
      </c>
      <c r="P144" s="246">
        <f>K144*SUMIF(CONSO!C:C,G144,CONSO!N:N)</f>
        <v>0</v>
      </c>
      <c r="Q144" s="246">
        <f t="shared" si="4"/>
        <v>16.615783394243383</v>
      </c>
      <c r="W144" s="62">
        <v>1.2</v>
      </c>
      <c r="X144" s="28">
        <f>IF(SUMIF(IMMO!C:C,G144,IMMO!G:G)=0,0,Y144/SUMIF(IMMO!C:C,G144,IMMO!G:G))</f>
        <v>4.607669361099344E-3</v>
      </c>
      <c r="Y144" s="246">
        <f>SUMIF(BAROMPREM!B:B,G144,BAROMPREM!N:N)/1000</f>
        <v>55</v>
      </c>
      <c r="Z144" s="246">
        <f>Y144*VLOOKUP(G144,IMMO!$C$4:$R$342,6,FALSE)*VLOOKUP(G144,IMMO!$C$4:$R$342,7,FALSE)</f>
        <v>2.2357732702839246</v>
      </c>
      <c r="AA144" s="246">
        <f>X144*SUMIF(IMMO!C:C,G144,IMMO!M:M)</f>
        <v>0</v>
      </c>
      <c r="AB144" s="246">
        <f>X144*SUMIF(IMMO!C:C,G144,IMMO!N:N)</f>
        <v>0</v>
      </c>
      <c r="AC144" s="246">
        <f>X144*SUMIF(IMMO!C:C,G144,IMMO!O:O)</f>
        <v>0</v>
      </c>
      <c r="AD144" s="246">
        <f>X144*SUMIF(IMMO!C:C,G144,IMMO!Q:Q)</f>
        <v>0</v>
      </c>
      <c r="AE144" s="246">
        <f>X144*SUMIF(IMMO!C:C,G144,IMMO!R:R)</f>
        <v>0</v>
      </c>
      <c r="AF144" s="246">
        <f t="shared" si="5"/>
        <v>2.6829279243407096</v>
      </c>
    </row>
    <row r="145" spans="1:32" x14ac:dyDescent="0.25">
      <c r="A145" s="41">
        <v>30</v>
      </c>
      <c r="B145" s="42" t="s">
        <v>5</v>
      </c>
      <c r="C145" s="41">
        <v>6</v>
      </c>
      <c r="D145" s="43" t="s">
        <v>512</v>
      </c>
      <c r="E145" s="41">
        <v>551354</v>
      </c>
      <c r="F145" s="43" t="s">
        <v>174</v>
      </c>
      <c r="G145" s="41">
        <v>51354</v>
      </c>
      <c r="H145" s="43" t="s">
        <v>174</v>
      </c>
      <c r="I145" s="41">
        <v>51354</v>
      </c>
      <c r="K145" s="28">
        <f>IF(SUMIF(CONSO!C:C,G145,CONSO!G:G)=0,0,L145/SUMIF(CONSO!C:C,G145,CONSO!G:G))</f>
        <v>5.2376910016977932E-2</v>
      </c>
      <c r="L145" s="246">
        <f>SUMIF(BAROMPREM!B:B,G145,BAROMPREM!J:J)/1000-M145</f>
        <v>61.7</v>
      </c>
      <c r="M145" s="246">
        <f>SUMIF(BAROMPREM!B:B,G145,BAROMPREM!L:L)/1000</f>
        <v>0.44600000000000001</v>
      </c>
      <c r="N145" s="246">
        <f>L145*VLOOKUP(G145,CONSO!$C$4:$N$342,6,FALSE)*VLOOKUP(G145,CONSO!$C$4:$N$342,7,FALSE)+M145*CONSO!$S$4*CONSO!$T$4</f>
        <v>4.9826461102625474</v>
      </c>
      <c r="O145" s="246">
        <f>K145*SUMIF(CONSO!C:C,G145,CONSO!M:M)</f>
        <v>0</v>
      </c>
      <c r="P145" s="246">
        <f>K145*SUMIF(CONSO!C:C,G145,CONSO!N:N)</f>
        <v>0</v>
      </c>
      <c r="Q145" s="246">
        <f t="shared" si="4"/>
        <v>4.9826461102625474</v>
      </c>
      <c r="W145" s="62">
        <v>1.1000000000000001</v>
      </c>
      <c r="X145" s="28">
        <f>IF(SUMIF(IMMO!C:C,G145,IMMO!G:G)=0,0,Y145/SUMIF(IMMO!C:C,G145,IMMO!G:G))</f>
        <v>8.8599274006916882E-3</v>
      </c>
      <c r="Y145" s="246">
        <f>SUMIF(BAROMPREM!B:B,G145,BAROMPREM!N:N)/1000</f>
        <v>35</v>
      </c>
      <c r="Z145" s="246">
        <f>Y145*VLOOKUP(G145,IMMO!$C$4:$R$342,6,FALSE)*VLOOKUP(G145,IMMO!$C$4:$R$342,7,FALSE)</f>
        <v>1.9950933560800919</v>
      </c>
      <c r="AA145" s="246">
        <f>X145*SUMIF(IMMO!C:C,G145,IMMO!M:M)</f>
        <v>0</v>
      </c>
      <c r="AB145" s="246">
        <f>X145*SUMIF(IMMO!C:C,G145,IMMO!N:N)</f>
        <v>0</v>
      </c>
      <c r="AC145" s="246">
        <f>X145*SUMIF(IMMO!C:C,G145,IMMO!O:O)</f>
        <v>0</v>
      </c>
      <c r="AD145" s="246">
        <f>X145*SUMIF(IMMO!C:C,G145,IMMO!Q:Q)</f>
        <v>0</v>
      </c>
      <c r="AE145" s="246">
        <f>X145*SUMIF(IMMO!C:C,G145,IMMO!R:R)</f>
        <v>0</v>
      </c>
      <c r="AF145" s="246">
        <f t="shared" si="5"/>
        <v>2.1946026916881012</v>
      </c>
    </row>
    <row r="146" spans="1:32" x14ac:dyDescent="0.25">
      <c r="A146" s="41">
        <v>30</v>
      </c>
      <c r="B146" s="42" t="s">
        <v>5</v>
      </c>
      <c r="C146" s="41">
        <v>6</v>
      </c>
      <c r="D146" s="43" t="s">
        <v>512</v>
      </c>
      <c r="E146" s="41">
        <v>451166</v>
      </c>
      <c r="F146" s="43" t="s">
        <v>179</v>
      </c>
      <c r="G146" s="41">
        <v>51166</v>
      </c>
      <c r="H146" s="43" t="s">
        <v>179</v>
      </c>
      <c r="I146" s="41">
        <v>51166</v>
      </c>
      <c r="K146" s="28">
        <f>IF(SUMIF(CONSO!C:C,G146,CONSO!G:G)=0,0,L146/SUMIF(CONSO!C:C,G146,CONSO!G:G))</f>
        <v>8.1996888819379828E-3</v>
      </c>
      <c r="L146" s="246">
        <f>SUMIF(BAROMPREM!B:B,G146,BAROMPREM!J:J)/1000-M146</f>
        <v>24</v>
      </c>
      <c r="M146" s="246">
        <f>SUMIF(BAROMPREM!B:B,G146,BAROMPREM!L:L)/1000</f>
        <v>5.9506099999999993</v>
      </c>
      <c r="N146" s="246">
        <f>L146*VLOOKUP(G146,CONSO!$C$4:$N$342,6,FALSE)*VLOOKUP(G146,CONSO!$C$4:$N$342,7,FALSE)+M146*CONSO!$S$4*CONSO!$T$4</f>
        <v>2.4684478610119216</v>
      </c>
      <c r="O146" s="246">
        <f>K146*SUMIF(CONSO!C:C,G146,CONSO!M:M)</f>
        <v>0</v>
      </c>
      <c r="P146" s="246">
        <f>K146*SUMIF(CONSO!C:C,G146,CONSO!N:N)</f>
        <v>0</v>
      </c>
      <c r="Q146" s="246">
        <f t="shared" si="4"/>
        <v>2.4684478610119216</v>
      </c>
      <c r="W146" s="62">
        <v>1.25</v>
      </c>
      <c r="X146" s="28">
        <f>IF(SUMIF(IMMO!C:C,G146,IMMO!G:G)=0,0,Y146/SUMIF(IMMO!C:C,G146,IMMO!G:G))</f>
        <v>1.4838616087090395E-2</v>
      </c>
      <c r="Y146" s="246">
        <f>SUMIF(BAROMPREM!B:B,G146,BAROMPREM!N:N)/1000</f>
        <v>166.21621999999999</v>
      </c>
      <c r="Z146" s="246">
        <f>Y146*VLOOKUP(G146,IMMO!$C$4:$R$342,6,FALSE)*VLOOKUP(G146,IMMO!$C$4:$R$342,7,FALSE)</f>
        <v>6.58173097126146</v>
      </c>
      <c r="AA146" s="246">
        <f>X146*SUMIF(IMMO!C:C,G146,IMMO!M:M)</f>
        <v>0</v>
      </c>
      <c r="AB146" s="246">
        <f>X146*SUMIF(IMMO!C:C,G146,IMMO!N:N)</f>
        <v>0</v>
      </c>
      <c r="AC146" s="246">
        <f>X146*SUMIF(IMMO!C:C,G146,IMMO!O:O)</f>
        <v>0</v>
      </c>
      <c r="AD146" s="246">
        <f>X146*SUMIF(IMMO!C:C,G146,IMMO!Q:Q)</f>
        <v>0</v>
      </c>
      <c r="AE146" s="246">
        <f>X146*SUMIF(IMMO!C:C,G146,IMMO!R:R)</f>
        <v>0</v>
      </c>
      <c r="AF146" s="246">
        <f t="shared" si="5"/>
        <v>8.2271637140768252</v>
      </c>
    </row>
    <row r="147" spans="1:32" x14ac:dyDescent="0.25">
      <c r="A147" s="41">
        <v>30</v>
      </c>
      <c r="B147" s="42" t="s">
        <v>5</v>
      </c>
      <c r="C147" s="41">
        <v>2</v>
      </c>
      <c r="D147" s="43" t="s">
        <v>144</v>
      </c>
      <c r="E147" s="41">
        <v>508815</v>
      </c>
      <c r="F147" s="43" t="s">
        <v>168</v>
      </c>
      <c r="G147" s="41">
        <v>8815</v>
      </c>
      <c r="H147" s="43" t="s">
        <v>168</v>
      </c>
      <c r="I147" s="41">
        <v>8815</v>
      </c>
      <c r="K147" s="28">
        <f>IF(SUMIF(CONSO!C:C,G147,CONSO!G:G)=0,0,L147/SUMIF(CONSO!C:C,G147,CONSO!G:G))</f>
        <v>0.10234598400666194</v>
      </c>
      <c r="L147" s="246">
        <f>SUMIF(BAROMPREM!B:B,G147,BAROMPREM!J:J)/1000-M147</f>
        <v>179.29999999999998</v>
      </c>
      <c r="M147" s="246">
        <f>SUMIF(BAROMPREM!B:B,G147,BAROMPREM!L:L)/1000</f>
        <v>9.3498300000000008</v>
      </c>
      <c r="N147" s="246">
        <f>L147*VLOOKUP(G147,CONSO!$C$4:$N$342,6,FALSE)*VLOOKUP(G147,CONSO!$C$4:$N$342,7,FALSE)+M147*CONSO!$S$4*CONSO!$T$4</f>
        <v>15.43053818394295</v>
      </c>
      <c r="O147" s="246">
        <f>K147*SUMIF(CONSO!C:C,G147,CONSO!M:M)</f>
        <v>0</v>
      </c>
      <c r="P147" s="246">
        <f>K147*SUMIF(CONSO!C:C,G147,CONSO!N:N)</f>
        <v>0</v>
      </c>
      <c r="Q147" s="246">
        <f t="shared" si="4"/>
        <v>15.43053818394295</v>
      </c>
      <c r="W147" s="62">
        <v>1.25</v>
      </c>
      <c r="X147" s="28">
        <f>IF(SUMIF(IMMO!C:C,G147,IMMO!G:G)=0,0,Y147/SUMIF(IMMO!C:C,G147,IMMO!G:G))</f>
        <v>0.12827161967842834</v>
      </c>
      <c r="Y147" s="246">
        <f>SUMIF(BAROMPREM!B:B,G147,BAROMPREM!N:N)/1000</f>
        <v>621.72301000000004</v>
      </c>
      <c r="Z147" s="246">
        <f>Y147*VLOOKUP(G147,IMMO!$C$4:$R$342,6,FALSE)*VLOOKUP(G147,IMMO!$C$4:$R$342,7,FALSE)</f>
        <v>35.425095980188971</v>
      </c>
      <c r="AA147" s="246">
        <f>X147*SUMIF(IMMO!C:C,G147,IMMO!M:M)</f>
        <v>0</v>
      </c>
      <c r="AB147" s="246">
        <f>X147*SUMIF(IMMO!C:C,G147,IMMO!N:N)</f>
        <v>0</v>
      </c>
      <c r="AC147" s="246">
        <f>X147*SUMIF(IMMO!C:C,G147,IMMO!O:O)</f>
        <v>0</v>
      </c>
      <c r="AD147" s="246">
        <f>X147*SUMIF(IMMO!C:C,G147,IMMO!Q:Q)</f>
        <v>0</v>
      </c>
      <c r="AE147" s="246">
        <f>X147*SUMIF(IMMO!C:C,G147,IMMO!R:R)</f>
        <v>0</v>
      </c>
      <c r="AF147" s="246">
        <f t="shared" si="5"/>
        <v>44.281369975236217</v>
      </c>
    </row>
    <row r="148" spans="1:32" x14ac:dyDescent="0.25">
      <c r="A148" s="41">
        <v>30</v>
      </c>
      <c r="B148" s="42" t="s">
        <v>5</v>
      </c>
      <c r="C148" s="41">
        <v>2</v>
      </c>
      <c r="D148" s="43" t="s">
        <v>144</v>
      </c>
      <c r="E148" s="41">
        <v>408801</v>
      </c>
      <c r="F148" s="43" t="s">
        <v>142</v>
      </c>
      <c r="G148" s="41">
        <v>8801</v>
      </c>
      <c r="H148" s="43" t="s">
        <v>142</v>
      </c>
      <c r="I148" s="41">
        <v>8801</v>
      </c>
      <c r="K148" s="28">
        <f>IF(SUMIF(CONSO!C:C,G148,CONSO!G:G)=0,0,L148/SUMIF(CONSO!C:C,G148,CONSO!G:G))</f>
        <v>1.3420409546743589E-2</v>
      </c>
      <c r="L148" s="246">
        <f>SUMIF(BAROMPREM!B:B,G148,BAROMPREM!J:J)/1000-M148</f>
        <v>51</v>
      </c>
      <c r="M148" s="246">
        <f>SUMIF(BAROMPREM!B:B,G148,BAROMPREM!L:L)/1000</f>
        <v>8.5319599999999998</v>
      </c>
      <c r="N148" s="246">
        <f>L148*VLOOKUP(G148,CONSO!$C$4:$N$342,6,FALSE)*VLOOKUP(G148,CONSO!$C$4:$N$342,7,FALSE)+M148*CONSO!$S$4*CONSO!$T$4</f>
        <v>4.9145696181402476</v>
      </c>
      <c r="O148" s="246">
        <f>K148*SUMIF(CONSO!C:C,G148,CONSO!M:M)</f>
        <v>0</v>
      </c>
      <c r="P148" s="246">
        <f>K148*SUMIF(CONSO!C:C,G148,CONSO!N:N)</f>
        <v>0</v>
      </c>
      <c r="Q148" s="246">
        <f t="shared" si="4"/>
        <v>4.9145696181402476</v>
      </c>
      <c r="W148" s="62">
        <v>1.25</v>
      </c>
      <c r="X148" s="28">
        <f>IF(SUMIF(IMMO!C:C,G148,IMMO!G:G)=0,0,Y148/SUMIF(IMMO!C:C,G148,IMMO!G:G))</f>
        <v>3.9975530172268001E-2</v>
      </c>
      <c r="Y148" s="246">
        <f>SUMIF(BAROMPREM!B:B,G148,BAROMPREM!N:N)/1000</f>
        <v>1159.36519</v>
      </c>
      <c r="Z148" s="246">
        <f>Y148*VLOOKUP(G148,IMMO!$C$4:$R$342,6,FALSE)*VLOOKUP(G148,IMMO!$C$4:$R$342,7,FALSE)</f>
        <v>53.148015600103847</v>
      </c>
      <c r="AA148" s="246">
        <f>X148*SUMIF(IMMO!C:C,G148,IMMO!M:M)</f>
        <v>0</v>
      </c>
      <c r="AB148" s="246">
        <f>X148*SUMIF(IMMO!C:C,G148,IMMO!N:N)</f>
        <v>0</v>
      </c>
      <c r="AC148" s="246">
        <f>X148*SUMIF(IMMO!C:C,G148,IMMO!O:O)</f>
        <v>0</v>
      </c>
      <c r="AD148" s="246">
        <f>X148*SUMIF(IMMO!C:C,G148,IMMO!Q:Q)</f>
        <v>0</v>
      </c>
      <c r="AE148" s="246">
        <f>X148*SUMIF(IMMO!C:C,G148,IMMO!R:R)</f>
        <v>0</v>
      </c>
      <c r="AF148" s="246">
        <f t="shared" si="5"/>
        <v>66.435019500129812</v>
      </c>
    </row>
    <row r="149" spans="1:32" x14ac:dyDescent="0.25">
      <c r="A149" s="41">
        <v>30</v>
      </c>
      <c r="B149" s="42" t="s">
        <v>5</v>
      </c>
      <c r="C149" s="41">
        <v>2</v>
      </c>
      <c r="D149" s="43" t="s">
        <v>144</v>
      </c>
      <c r="E149" s="41">
        <v>408822</v>
      </c>
      <c r="F149" s="43" t="s">
        <v>144</v>
      </c>
      <c r="G149" s="41">
        <v>8822</v>
      </c>
      <c r="H149" s="43" t="s">
        <v>144</v>
      </c>
      <c r="I149" s="41">
        <v>8822</v>
      </c>
      <c r="K149" s="28">
        <f>IF(SUMIF(CONSO!C:C,G149,CONSO!G:G)=0,0,L149/SUMIF(CONSO!C:C,G149,CONSO!G:G))</f>
        <v>3.875209638076949E-3</v>
      </c>
      <c r="L149" s="246">
        <f>SUMIF(BAROMPREM!B:B,G149,BAROMPREM!J:J)/1000-M149</f>
        <v>8.9999999999999982</v>
      </c>
      <c r="M149" s="246">
        <f>SUMIF(BAROMPREM!B:B,G149,BAROMPREM!L:L)/1000</f>
        <v>0.82698000000000005</v>
      </c>
      <c r="N149" s="246">
        <f>L149*VLOOKUP(G149,CONSO!$C$4:$N$342,6,FALSE)*VLOOKUP(G149,CONSO!$C$4:$N$342,7,FALSE)+M149*CONSO!$S$4*CONSO!$T$4</f>
        <v>0.8307743885608041</v>
      </c>
      <c r="O149" s="246">
        <f>K149*SUMIF(CONSO!C:C,G149,CONSO!M:M)</f>
        <v>0</v>
      </c>
      <c r="P149" s="246">
        <f>K149*SUMIF(CONSO!C:C,G149,CONSO!N:N)</f>
        <v>0</v>
      </c>
      <c r="Q149" s="246">
        <f t="shared" si="4"/>
        <v>0.8307743885608041</v>
      </c>
      <c r="W149" s="62">
        <v>1.25</v>
      </c>
      <c r="X149" s="28">
        <f>IF(SUMIF(IMMO!C:C,G149,IMMO!G:G)=0,0,Y149/SUMIF(IMMO!C:C,G149,IMMO!G:G))</f>
        <v>8.502966722746759E-3</v>
      </c>
      <c r="Y149" s="246">
        <f>SUMIF(BAROMPREM!B:B,G149,BAROMPREM!N:N)/1000</f>
        <v>138.08823000000001</v>
      </c>
      <c r="Z149" s="246">
        <f>Y149*VLOOKUP(G149,IMMO!$C$4:$R$342,6,FALSE)*VLOOKUP(G149,IMMO!$C$4:$R$342,7,FALSE)</f>
        <v>6.5196698469625121</v>
      </c>
      <c r="AA149" s="246">
        <f>X149*SUMIF(IMMO!C:C,G149,IMMO!M:M)</f>
        <v>0</v>
      </c>
      <c r="AB149" s="246">
        <f>X149*SUMIF(IMMO!C:C,G149,IMMO!N:N)</f>
        <v>0</v>
      </c>
      <c r="AC149" s="246">
        <f>X149*SUMIF(IMMO!C:C,G149,IMMO!O:O)</f>
        <v>0</v>
      </c>
      <c r="AD149" s="246">
        <f>X149*SUMIF(IMMO!C:C,G149,IMMO!Q:Q)</f>
        <v>0</v>
      </c>
      <c r="AE149" s="246">
        <f>X149*SUMIF(IMMO!C:C,G149,IMMO!R:R)</f>
        <v>0</v>
      </c>
      <c r="AF149" s="246">
        <f t="shared" si="5"/>
        <v>8.1495873087031399</v>
      </c>
    </row>
    <row r="150" spans="1:32" x14ac:dyDescent="0.25">
      <c r="A150" s="41">
        <v>30</v>
      </c>
      <c r="B150" s="42" t="s">
        <v>5</v>
      </c>
      <c r="C150" s="41">
        <v>2</v>
      </c>
      <c r="D150" s="43" t="s">
        <v>144</v>
      </c>
      <c r="E150" s="41">
        <v>508817</v>
      </c>
      <c r="F150" s="43" t="s">
        <v>145</v>
      </c>
      <c r="G150" s="41">
        <v>8817</v>
      </c>
      <c r="H150" s="43" t="s">
        <v>145</v>
      </c>
      <c r="I150" s="41">
        <v>8817</v>
      </c>
      <c r="K150" s="28">
        <f>IF(SUMIF(CONSO!C:C,G150,CONSO!G:G)=0,0,L150/SUMIF(CONSO!C:C,G150,CONSO!G:G))</f>
        <v>0</v>
      </c>
      <c r="L150" s="246">
        <f>SUMIF(BAROMPREM!B:B,G150,BAROMPREM!J:J)/1000-M150</f>
        <v>0</v>
      </c>
      <c r="M150" s="246">
        <f>SUMIF(BAROMPREM!B:B,G150,BAROMPREM!L:L)/1000</f>
        <v>10.43624</v>
      </c>
      <c r="N150" s="246">
        <f>L150*VLOOKUP(G150,CONSO!$C$4:$N$342,6,FALSE)*VLOOKUP(G150,CONSO!$C$4:$N$342,7,FALSE)+M150*CONSO!$S$4*CONSO!$T$4</f>
        <v>0.70782754176000018</v>
      </c>
      <c r="O150" s="246">
        <f>K150*SUMIF(CONSO!C:C,G150,CONSO!M:M)</f>
        <v>0</v>
      </c>
      <c r="P150" s="246">
        <f>K150*SUMIF(CONSO!C:C,G150,CONSO!N:N)</f>
        <v>0</v>
      </c>
      <c r="Q150" s="246">
        <f t="shared" si="4"/>
        <v>0.70782754176000018</v>
      </c>
      <c r="W150" s="62">
        <v>1.25</v>
      </c>
      <c r="X150" s="28">
        <f>IF(SUMIF(IMMO!C:C,G150,IMMO!G:G)=0,0,Y150/SUMIF(IMMO!C:C,G150,IMMO!G:G))</f>
        <v>0</v>
      </c>
      <c r="Y150" s="246">
        <f>SUMIF(BAROMPREM!B:B,G150,BAROMPREM!N:N)/1000</f>
        <v>0</v>
      </c>
      <c r="Z150" s="246">
        <f>Y150*VLOOKUP(G150,IMMO!$C$4:$R$342,6,FALSE)*VLOOKUP(G150,IMMO!$C$4:$R$342,7,FALSE)</f>
        <v>0</v>
      </c>
      <c r="AA150" s="246">
        <f>X150*SUMIF(IMMO!C:C,G150,IMMO!M:M)</f>
        <v>0</v>
      </c>
      <c r="AB150" s="246">
        <f>X150*SUMIF(IMMO!C:C,G150,IMMO!N:N)</f>
        <v>0</v>
      </c>
      <c r="AC150" s="246">
        <f>X150*SUMIF(IMMO!C:C,G150,IMMO!O:O)</f>
        <v>0</v>
      </c>
      <c r="AD150" s="246">
        <f>X150*SUMIF(IMMO!C:C,G150,IMMO!Q:Q)</f>
        <v>0</v>
      </c>
      <c r="AE150" s="246">
        <f>X150*SUMIF(IMMO!C:C,G150,IMMO!R:R)</f>
        <v>0</v>
      </c>
      <c r="AF150" s="246">
        <f t="shared" si="5"/>
        <v>0</v>
      </c>
    </row>
    <row r="151" spans="1:32" x14ac:dyDescent="0.25">
      <c r="A151" s="41">
        <v>30</v>
      </c>
      <c r="B151" s="42" t="s">
        <v>5</v>
      </c>
      <c r="C151" s="41">
        <v>2</v>
      </c>
      <c r="D151" s="43" t="s">
        <v>144</v>
      </c>
      <c r="E151" s="41">
        <v>508802</v>
      </c>
      <c r="F151" s="43" t="s">
        <v>143</v>
      </c>
      <c r="G151" s="41">
        <v>8802</v>
      </c>
      <c r="H151" s="43" t="s">
        <v>143</v>
      </c>
      <c r="I151" s="41">
        <v>8802</v>
      </c>
      <c r="K151" s="28">
        <f>IF(SUMIF(CONSO!C:C,G151,CONSO!G:G)=0,0,L151/SUMIF(CONSO!C:C,G151,CONSO!G:G))</f>
        <v>1.8380213087937063E-2</v>
      </c>
      <c r="L151" s="246">
        <f>SUMIF(BAROMPREM!B:B,G151,BAROMPREM!J:J)/1000-M151</f>
        <v>30</v>
      </c>
      <c r="M151" s="246">
        <f>SUMIF(BAROMPREM!B:B,G151,BAROMPREM!L:L)/1000</f>
        <v>0.42410999999999999</v>
      </c>
      <c r="N151" s="246">
        <f>L151*VLOOKUP(G151,CONSO!$C$4:$N$342,6,FALSE)*VLOOKUP(G151,CONSO!$C$4:$N$342,7,FALSE)+M151*CONSO!$S$4*CONSO!$T$4</f>
        <v>2.9935740644107862</v>
      </c>
      <c r="O151" s="246">
        <f>K151*SUMIF(CONSO!C:C,G151,CONSO!M:M)</f>
        <v>0</v>
      </c>
      <c r="P151" s="246">
        <f>K151*SUMIF(CONSO!C:C,G151,CONSO!N:N)</f>
        <v>0</v>
      </c>
      <c r="Q151" s="246">
        <f t="shared" si="4"/>
        <v>2.9935740644107862</v>
      </c>
      <c r="W151" s="62">
        <v>1.2</v>
      </c>
      <c r="X151" s="28">
        <f>IF(SUMIF(IMMO!C:C,G151,IMMO!G:G)=0,0,Y151/SUMIF(IMMO!C:C,G151,IMMO!G:G))</f>
        <v>0</v>
      </c>
      <c r="Y151" s="246">
        <f>SUMIF(BAROMPREM!B:B,G151,BAROMPREM!N:N)/1000</f>
        <v>0</v>
      </c>
      <c r="Z151" s="246">
        <f>Y151*VLOOKUP(G151,IMMO!$C$4:$R$342,6,FALSE)*VLOOKUP(G151,IMMO!$C$4:$R$342,7,FALSE)</f>
        <v>0</v>
      </c>
      <c r="AA151" s="246">
        <f>X151*SUMIF(IMMO!C:C,G151,IMMO!M:M)</f>
        <v>0</v>
      </c>
      <c r="AB151" s="246">
        <f>X151*SUMIF(IMMO!C:C,G151,IMMO!N:N)</f>
        <v>0</v>
      </c>
      <c r="AC151" s="246">
        <f>X151*SUMIF(IMMO!C:C,G151,IMMO!O:O)</f>
        <v>0</v>
      </c>
      <c r="AD151" s="246">
        <f>X151*SUMIF(IMMO!C:C,G151,IMMO!Q:Q)</f>
        <v>0</v>
      </c>
      <c r="AE151" s="246">
        <f>X151*SUMIF(IMMO!C:C,G151,IMMO!R:R)</f>
        <v>0</v>
      </c>
      <c r="AF151" s="246">
        <f t="shared" si="5"/>
        <v>0</v>
      </c>
    </row>
    <row r="152" spans="1:32" x14ac:dyDescent="0.25">
      <c r="A152" s="41">
        <v>30</v>
      </c>
      <c r="B152" s="42" t="s">
        <v>5</v>
      </c>
      <c r="C152" s="41">
        <v>2</v>
      </c>
      <c r="D152" s="43" t="s">
        <v>144</v>
      </c>
      <c r="E152" s="41">
        <v>508839</v>
      </c>
      <c r="F152" s="43" t="s">
        <v>165</v>
      </c>
      <c r="G152" s="41">
        <v>8839</v>
      </c>
      <c r="H152" s="43" t="s">
        <v>165</v>
      </c>
      <c r="I152" s="41">
        <v>8839</v>
      </c>
      <c r="K152" s="28">
        <f>IF(SUMIF(CONSO!C:C,G152,CONSO!G:G)=0,0,L152/SUMIF(CONSO!C:C,G152,CONSO!G:G))</f>
        <v>4.4993686406095995E-2</v>
      </c>
      <c r="L152" s="246">
        <f>SUMIF(BAROMPREM!B:B,G152,BAROMPREM!J:J)/1000-M152</f>
        <v>62.000000000000007</v>
      </c>
      <c r="M152" s="246">
        <f>SUMIF(BAROMPREM!B:B,G152,BAROMPREM!L:L)/1000</f>
        <v>0.53715000000000002</v>
      </c>
      <c r="N152" s="246">
        <f>L152*VLOOKUP(G152,CONSO!$C$4:$N$342,6,FALSE)*VLOOKUP(G152,CONSO!$C$4:$N$342,7,FALSE)+M152*CONSO!$S$4*CONSO!$T$4</f>
        <v>6.8057523904909223</v>
      </c>
      <c r="O152" s="246">
        <f>K152*SUMIF(CONSO!C:C,G152,CONSO!M:M)</f>
        <v>0</v>
      </c>
      <c r="P152" s="246">
        <f>K152*SUMIF(CONSO!C:C,G152,CONSO!N:N)</f>
        <v>0</v>
      </c>
      <c r="Q152" s="246">
        <f t="shared" si="4"/>
        <v>6.8057523904909223</v>
      </c>
      <c r="W152" s="62">
        <v>1.25</v>
      </c>
      <c r="X152" s="28">
        <f>IF(SUMIF(IMMO!C:C,G152,IMMO!G:G)=0,0,Y152/SUMIF(IMMO!C:C,G152,IMMO!G:G))</f>
        <v>0</v>
      </c>
      <c r="Y152" s="246">
        <f>SUMIF(BAROMPREM!B:B,G152,BAROMPREM!N:N)/1000</f>
        <v>0</v>
      </c>
      <c r="Z152" s="246">
        <f>Y152*VLOOKUP(G152,IMMO!$C$4:$R$342,6,FALSE)*VLOOKUP(G152,IMMO!$C$4:$R$342,7,FALSE)</f>
        <v>0</v>
      </c>
      <c r="AA152" s="246">
        <f>X152*SUMIF(IMMO!C:C,G152,IMMO!M:M)</f>
        <v>0</v>
      </c>
      <c r="AB152" s="246">
        <f>X152*SUMIF(IMMO!C:C,G152,IMMO!N:N)</f>
        <v>0</v>
      </c>
      <c r="AC152" s="246">
        <f>X152*SUMIF(IMMO!C:C,G152,IMMO!O:O)</f>
        <v>0</v>
      </c>
      <c r="AD152" s="246">
        <f>X152*SUMIF(IMMO!C:C,G152,IMMO!Q:Q)</f>
        <v>0</v>
      </c>
      <c r="AE152" s="246">
        <f>X152*SUMIF(IMMO!C:C,G152,IMMO!R:R)</f>
        <v>0</v>
      </c>
      <c r="AF152" s="246">
        <f t="shared" si="5"/>
        <v>0</v>
      </c>
    </row>
    <row r="153" spans="1:32" x14ac:dyDescent="0.25">
      <c r="A153" s="41">
        <v>30</v>
      </c>
      <c r="B153" s="42" t="s">
        <v>5</v>
      </c>
      <c r="C153" s="41">
        <v>2</v>
      </c>
      <c r="D153" s="43" t="s">
        <v>144</v>
      </c>
      <c r="E153" s="41">
        <v>508819</v>
      </c>
      <c r="F153" s="43" t="s">
        <v>169</v>
      </c>
      <c r="G153" s="41">
        <v>8819</v>
      </c>
      <c r="H153" s="43" t="s">
        <v>169</v>
      </c>
      <c r="I153" s="41">
        <v>8819</v>
      </c>
      <c r="K153" s="28">
        <f>IF(SUMIF(CONSO!C:C,G153,CONSO!G:G)=0,0,L153/SUMIF(CONSO!C:C,G153,CONSO!G:G))</f>
        <v>5.7956768886951839E-3</v>
      </c>
      <c r="L153" s="246">
        <f>SUMIF(BAROMPREM!B:B,G153,BAROMPREM!J:J)/1000-M153</f>
        <v>10</v>
      </c>
      <c r="M153" s="246">
        <f>SUMIF(BAROMPREM!B:B,G153,BAROMPREM!L:L)/1000</f>
        <v>3.008</v>
      </c>
      <c r="N153" s="246">
        <f>L153*VLOOKUP(G153,CONSO!$C$4:$N$342,6,FALSE)*VLOOKUP(G153,CONSO!$C$4:$N$342,7,FALSE)+M153*CONSO!$S$4*CONSO!$T$4</f>
        <v>1.0853486951104472</v>
      </c>
      <c r="O153" s="246">
        <f>K153*SUMIF(CONSO!C:C,G153,CONSO!M:M)</f>
        <v>0</v>
      </c>
      <c r="P153" s="246">
        <f>K153*SUMIF(CONSO!C:C,G153,CONSO!N:N)</f>
        <v>0</v>
      </c>
      <c r="Q153" s="246">
        <f t="shared" si="4"/>
        <v>1.0853486951104472</v>
      </c>
      <c r="W153" s="62">
        <v>1.25</v>
      </c>
      <c r="X153" s="28">
        <f>IF(SUMIF(IMMO!C:C,G153,IMMO!G:G)=0,0,Y153/SUMIF(IMMO!C:C,G153,IMMO!G:G))</f>
        <v>1.0147221675052741E-2</v>
      </c>
      <c r="Y153" s="246">
        <f>SUMIF(BAROMPREM!B:B,G153,BAROMPREM!N:N)/1000</f>
        <v>65.8</v>
      </c>
      <c r="Z153" s="246">
        <f>Y153*VLOOKUP(G153,IMMO!$C$4:$R$342,6,FALSE)*VLOOKUP(G153,IMMO!$C$4:$R$342,7,FALSE)</f>
        <v>2.9667067624626764</v>
      </c>
      <c r="AA153" s="246">
        <f>X153*SUMIF(IMMO!C:C,G153,IMMO!M:M)</f>
        <v>0</v>
      </c>
      <c r="AB153" s="246">
        <f>X153*SUMIF(IMMO!C:C,G153,IMMO!N:N)</f>
        <v>0</v>
      </c>
      <c r="AC153" s="246">
        <f>X153*SUMIF(IMMO!C:C,G153,IMMO!O:O)</f>
        <v>0</v>
      </c>
      <c r="AD153" s="246">
        <f>X153*SUMIF(IMMO!C:C,G153,IMMO!Q:Q)</f>
        <v>0</v>
      </c>
      <c r="AE153" s="246">
        <f>X153*SUMIF(IMMO!C:C,G153,IMMO!R:R)</f>
        <v>0</v>
      </c>
      <c r="AF153" s="246">
        <f t="shared" si="5"/>
        <v>3.7083834530783455</v>
      </c>
    </row>
    <row r="154" spans="1:32" x14ac:dyDescent="0.25">
      <c r="A154" s="41">
        <v>30</v>
      </c>
      <c r="B154" s="42" t="s">
        <v>5</v>
      </c>
      <c r="C154" s="41">
        <v>2</v>
      </c>
      <c r="D154" s="43" t="s">
        <v>144</v>
      </c>
      <c r="E154" s="41">
        <v>408840</v>
      </c>
      <c r="F154" s="43" t="s">
        <v>163</v>
      </c>
      <c r="G154" s="41">
        <v>8840</v>
      </c>
      <c r="H154" s="43" t="s">
        <v>163</v>
      </c>
      <c r="I154" s="41">
        <v>8840</v>
      </c>
      <c r="K154" s="28">
        <f>IF(SUMIF(CONSO!C:C,G154,CONSO!G:G)=0,0,L154/SUMIF(CONSO!C:C,G154,CONSO!G:G))</f>
        <v>5.265394609733632E-2</v>
      </c>
      <c r="L154" s="246">
        <f>SUMIF(BAROMPREM!B:B,G154,BAROMPREM!J:J)/1000-M154</f>
        <v>112.5</v>
      </c>
      <c r="M154" s="246">
        <f>SUMIF(BAROMPREM!B:B,G154,BAROMPREM!L:L)/1000</f>
        <v>3.4919699999999998</v>
      </c>
      <c r="N154" s="246">
        <f>L154*VLOOKUP(G154,CONSO!$C$4:$N$342,6,FALSE)*VLOOKUP(G154,CONSO!$C$4:$N$342,7,FALSE)+M154*CONSO!$S$4*CONSO!$T$4</f>
        <v>9.9147157191567441</v>
      </c>
      <c r="O154" s="246">
        <f>K154*SUMIF(CONSO!C:C,G154,CONSO!M:M)</f>
        <v>0</v>
      </c>
      <c r="P154" s="246">
        <f>K154*SUMIF(CONSO!C:C,G154,CONSO!N:N)</f>
        <v>0</v>
      </c>
      <c r="Q154" s="246">
        <f t="shared" si="4"/>
        <v>9.9147157191567441</v>
      </c>
      <c r="W154" s="62">
        <v>1.25</v>
      </c>
      <c r="X154" s="28">
        <f>IF(SUMIF(IMMO!C:C,G154,IMMO!G:G)=0,0,Y154/SUMIF(IMMO!C:C,G154,IMMO!G:G))</f>
        <v>7.7264185077402486E-2</v>
      </c>
      <c r="Y154" s="246">
        <f>SUMIF(BAROMPREM!B:B,G154,BAROMPREM!N:N)/1000</f>
        <v>745.37569999999994</v>
      </c>
      <c r="Z154" s="246">
        <f>Y154*VLOOKUP(G154,IMMO!$C$4:$R$342,6,FALSE)*VLOOKUP(G154,IMMO!$C$4:$R$342,7,FALSE)</f>
        <v>35.607933181384588</v>
      </c>
      <c r="AA154" s="246">
        <f>X154*SUMIF(IMMO!C:C,G154,IMMO!M:M)</f>
        <v>0</v>
      </c>
      <c r="AB154" s="246">
        <f>X154*SUMIF(IMMO!C:C,G154,IMMO!N:N)</f>
        <v>0</v>
      </c>
      <c r="AC154" s="246">
        <f>X154*SUMIF(IMMO!C:C,G154,IMMO!O:O)</f>
        <v>0</v>
      </c>
      <c r="AD154" s="246">
        <f>X154*SUMIF(IMMO!C:C,G154,IMMO!Q:Q)</f>
        <v>0</v>
      </c>
      <c r="AE154" s="246">
        <f>X154*SUMIF(IMMO!C:C,G154,IMMO!R:R)</f>
        <v>0</v>
      </c>
      <c r="AF154" s="246">
        <f t="shared" si="5"/>
        <v>44.509916476730737</v>
      </c>
    </row>
    <row r="155" spans="1:32" x14ac:dyDescent="0.25">
      <c r="A155" s="41">
        <v>30</v>
      </c>
      <c r="B155" s="42" t="s">
        <v>5</v>
      </c>
      <c r="C155" s="41">
        <v>2</v>
      </c>
      <c r="D155" s="43" t="s">
        <v>144</v>
      </c>
      <c r="E155" s="41">
        <v>408862</v>
      </c>
      <c r="F155" s="43" t="s">
        <v>166</v>
      </c>
      <c r="G155" s="41">
        <v>8862</v>
      </c>
      <c r="H155" s="43" t="s">
        <v>166</v>
      </c>
      <c r="I155" s="41">
        <v>8862</v>
      </c>
      <c r="K155" s="28">
        <f>IF(SUMIF(CONSO!C:C,G155,CONSO!G:G)=0,0,L155/SUMIF(CONSO!C:C,G155,CONSO!G:G))</f>
        <v>3.4370914069909039E-2</v>
      </c>
      <c r="L155" s="246">
        <f>SUMIF(BAROMPREM!B:B,G155,BAROMPREM!J:J)/1000-M155</f>
        <v>73.5</v>
      </c>
      <c r="M155" s="246">
        <f>SUMIF(BAROMPREM!B:B,G155,BAROMPREM!L:L)/1000</f>
        <v>3.5362600000000004</v>
      </c>
      <c r="N155" s="246">
        <f>L155*VLOOKUP(G155,CONSO!$C$4:$N$342,6,FALSE)*VLOOKUP(G155,CONSO!$C$4:$N$342,7,FALSE)+M155*CONSO!$S$4*CONSO!$T$4</f>
        <v>7.1191416136526264</v>
      </c>
      <c r="O155" s="246">
        <f>K155*SUMIF(CONSO!C:C,G155,CONSO!M:M)</f>
        <v>0</v>
      </c>
      <c r="P155" s="246">
        <f>K155*SUMIF(CONSO!C:C,G155,CONSO!N:N)</f>
        <v>0</v>
      </c>
      <c r="Q155" s="246">
        <f t="shared" si="4"/>
        <v>7.1191416136526264</v>
      </c>
      <c r="W155" s="62">
        <v>1.25</v>
      </c>
      <c r="X155" s="28">
        <f>IF(SUMIF(IMMO!C:C,G155,IMMO!G:G)=0,0,Y155/SUMIF(IMMO!C:C,G155,IMMO!G:G))</f>
        <v>6.304877168481568E-2</v>
      </c>
      <c r="Y155" s="246">
        <f>SUMIF(BAROMPREM!B:B,G155,BAROMPREM!N:N)/1000</f>
        <v>392.34009000000003</v>
      </c>
      <c r="Z155" s="246">
        <f>Y155*VLOOKUP(G155,IMMO!$C$4:$R$342,6,FALSE)*VLOOKUP(G155,IMMO!$C$4:$R$342,7,FALSE)</f>
        <v>17.212497630621904</v>
      </c>
      <c r="AA155" s="246">
        <f>X155*SUMIF(IMMO!C:C,G155,IMMO!M:M)</f>
        <v>0</v>
      </c>
      <c r="AB155" s="246">
        <f>X155*SUMIF(IMMO!C:C,G155,IMMO!N:N)</f>
        <v>0</v>
      </c>
      <c r="AC155" s="246">
        <f>X155*SUMIF(IMMO!C:C,G155,IMMO!O:O)</f>
        <v>0</v>
      </c>
      <c r="AD155" s="246">
        <f>X155*SUMIF(IMMO!C:C,G155,IMMO!Q:Q)</f>
        <v>0</v>
      </c>
      <c r="AE155" s="246">
        <f>X155*SUMIF(IMMO!C:C,G155,IMMO!R:R)</f>
        <v>0</v>
      </c>
      <c r="AF155" s="246">
        <f t="shared" si="5"/>
        <v>21.515622038277378</v>
      </c>
    </row>
    <row r="156" spans="1:32" x14ac:dyDescent="0.25">
      <c r="A156" s="41">
        <v>30</v>
      </c>
      <c r="B156" s="42" t="s">
        <v>5</v>
      </c>
      <c r="C156" s="41">
        <v>2</v>
      </c>
      <c r="D156" s="43" t="s">
        <v>144</v>
      </c>
      <c r="E156" s="41">
        <v>508860</v>
      </c>
      <c r="F156" s="43" t="s">
        <v>167</v>
      </c>
      <c r="G156" s="41">
        <v>8860</v>
      </c>
      <c r="H156" s="43" t="s">
        <v>167</v>
      </c>
      <c r="I156" s="41">
        <v>8860</v>
      </c>
      <c r="K156" s="28">
        <f>IF(SUMIF(CONSO!C:C,G156,CONSO!G:G)=0,0,L156/SUMIF(CONSO!C:C,G156,CONSO!G:G))</f>
        <v>5.3253974469418118E-2</v>
      </c>
      <c r="L156" s="246">
        <f>SUMIF(BAROMPREM!B:B,G156,BAROMPREM!J:J)/1000-M156</f>
        <v>71.399999999999991</v>
      </c>
      <c r="M156" s="246">
        <f>SUMIF(BAROMPREM!B:B,G156,BAROMPREM!L:L)/1000</f>
        <v>5.3289999999999997E-2</v>
      </c>
      <c r="N156" s="246">
        <f>L156*VLOOKUP(G156,CONSO!$C$4:$N$342,6,FALSE)*VLOOKUP(G156,CONSO!$C$4:$N$342,7,FALSE)+M156*CONSO!$S$4*CONSO!$T$4</f>
        <v>7.0399573568450959</v>
      </c>
      <c r="O156" s="246">
        <f>K156*SUMIF(CONSO!C:C,G156,CONSO!M:M)</f>
        <v>0</v>
      </c>
      <c r="P156" s="246">
        <f>K156*SUMIF(CONSO!C:C,G156,CONSO!N:N)</f>
        <v>0</v>
      </c>
      <c r="Q156" s="246">
        <f t="shared" si="4"/>
        <v>7.0399573568450959</v>
      </c>
      <c r="W156" s="62">
        <v>1.25</v>
      </c>
      <c r="X156" s="28">
        <f>IF(SUMIF(IMMO!C:C,G156,IMMO!G:G)=0,0,Y156/SUMIF(IMMO!C:C,G156,IMMO!G:G))</f>
        <v>7.3634136414139753E-2</v>
      </c>
      <c r="Y156" s="246">
        <f>SUMIF(BAROMPREM!B:B,G156,BAROMPREM!N:N)/1000</f>
        <v>378.76815999999997</v>
      </c>
      <c r="Z156" s="246">
        <f>Y156*VLOOKUP(G156,IMMO!$C$4:$R$342,6,FALSE)*VLOOKUP(G156,IMMO!$C$4:$R$342,7,FALSE)</f>
        <v>16.858777987782478</v>
      </c>
      <c r="AA156" s="246">
        <f>X156*SUMIF(IMMO!C:C,G156,IMMO!M:M)</f>
        <v>0</v>
      </c>
      <c r="AB156" s="246">
        <f>X156*SUMIF(IMMO!C:C,G156,IMMO!N:N)</f>
        <v>0</v>
      </c>
      <c r="AC156" s="246">
        <f>X156*SUMIF(IMMO!C:C,G156,IMMO!O:O)</f>
        <v>0</v>
      </c>
      <c r="AD156" s="246">
        <f>X156*SUMIF(IMMO!C:C,G156,IMMO!Q:Q)</f>
        <v>0</v>
      </c>
      <c r="AE156" s="246">
        <f>X156*SUMIF(IMMO!C:C,G156,IMMO!R:R)</f>
        <v>0</v>
      </c>
      <c r="AF156" s="246">
        <f t="shared" si="5"/>
        <v>21.073472484728097</v>
      </c>
    </row>
    <row r="157" spans="1:32" x14ac:dyDescent="0.25">
      <c r="A157" s="41">
        <v>30</v>
      </c>
      <c r="B157" s="42" t="s">
        <v>5</v>
      </c>
      <c r="C157" s="41">
        <v>2</v>
      </c>
      <c r="D157" s="43" t="s">
        <v>144</v>
      </c>
      <c r="E157" s="41">
        <v>408806</v>
      </c>
      <c r="F157" s="43" t="s">
        <v>170</v>
      </c>
      <c r="G157" s="41">
        <v>8806</v>
      </c>
      <c r="H157" s="43" t="s">
        <v>170</v>
      </c>
      <c r="I157" s="41">
        <v>8806</v>
      </c>
      <c r="K157" s="28">
        <f>IF(SUMIF(CONSO!C:C,G157,CONSO!G:G)=0,0,L157/SUMIF(CONSO!C:C,G157,CONSO!G:G))</f>
        <v>3.1201436408740742E-2</v>
      </c>
      <c r="L157" s="246">
        <f>SUMIF(BAROMPREM!B:B,G157,BAROMPREM!J:J)/1000-M157</f>
        <v>135</v>
      </c>
      <c r="M157" s="246">
        <f>SUMIF(BAROMPREM!B:B,G157,BAROMPREM!L:L)/1000</f>
        <v>1.07009</v>
      </c>
      <c r="N157" s="246">
        <f>L157*VLOOKUP(G157,CONSO!$C$4:$N$342,6,FALSE)*VLOOKUP(G157,CONSO!$C$4:$N$342,7,FALSE)+M157*CONSO!$S$4*CONSO!$T$4</f>
        <v>12.021956237674919</v>
      </c>
      <c r="O157" s="246">
        <f>K157*SUMIF(CONSO!C:C,G157,CONSO!M:M)</f>
        <v>0</v>
      </c>
      <c r="P157" s="246">
        <f>K157*SUMIF(CONSO!C:C,G157,CONSO!N:N)</f>
        <v>0</v>
      </c>
      <c r="Q157" s="246">
        <f t="shared" si="4"/>
        <v>12.021956237674919</v>
      </c>
      <c r="W157" s="62">
        <v>1.25</v>
      </c>
      <c r="X157" s="28">
        <f>IF(SUMIF(IMMO!C:C,G157,IMMO!G:G)=0,0,Y157/SUMIF(IMMO!C:C,G157,IMMO!G:G))</f>
        <v>2.9091458543551073E-2</v>
      </c>
      <c r="Y157" s="246">
        <f>SUMIF(BAROMPREM!B:B,G157,BAROMPREM!N:N)/1000</f>
        <v>477.47701000000001</v>
      </c>
      <c r="Z157" s="246">
        <f>Y157*VLOOKUP(G157,IMMO!$C$4:$R$342,6,FALSE)*VLOOKUP(G157,IMMO!$C$4:$R$342,7,FALSE)</f>
        <v>20.545123447392282</v>
      </c>
      <c r="AA157" s="246">
        <f>X157*SUMIF(IMMO!C:C,G157,IMMO!M:M)</f>
        <v>0</v>
      </c>
      <c r="AB157" s="246">
        <f>X157*SUMIF(IMMO!C:C,G157,IMMO!N:N)</f>
        <v>0</v>
      </c>
      <c r="AC157" s="246">
        <f>X157*SUMIF(IMMO!C:C,G157,IMMO!O:O)</f>
        <v>0</v>
      </c>
      <c r="AD157" s="246">
        <f>X157*SUMIF(IMMO!C:C,G157,IMMO!Q:Q)</f>
        <v>0</v>
      </c>
      <c r="AE157" s="246">
        <f>X157*SUMIF(IMMO!C:C,G157,IMMO!R:R)</f>
        <v>0</v>
      </c>
      <c r="AF157" s="246">
        <f t="shared" si="5"/>
        <v>25.681404309240353</v>
      </c>
    </row>
    <row r="158" spans="1:32" x14ac:dyDescent="0.25">
      <c r="A158" s="41">
        <v>30</v>
      </c>
      <c r="B158" s="42" t="s">
        <v>5</v>
      </c>
      <c r="C158" s="41">
        <v>2</v>
      </c>
      <c r="D158" s="43" t="s">
        <v>144</v>
      </c>
      <c r="E158" s="41">
        <v>508833</v>
      </c>
      <c r="F158" s="43" t="s">
        <v>146</v>
      </c>
      <c r="G158" s="41">
        <v>8833</v>
      </c>
      <c r="H158" s="43" t="s">
        <v>146</v>
      </c>
      <c r="I158" s="41">
        <v>8833</v>
      </c>
      <c r="K158" s="28">
        <f>IF(SUMIF(CONSO!C:C,G158,CONSO!G:G)=0,0,L158/SUMIF(CONSO!C:C,G158,CONSO!G:G))</f>
        <v>1.1678186070382585E-2</v>
      </c>
      <c r="L158" s="246">
        <f>SUMIF(BAROMPREM!B:B,G158,BAROMPREM!J:J)/1000-M158</f>
        <v>19.000000000000004</v>
      </c>
      <c r="M158" s="246">
        <f>SUMIF(BAROMPREM!B:B,G158,BAROMPREM!L:L)/1000</f>
        <v>2.2602699999999998</v>
      </c>
      <c r="N158" s="246">
        <f>L158*VLOOKUP(G158,CONSO!$C$4:$N$342,6,FALSE)*VLOOKUP(G158,CONSO!$C$4:$N$342,7,FALSE)+M158*CONSO!$S$4*CONSO!$T$4</f>
        <v>1.8920922849674078</v>
      </c>
      <c r="O158" s="246">
        <f>K158*SUMIF(CONSO!C:C,G158,CONSO!M:M)</f>
        <v>0</v>
      </c>
      <c r="P158" s="246">
        <f>K158*SUMIF(CONSO!C:C,G158,CONSO!N:N)</f>
        <v>0</v>
      </c>
      <c r="Q158" s="246">
        <f t="shared" si="4"/>
        <v>1.8920922849674078</v>
      </c>
      <c r="W158" s="62">
        <v>1.2</v>
      </c>
      <c r="X158" s="28">
        <f>IF(SUMIF(IMMO!C:C,G158,IMMO!G:G)=0,0,Y158/SUMIF(IMMO!C:C,G158,IMMO!G:G))</f>
        <v>3.8420451496379501E-2</v>
      </c>
      <c r="Y158" s="246">
        <f>SUMIF(BAROMPREM!B:B,G158,BAROMPREM!N:N)/1000</f>
        <v>333.5231</v>
      </c>
      <c r="Z158" s="246">
        <f>Y158*VLOOKUP(G158,IMMO!$C$4:$R$342,6,FALSE)*VLOOKUP(G158,IMMO!$C$4:$R$342,7,FALSE)</f>
        <v>15.160420212619936</v>
      </c>
      <c r="AA158" s="246">
        <f>X158*SUMIF(IMMO!C:C,G158,IMMO!M:M)</f>
        <v>0</v>
      </c>
      <c r="AB158" s="246">
        <f>X158*SUMIF(IMMO!C:C,G158,IMMO!N:N)</f>
        <v>0</v>
      </c>
      <c r="AC158" s="246">
        <f>X158*SUMIF(IMMO!C:C,G158,IMMO!O:O)</f>
        <v>0</v>
      </c>
      <c r="AD158" s="246">
        <f>X158*SUMIF(IMMO!C:C,G158,IMMO!Q:Q)</f>
        <v>0</v>
      </c>
      <c r="AE158" s="246">
        <f>X158*SUMIF(IMMO!C:C,G158,IMMO!R:R)</f>
        <v>0</v>
      </c>
      <c r="AF158" s="246">
        <f t="shared" si="5"/>
        <v>18.192504255143923</v>
      </c>
    </row>
    <row r="159" spans="1:32" x14ac:dyDescent="0.25">
      <c r="A159" s="41">
        <v>30</v>
      </c>
      <c r="B159" s="42" t="s">
        <v>5</v>
      </c>
      <c r="C159" s="41">
        <v>2</v>
      </c>
      <c r="D159" s="43" t="s">
        <v>144</v>
      </c>
      <c r="E159" s="41">
        <v>508820</v>
      </c>
      <c r="F159" s="43" t="s">
        <v>164</v>
      </c>
      <c r="G159" s="41">
        <v>8820</v>
      </c>
      <c r="H159" s="43" t="s">
        <v>164</v>
      </c>
      <c r="I159" s="41">
        <v>8820</v>
      </c>
      <c r="K159" s="28">
        <f>IF(SUMIF(CONSO!C:C,G159,CONSO!G:G)=0,0,L159/SUMIF(CONSO!C:C,G159,CONSO!G:G))</f>
        <v>1.2094640562400784E-2</v>
      </c>
      <c r="L159" s="246">
        <f>SUMIF(BAROMPREM!B:B,G159,BAROMPREM!J:J)/1000-M159</f>
        <v>23.999999999999996</v>
      </c>
      <c r="M159" s="246">
        <f>SUMIF(BAROMPREM!B:B,G159,BAROMPREM!L:L)/1000</f>
        <v>3.2145100000000002</v>
      </c>
      <c r="N159" s="246">
        <f>L159*VLOOKUP(G159,CONSO!$C$4:$N$342,6,FALSE)*VLOOKUP(G159,CONSO!$C$4:$N$342,7,FALSE)+M159*CONSO!$S$4*CONSO!$T$4</f>
        <v>2.2856169854366128</v>
      </c>
      <c r="O159" s="246">
        <f>K159*SUMIF(CONSO!C:C,G159,CONSO!M:M)</f>
        <v>0</v>
      </c>
      <c r="P159" s="246">
        <f>K159*SUMIF(CONSO!C:C,G159,CONSO!N:N)</f>
        <v>0</v>
      </c>
      <c r="Q159" s="246">
        <f t="shared" si="4"/>
        <v>2.2856169854366128</v>
      </c>
      <c r="W159" s="62">
        <v>1.25</v>
      </c>
      <c r="X159" s="28">
        <f>IF(SUMIF(IMMO!C:C,G159,IMMO!G:G)=0,0,Y159/SUMIF(IMMO!C:C,G159,IMMO!G:G))</f>
        <v>1.3973799283718384E-2</v>
      </c>
      <c r="Y159" s="246">
        <f>SUMIF(BAROMPREM!B:B,G159,BAROMPREM!N:N)/1000</f>
        <v>66.039649999999995</v>
      </c>
      <c r="Z159" s="246">
        <f>Y159*VLOOKUP(G159,IMMO!$C$4:$R$342,6,FALSE)*VLOOKUP(G159,IMMO!$C$4:$R$342,7,FALSE)</f>
        <v>3.1399504959800533</v>
      </c>
      <c r="AA159" s="246">
        <f>X159*SUMIF(IMMO!C:C,G159,IMMO!M:M)</f>
        <v>0</v>
      </c>
      <c r="AB159" s="246">
        <f>X159*SUMIF(IMMO!C:C,G159,IMMO!N:N)</f>
        <v>0</v>
      </c>
      <c r="AC159" s="246">
        <f>X159*SUMIF(IMMO!C:C,G159,IMMO!O:O)</f>
        <v>0</v>
      </c>
      <c r="AD159" s="246">
        <f>X159*SUMIF(IMMO!C:C,G159,IMMO!Q:Q)</f>
        <v>0</v>
      </c>
      <c r="AE159" s="246">
        <f>X159*SUMIF(IMMO!C:C,G159,IMMO!R:R)</f>
        <v>0</v>
      </c>
      <c r="AF159" s="246">
        <f t="shared" si="5"/>
        <v>3.9249381199750664</v>
      </c>
    </row>
    <row r="160" spans="1:32" x14ac:dyDescent="0.25">
      <c r="A160" s="41">
        <v>30</v>
      </c>
      <c r="B160" s="42" t="s">
        <v>5</v>
      </c>
      <c r="C160" s="41">
        <v>11</v>
      </c>
      <c r="D160" s="43" t="s">
        <v>513</v>
      </c>
      <c r="E160" s="41">
        <v>551367</v>
      </c>
      <c r="F160" s="43" t="s">
        <v>147</v>
      </c>
      <c r="G160" s="41">
        <v>51367</v>
      </c>
      <c r="H160" s="43" t="s">
        <v>147</v>
      </c>
      <c r="I160" s="41">
        <v>51367</v>
      </c>
      <c r="K160" s="28">
        <f>IF(SUMIF(CONSO!C:C,G160,CONSO!G:G)=0,0,L160/SUMIF(CONSO!C:C,G160,CONSO!G:G))</f>
        <v>5.8453678483268129E-2</v>
      </c>
      <c r="L160" s="246">
        <f>SUMIF(BAROMPREM!B:B,G160,BAROMPREM!J:J)/1000-M160</f>
        <v>86.999999999999986</v>
      </c>
      <c r="M160" s="246">
        <f>SUMIF(BAROMPREM!B:B,G160,BAROMPREM!L:L)/1000</f>
        <v>1.94356</v>
      </c>
      <c r="N160" s="246">
        <f>L160*VLOOKUP(G160,CONSO!$C$4:$N$342,6,FALSE)*VLOOKUP(G160,CONSO!$C$4:$N$342,7,FALSE)+M160*CONSO!$S$4*CONSO!$T$4</f>
        <v>5.3354853143567542</v>
      </c>
      <c r="O160" s="246">
        <f>K160*SUMIF(CONSO!C:C,G160,CONSO!M:M)</f>
        <v>0</v>
      </c>
      <c r="P160" s="246">
        <f>K160*SUMIF(CONSO!C:C,G160,CONSO!N:N)</f>
        <v>0</v>
      </c>
      <c r="Q160" s="246">
        <f t="shared" si="4"/>
        <v>5.3354853143567542</v>
      </c>
      <c r="W160" s="62">
        <v>1.1499999999999999</v>
      </c>
      <c r="X160" s="28">
        <f>IF(SUMIF(IMMO!C:C,G160,IMMO!G:G)=0,0,Y160/SUMIF(IMMO!C:C,G160,IMMO!G:G))</f>
        <v>0</v>
      </c>
      <c r="Y160" s="246">
        <f>SUMIF(BAROMPREM!B:B,G160,BAROMPREM!N:N)/1000</f>
        <v>0</v>
      </c>
      <c r="Z160" s="246">
        <f>Y160*VLOOKUP(G160,IMMO!$C$4:$R$342,6,FALSE)*VLOOKUP(G160,IMMO!$C$4:$R$342,7,FALSE)</f>
        <v>0</v>
      </c>
      <c r="AA160" s="246">
        <f>X160*SUMIF(IMMO!C:C,G160,IMMO!M:M)</f>
        <v>0</v>
      </c>
      <c r="AB160" s="246">
        <f>X160*SUMIF(IMMO!C:C,G160,IMMO!N:N)</f>
        <v>0</v>
      </c>
      <c r="AC160" s="246">
        <f>X160*SUMIF(IMMO!C:C,G160,IMMO!O:O)</f>
        <v>0</v>
      </c>
      <c r="AD160" s="246">
        <f>X160*SUMIF(IMMO!C:C,G160,IMMO!Q:Q)</f>
        <v>0</v>
      </c>
      <c r="AE160" s="246">
        <f>X160*SUMIF(IMMO!C:C,G160,IMMO!R:R)</f>
        <v>0</v>
      </c>
      <c r="AF160" s="246">
        <f t="shared" si="5"/>
        <v>0</v>
      </c>
    </row>
    <row r="161" spans="1:32" x14ac:dyDescent="0.25">
      <c r="A161" s="41">
        <v>30</v>
      </c>
      <c r="B161" s="42" t="s">
        <v>5</v>
      </c>
      <c r="C161" s="41">
        <v>11</v>
      </c>
      <c r="D161" s="43" t="s">
        <v>513</v>
      </c>
      <c r="E161" s="41">
        <v>551340</v>
      </c>
      <c r="F161" s="43" t="s">
        <v>161</v>
      </c>
      <c r="G161" s="41">
        <v>51340</v>
      </c>
      <c r="H161" s="43" t="s">
        <v>161</v>
      </c>
      <c r="I161" s="41">
        <v>51340</v>
      </c>
      <c r="K161" s="28">
        <f>IF(SUMIF(CONSO!C:C,G161,CONSO!G:G)=0,0,L161/SUMIF(CONSO!C:C,G161,CONSO!G:G))</f>
        <v>0.11032401129649248</v>
      </c>
      <c r="L161" s="246">
        <f>SUMIF(BAROMPREM!B:B,G161,BAROMPREM!J:J)/1000-M161</f>
        <v>180.04999999999998</v>
      </c>
      <c r="M161" s="246">
        <f>SUMIF(BAROMPREM!B:B,G161,BAROMPREM!L:L)/1000</f>
        <v>7.1186099999999994</v>
      </c>
      <c r="N161" s="246">
        <f>L161*VLOOKUP(G161,CONSO!$C$4:$N$342,6,FALSE)*VLOOKUP(G161,CONSO!$C$4:$N$342,7,FALSE)+M161*CONSO!$S$4*CONSO!$T$4</f>
        <v>16.959844929122035</v>
      </c>
      <c r="O161" s="246">
        <f>K161*SUMIF(CONSO!C:C,G161,CONSO!M:M)</f>
        <v>0</v>
      </c>
      <c r="P161" s="246">
        <f>K161*SUMIF(CONSO!C:C,G161,CONSO!N:N)</f>
        <v>0</v>
      </c>
      <c r="Q161" s="246">
        <f t="shared" si="4"/>
        <v>16.959844929122035</v>
      </c>
      <c r="W161" s="62">
        <v>1.1499999999999999</v>
      </c>
      <c r="X161" s="28">
        <f>IF(SUMIF(IMMO!C:C,G161,IMMO!G:G)=0,0,Y161/SUMIF(IMMO!C:C,G161,IMMO!G:G))</f>
        <v>4.4162709256208382E-2</v>
      </c>
      <c r="Y161" s="246">
        <f>SUMIF(BAROMPREM!B:B,G161,BAROMPREM!N:N)/1000</f>
        <v>538.83407</v>
      </c>
      <c r="Z161" s="246">
        <f>Y161*VLOOKUP(G161,IMMO!$C$4:$R$342,6,FALSE)*VLOOKUP(G161,IMMO!$C$4:$R$342,7,FALSE)</f>
        <v>20.132843967597879</v>
      </c>
      <c r="AA161" s="246">
        <f>X161*SUMIF(IMMO!C:C,G161,IMMO!M:M)</f>
        <v>0</v>
      </c>
      <c r="AB161" s="246">
        <f>X161*SUMIF(IMMO!C:C,G161,IMMO!N:N)</f>
        <v>0</v>
      </c>
      <c r="AC161" s="246">
        <f>X161*SUMIF(IMMO!C:C,G161,IMMO!O:O)</f>
        <v>0</v>
      </c>
      <c r="AD161" s="246">
        <f>X161*SUMIF(IMMO!C:C,G161,IMMO!Q:Q)</f>
        <v>0</v>
      </c>
      <c r="AE161" s="246">
        <f>X161*SUMIF(IMMO!C:C,G161,IMMO!R:R)</f>
        <v>0</v>
      </c>
      <c r="AF161" s="246">
        <f t="shared" si="5"/>
        <v>23.152770562737558</v>
      </c>
    </row>
    <row r="162" spans="1:32" x14ac:dyDescent="0.25">
      <c r="A162" s="41">
        <v>30</v>
      </c>
      <c r="B162" s="42" t="s">
        <v>5</v>
      </c>
      <c r="C162" s="41">
        <v>11</v>
      </c>
      <c r="D162" s="43" t="s">
        <v>513</v>
      </c>
      <c r="E162" s="41">
        <v>551369</v>
      </c>
      <c r="F162" s="43" t="s">
        <v>148</v>
      </c>
      <c r="G162" s="41">
        <v>51369</v>
      </c>
      <c r="H162" s="43" t="s">
        <v>148</v>
      </c>
      <c r="I162" s="41">
        <v>51369</v>
      </c>
      <c r="K162" s="28">
        <f>IF(SUMIF(CONSO!C:C,G162,CONSO!G:G)=0,0,L162/SUMIF(CONSO!C:C,G162,CONSO!G:G))</f>
        <v>7.7734659459008634E-2</v>
      </c>
      <c r="L162" s="246">
        <f>SUMIF(BAROMPREM!B:B,G162,BAROMPREM!J:J)/1000-M162</f>
        <v>144.5</v>
      </c>
      <c r="M162" s="246">
        <f>SUMIF(BAROMPREM!B:B,G162,BAROMPREM!L:L)/1000</f>
        <v>2.0249999999999999</v>
      </c>
      <c r="N162" s="246">
        <f>L162*VLOOKUP(G162,CONSO!$C$4:$N$342,6,FALSE)*VLOOKUP(G162,CONSO!$C$4:$N$342,7,FALSE)+M162*CONSO!$S$4*CONSO!$T$4</f>
        <v>7.8754643856832374</v>
      </c>
      <c r="O162" s="246">
        <f>K162*SUMIF(CONSO!C:C,G162,CONSO!M:M)</f>
        <v>0</v>
      </c>
      <c r="P162" s="246">
        <f>K162*SUMIF(CONSO!C:C,G162,CONSO!N:N)</f>
        <v>0</v>
      </c>
      <c r="Q162" s="246">
        <f t="shared" si="4"/>
        <v>7.8754643856832374</v>
      </c>
      <c r="W162" s="62">
        <v>1.1499999999999999</v>
      </c>
      <c r="X162" s="28">
        <f>IF(SUMIF(IMMO!C:C,G162,IMMO!G:G)=0,0,Y162/SUMIF(IMMO!C:C,G162,IMMO!G:G))</f>
        <v>4.8076229834069142E-3</v>
      </c>
      <c r="Y162" s="246">
        <f>SUMIF(BAROMPREM!B:B,G162,BAROMPREM!N:N)/1000</f>
        <v>52.048999999999999</v>
      </c>
      <c r="Z162" s="246">
        <f>Y162*VLOOKUP(G162,IMMO!$C$4:$R$342,6,FALSE)*VLOOKUP(G162,IMMO!$C$4:$R$342,7,FALSE)</f>
        <v>1.7195547713637507</v>
      </c>
      <c r="AA162" s="246">
        <f>X162*SUMIF(IMMO!C:C,G162,IMMO!M:M)</f>
        <v>0</v>
      </c>
      <c r="AB162" s="246">
        <f>X162*SUMIF(IMMO!C:C,G162,IMMO!N:N)</f>
        <v>0</v>
      </c>
      <c r="AC162" s="246">
        <f>X162*SUMIF(IMMO!C:C,G162,IMMO!O:O)</f>
        <v>0</v>
      </c>
      <c r="AD162" s="246">
        <f>X162*SUMIF(IMMO!C:C,G162,IMMO!Q:Q)</f>
        <v>0</v>
      </c>
      <c r="AE162" s="246">
        <f>X162*SUMIF(IMMO!C:C,G162,IMMO!R:R)</f>
        <v>0</v>
      </c>
      <c r="AF162" s="246">
        <f t="shared" si="5"/>
        <v>1.9774879870683131</v>
      </c>
    </row>
    <row r="163" spans="1:32" x14ac:dyDescent="0.25">
      <c r="A163" s="41">
        <v>30</v>
      </c>
      <c r="B163" s="42" t="s">
        <v>5</v>
      </c>
      <c r="C163" s="41">
        <v>11</v>
      </c>
      <c r="D163" s="43" t="s">
        <v>513</v>
      </c>
      <c r="E163" s="41">
        <v>551365</v>
      </c>
      <c r="F163" s="43" t="s">
        <v>149</v>
      </c>
      <c r="G163" s="41">
        <v>51365</v>
      </c>
      <c r="H163" s="43" t="s">
        <v>149</v>
      </c>
      <c r="I163" s="41">
        <v>51365</v>
      </c>
      <c r="K163" s="28">
        <f>IF(SUMIF(CONSO!C:C,G163,CONSO!G:G)=0,0,L163/SUMIF(CONSO!C:C,G163,CONSO!G:G))</f>
        <v>7.6152472480400272E-3</v>
      </c>
      <c r="L163" s="246">
        <f>SUMIF(BAROMPREM!B:B,G163,BAROMPREM!J:J)/1000-M163</f>
        <v>10</v>
      </c>
      <c r="M163" s="246">
        <f>SUMIF(BAROMPREM!B:B,G163,BAROMPREM!L:L)/1000</f>
        <v>2.4350000000000001</v>
      </c>
      <c r="N163" s="246">
        <f>L163*VLOOKUP(G163,CONSO!$C$4:$N$342,6,FALSE)*VLOOKUP(G163,CONSO!$C$4:$N$342,7,FALSE)+M163*CONSO!$S$4*CONSO!$T$4</f>
        <v>0.87492837903042697</v>
      </c>
      <c r="O163" s="246">
        <f>K163*SUMIF(CONSO!C:C,G163,CONSO!M:M)</f>
        <v>0</v>
      </c>
      <c r="P163" s="246">
        <f>K163*SUMIF(CONSO!C:C,G163,CONSO!N:N)</f>
        <v>0</v>
      </c>
      <c r="Q163" s="246">
        <f t="shared" si="4"/>
        <v>0.87492837903042697</v>
      </c>
      <c r="W163" s="62">
        <v>1.1499999999999999</v>
      </c>
      <c r="X163" s="28">
        <f>IF(SUMIF(IMMO!C:C,G163,IMMO!G:G)=0,0,Y163/SUMIF(IMMO!C:C,G163,IMMO!G:G))</f>
        <v>1.6835099918460664E-2</v>
      </c>
      <c r="Y163" s="246">
        <f>SUMIF(BAROMPREM!B:B,G163,BAROMPREM!N:N)/1000</f>
        <v>143</v>
      </c>
      <c r="Z163" s="246">
        <f>Y163*VLOOKUP(G163,IMMO!$C$4:$R$342,6,FALSE)*VLOOKUP(G163,IMMO!$C$4:$R$342,7,FALSE)</f>
        <v>7.6845171179463305</v>
      </c>
      <c r="AA163" s="246">
        <f>X163*SUMIF(IMMO!C:C,G163,IMMO!M:M)</f>
        <v>0</v>
      </c>
      <c r="AB163" s="246">
        <f>X163*SUMIF(IMMO!C:C,G163,IMMO!N:N)</f>
        <v>0</v>
      </c>
      <c r="AC163" s="246">
        <f>X163*SUMIF(IMMO!C:C,G163,IMMO!O:O)</f>
        <v>0</v>
      </c>
      <c r="AD163" s="246">
        <f>X163*SUMIF(IMMO!C:C,G163,IMMO!Q:Q)</f>
        <v>0</v>
      </c>
      <c r="AE163" s="246">
        <f>X163*SUMIF(IMMO!C:C,G163,IMMO!R:R)</f>
        <v>0</v>
      </c>
      <c r="AF163" s="246">
        <f t="shared" si="5"/>
        <v>8.8371946856382788</v>
      </c>
    </row>
    <row r="164" spans="1:32" x14ac:dyDescent="0.25">
      <c r="A164" s="41">
        <v>30</v>
      </c>
      <c r="B164" s="42" t="s">
        <v>5</v>
      </c>
      <c r="C164" s="41">
        <v>11</v>
      </c>
      <c r="D164" s="43" t="s">
        <v>513</v>
      </c>
      <c r="E164" s="41">
        <v>451370</v>
      </c>
      <c r="F164" s="43" t="s">
        <v>150</v>
      </c>
      <c r="G164" s="41">
        <v>51370</v>
      </c>
      <c r="H164" s="43" t="s">
        <v>150</v>
      </c>
      <c r="I164" s="41">
        <v>51370</v>
      </c>
      <c r="K164" s="28">
        <f>IF(SUMIF(CONSO!C:C,G164,CONSO!G:G)=0,0,L164/SUMIF(CONSO!C:C,G164,CONSO!G:G))</f>
        <v>8.2134206476827107E-2</v>
      </c>
      <c r="L164" s="246">
        <f>SUMIF(BAROMPREM!B:B,G164,BAROMPREM!J:J)/1000-M164</f>
        <v>420.45000000000005</v>
      </c>
      <c r="M164" s="246">
        <f>SUMIF(BAROMPREM!B:B,G164,BAROMPREM!L:L)/1000</f>
        <v>4.5881999999999996</v>
      </c>
      <c r="N164" s="246">
        <f>L164*VLOOKUP(G164,CONSO!$C$4:$N$342,6,FALSE)*VLOOKUP(G164,CONSO!$C$4:$N$342,7,FALSE)+M164*CONSO!$S$4*CONSO!$T$4</f>
        <v>30.417220871261506</v>
      </c>
      <c r="O164" s="246">
        <f>K164*SUMIF(CONSO!C:C,G164,CONSO!M:M)</f>
        <v>0</v>
      </c>
      <c r="P164" s="246">
        <f>K164*SUMIF(CONSO!C:C,G164,CONSO!N:N)</f>
        <v>0</v>
      </c>
      <c r="Q164" s="246">
        <f t="shared" si="4"/>
        <v>30.417220871261506</v>
      </c>
      <c r="W164" s="62">
        <v>1.1000000000000001</v>
      </c>
      <c r="X164" s="28">
        <f>IF(SUMIF(IMMO!C:C,G164,IMMO!G:G)=0,0,Y164/SUMIF(IMMO!C:C,G164,IMMO!G:G))</f>
        <v>5.7760667823115444E-3</v>
      </c>
      <c r="Y164" s="246">
        <f>SUMIF(BAROMPREM!B:B,G164,BAROMPREM!N:N)/1000</f>
        <v>140.15174999999999</v>
      </c>
      <c r="Z164" s="246">
        <f>Y164*VLOOKUP(G164,IMMO!$C$4:$R$342,6,FALSE)*VLOOKUP(G164,IMMO!$C$4:$R$342,7,FALSE)</f>
        <v>5.2995944971511388</v>
      </c>
      <c r="AA164" s="246">
        <f>X164*SUMIF(IMMO!C:C,G164,IMMO!M:M)</f>
        <v>0</v>
      </c>
      <c r="AB164" s="246">
        <f>X164*SUMIF(IMMO!C:C,G164,IMMO!N:N)</f>
        <v>0</v>
      </c>
      <c r="AC164" s="246">
        <f>X164*SUMIF(IMMO!C:C,G164,IMMO!O:O)</f>
        <v>0</v>
      </c>
      <c r="AD164" s="246">
        <f>X164*SUMIF(IMMO!C:C,G164,IMMO!Q:Q)</f>
        <v>0</v>
      </c>
      <c r="AE164" s="246">
        <f>X164*SUMIF(IMMO!C:C,G164,IMMO!R:R)</f>
        <v>0</v>
      </c>
      <c r="AF164" s="246">
        <f t="shared" si="5"/>
        <v>5.8295539468662536</v>
      </c>
    </row>
    <row r="165" spans="1:32" x14ac:dyDescent="0.25">
      <c r="A165" s="41">
        <v>30</v>
      </c>
      <c r="B165" s="42" t="s">
        <v>5</v>
      </c>
      <c r="C165" s="41">
        <v>11</v>
      </c>
      <c r="D165" s="43" t="s">
        <v>513</v>
      </c>
      <c r="E165" s="41">
        <v>551314</v>
      </c>
      <c r="F165" s="43" t="s">
        <v>175</v>
      </c>
      <c r="G165" s="41">
        <v>51314</v>
      </c>
      <c r="H165" s="43" t="s">
        <v>175</v>
      </c>
      <c r="I165" s="41">
        <v>51314</v>
      </c>
      <c r="K165" s="28">
        <f>IF(SUMIF(CONSO!C:C,G165,CONSO!G:G)=0,0,L165/SUMIF(CONSO!C:C,G165,CONSO!G:G))</f>
        <v>7.2732458642327427E-2</v>
      </c>
      <c r="L165" s="246">
        <f>SUMIF(BAROMPREM!B:B,G165,BAROMPREM!J:J)/1000-M165</f>
        <v>102</v>
      </c>
      <c r="M165" s="246">
        <f>SUMIF(BAROMPREM!B:B,G165,BAROMPREM!L:L)/1000</f>
        <v>1.43798</v>
      </c>
      <c r="N165" s="246">
        <f>L165*VLOOKUP(G165,CONSO!$C$4:$N$342,6,FALSE)*VLOOKUP(G165,CONSO!$C$4:$N$342,7,FALSE)+M165*CONSO!$S$4*CONSO!$T$4</f>
        <v>8.2986874716216814</v>
      </c>
      <c r="O165" s="246">
        <f>K165*SUMIF(CONSO!C:C,G165,CONSO!M:M)</f>
        <v>0</v>
      </c>
      <c r="P165" s="246">
        <f>K165*SUMIF(CONSO!C:C,G165,CONSO!N:N)</f>
        <v>0</v>
      </c>
      <c r="Q165" s="246">
        <f t="shared" si="4"/>
        <v>8.2986874716216814</v>
      </c>
      <c r="W165" s="62">
        <v>1.2</v>
      </c>
      <c r="X165" s="28">
        <f>IF(SUMIF(IMMO!C:C,G165,IMMO!G:G)=0,0,Y165/SUMIF(IMMO!C:C,G165,IMMO!G:G))</f>
        <v>0</v>
      </c>
      <c r="Y165" s="246">
        <f>SUMIF(BAROMPREM!B:B,G165,BAROMPREM!N:N)/1000</f>
        <v>0</v>
      </c>
      <c r="Z165" s="246">
        <f>Y165*VLOOKUP(G165,IMMO!$C$4:$R$342,6,FALSE)*VLOOKUP(G165,IMMO!$C$4:$R$342,7,FALSE)</f>
        <v>0</v>
      </c>
      <c r="AA165" s="246">
        <f>X165*SUMIF(IMMO!C:C,G165,IMMO!M:M)</f>
        <v>0</v>
      </c>
      <c r="AB165" s="246">
        <f>X165*SUMIF(IMMO!C:C,G165,IMMO!N:N)</f>
        <v>0</v>
      </c>
      <c r="AC165" s="246">
        <f>X165*SUMIF(IMMO!C:C,G165,IMMO!O:O)</f>
        <v>0</v>
      </c>
      <c r="AD165" s="246">
        <f>X165*SUMIF(IMMO!C:C,G165,IMMO!Q:Q)</f>
        <v>0</v>
      </c>
      <c r="AE165" s="246">
        <f>X165*SUMIF(IMMO!C:C,G165,IMMO!R:R)</f>
        <v>0</v>
      </c>
      <c r="AF165" s="246">
        <f t="shared" si="5"/>
        <v>0</v>
      </c>
    </row>
    <row r="166" spans="1:32" x14ac:dyDescent="0.25">
      <c r="A166" s="41">
        <v>30</v>
      </c>
      <c r="B166" s="42" t="s">
        <v>5</v>
      </c>
      <c r="C166" s="41">
        <v>11</v>
      </c>
      <c r="D166" s="43" t="s">
        <v>513</v>
      </c>
      <c r="E166" s="41">
        <v>451361</v>
      </c>
      <c r="F166" s="43" t="s">
        <v>151</v>
      </c>
      <c r="G166" s="41">
        <v>51361</v>
      </c>
      <c r="H166" s="43" t="s">
        <v>151</v>
      </c>
      <c r="I166" s="41">
        <v>51361</v>
      </c>
      <c r="K166" s="28">
        <f>IF(SUMIF(CONSO!C:C,G166,CONSO!G:G)=0,0,L166/SUMIF(CONSO!C:C,G166,CONSO!G:G))</f>
        <v>3.7776958709784127E-2</v>
      </c>
      <c r="L166" s="246">
        <f>SUMIF(BAROMPREM!B:B,G166,BAROMPREM!J:J)/1000-M166</f>
        <v>36.999999999999993</v>
      </c>
      <c r="M166" s="246">
        <f>SUMIF(BAROMPREM!B:B,G166,BAROMPREM!L:L)/1000</f>
        <v>4.3340000000000004E-2</v>
      </c>
      <c r="N166" s="246">
        <f>L166*VLOOKUP(G166,CONSO!$C$4:$N$342,6,FALSE)*VLOOKUP(G166,CONSO!$C$4:$N$342,7,FALSE)+M166*CONSO!$S$4*CONSO!$T$4</f>
        <v>2.7809242626199815</v>
      </c>
      <c r="O166" s="246">
        <f>K166*SUMIF(CONSO!C:C,G166,CONSO!M:M)</f>
        <v>0</v>
      </c>
      <c r="P166" s="246">
        <f>K166*SUMIF(CONSO!C:C,G166,CONSO!N:N)</f>
        <v>0</v>
      </c>
      <c r="Q166" s="246">
        <f t="shared" si="4"/>
        <v>2.7809242626199815</v>
      </c>
      <c r="W166" s="62">
        <v>1.1499999999999999</v>
      </c>
      <c r="X166" s="28">
        <f>IF(SUMIF(IMMO!C:C,G166,IMMO!G:G)=0,0,Y166/SUMIF(IMMO!C:C,G166,IMMO!G:G))</f>
        <v>9.5219639407428842E-3</v>
      </c>
      <c r="Y166" s="246">
        <f>SUMIF(BAROMPREM!B:B,G166,BAROMPREM!N:N)/1000</f>
        <v>47.496259999999999</v>
      </c>
      <c r="Z166" s="246">
        <f>Y166*VLOOKUP(G166,IMMO!$C$4:$R$342,6,FALSE)*VLOOKUP(G166,IMMO!$C$4:$R$342,7,FALSE)</f>
        <v>1.8840055106565592</v>
      </c>
      <c r="AA166" s="246">
        <f>X166*SUMIF(IMMO!C:C,G166,IMMO!M:M)</f>
        <v>0</v>
      </c>
      <c r="AB166" s="246">
        <f>X166*SUMIF(IMMO!C:C,G166,IMMO!N:N)</f>
        <v>0</v>
      </c>
      <c r="AC166" s="246">
        <f>X166*SUMIF(IMMO!C:C,G166,IMMO!O:O)</f>
        <v>0</v>
      </c>
      <c r="AD166" s="246">
        <f>X166*SUMIF(IMMO!C:C,G166,IMMO!Q:Q)</f>
        <v>0</v>
      </c>
      <c r="AE166" s="246">
        <f>X166*SUMIF(IMMO!C:C,G166,IMMO!R:R)</f>
        <v>0</v>
      </c>
      <c r="AF166" s="246">
        <f t="shared" si="5"/>
        <v>2.1666063372550428</v>
      </c>
    </row>
    <row r="167" spans="1:32" x14ac:dyDescent="0.25">
      <c r="A167" s="41">
        <v>30</v>
      </c>
      <c r="B167" s="42" t="s">
        <v>5</v>
      </c>
      <c r="C167" s="41">
        <v>11</v>
      </c>
      <c r="D167" s="43" t="s">
        <v>513</v>
      </c>
      <c r="E167" s="41">
        <v>451350</v>
      </c>
      <c r="F167" s="43" t="s">
        <v>153</v>
      </c>
      <c r="G167" s="41">
        <v>51350</v>
      </c>
      <c r="H167" s="43" t="s">
        <v>153</v>
      </c>
      <c r="I167" s="41">
        <v>51350</v>
      </c>
      <c r="K167" s="28">
        <f>IF(SUMIF(CONSO!C:C,G167,CONSO!G:G)=0,0,L167/SUMIF(CONSO!C:C,G167,CONSO!G:G))</f>
        <v>6.8106341230836934E-2</v>
      </c>
      <c r="L167" s="246">
        <f>SUMIF(BAROMPREM!B:B,G167,BAROMPREM!J:J)/1000-M167</f>
        <v>297.11799999999999</v>
      </c>
      <c r="M167" s="246">
        <f>SUMIF(BAROMPREM!B:B,G167,BAROMPREM!L:L)/1000</f>
        <v>7.6562999999999999</v>
      </c>
      <c r="N167" s="246">
        <f>L167*VLOOKUP(G167,CONSO!$C$4:$N$342,6,FALSE)*VLOOKUP(G167,CONSO!$C$4:$N$342,7,FALSE)+M167*CONSO!$S$4*CONSO!$T$4</f>
        <v>22.846954422975919</v>
      </c>
      <c r="O167" s="246">
        <f>K167*SUMIF(CONSO!C:C,G167,CONSO!M:M)</f>
        <v>0</v>
      </c>
      <c r="P167" s="246">
        <f>K167*SUMIF(CONSO!C:C,G167,CONSO!N:N)</f>
        <v>0</v>
      </c>
      <c r="Q167" s="246">
        <f t="shared" si="4"/>
        <v>22.846954422975919</v>
      </c>
      <c r="W167" s="62">
        <v>1.1499999999999999</v>
      </c>
      <c r="X167" s="28">
        <f>IF(SUMIF(IMMO!C:C,G167,IMMO!G:G)=0,0,Y167/SUMIF(IMMO!C:C,G167,IMMO!G:G))</f>
        <v>1.1947075745729271E-2</v>
      </c>
      <c r="Y167" s="246">
        <f>SUMIF(BAROMPREM!B:B,G167,BAROMPREM!N:N)/1000</f>
        <v>301.05865</v>
      </c>
      <c r="Z167" s="246">
        <f>Y167*VLOOKUP(G167,IMMO!$C$4:$R$342,6,FALSE)*VLOOKUP(G167,IMMO!$C$4:$R$342,7,FALSE)</f>
        <v>11.510545721893509</v>
      </c>
      <c r="AA167" s="246">
        <f>X167*SUMIF(IMMO!C:C,G167,IMMO!M:M)</f>
        <v>0</v>
      </c>
      <c r="AB167" s="246">
        <f>X167*SUMIF(IMMO!C:C,G167,IMMO!N:N)</f>
        <v>0</v>
      </c>
      <c r="AC167" s="246">
        <f>X167*SUMIF(IMMO!C:C,G167,IMMO!O:O)</f>
        <v>0</v>
      </c>
      <c r="AD167" s="246">
        <f>X167*SUMIF(IMMO!C:C,G167,IMMO!Q:Q)</f>
        <v>0</v>
      </c>
      <c r="AE167" s="246">
        <f>X167*SUMIF(IMMO!C:C,G167,IMMO!R:R)</f>
        <v>0</v>
      </c>
      <c r="AF167" s="246">
        <f t="shared" si="5"/>
        <v>13.237127580177534</v>
      </c>
    </row>
    <row r="168" spans="1:32" x14ac:dyDescent="0.25">
      <c r="A168" s="41">
        <v>30</v>
      </c>
      <c r="B168" s="42" t="s">
        <v>5</v>
      </c>
      <c r="C168" s="41">
        <v>11</v>
      </c>
      <c r="D168" s="43" t="s">
        <v>513</v>
      </c>
      <c r="E168" s="41">
        <v>551310</v>
      </c>
      <c r="F168" s="43" t="s">
        <v>154</v>
      </c>
      <c r="G168" s="41">
        <v>51310</v>
      </c>
      <c r="H168" s="43" t="s">
        <v>154</v>
      </c>
      <c r="I168" s="41">
        <v>51310</v>
      </c>
      <c r="K168" s="28">
        <f>IF(SUMIF(CONSO!C:C,G168,CONSO!G:G)=0,0,L168/SUMIF(CONSO!C:C,G168,CONSO!G:G))</f>
        <v>7.1456522108988202E-2</v>
      </c>
      <c r="L168" s="246">
        <f>SUMIF(BAROMPREM!B:B,G168,BAROMPREM!J:J)/1000-M168</f>
        <v>147</v>
      </c>
      <c r="M168" s="246">
        <f>SUMIF(BAROMPREM!B:B,G168,BAROMPREM!L:L)/1000</f>
        <v>0.56850000000000001</v>
      </c>
      <c r="N168" s="246">
        <f>L168*VLOOKUP(G168,CONSO!$C$4:$N$342,6,FALSE)*VLOOKUP(G168,CONSO!$C$4:$N$342,7,FALSE)+M168*CONSO!$S$4*CONSO!$T$4</f>
        <v>12.378239854523043</v>
      </c>
      <c r="O168" s="246">
        <f>K168*SUMIF(CONSO!C:C,G168,CONSO!M:M)</f>
        <v>0</v>
      </c>
      <c r="P168" s="246">
        <f>K168*SUMIF(CONSO!C:C,G168,CONSO!N:N)</f>
        <v>0</v>
      </c>
      <c r="Q168" s="246">
        <f t="shared" si="4"/>
        <v>12.378239854523043</v>
      </c>
      <c r="W168" s="62">
        <v>1.1499999999999999</v>
      </c>
      <c r="X168" s="28">
        <f>IF(SUMIF(IMMO!C:C,G168,IMMO!G:G)=0,0,Y168/SUMIF(IMMO!C:C,G168,IMMO!G:G))</f>
        <v>6.0606930245918879E-2</v>
      </c>
      <c r="Y168" s="246">
        <f>SUMIF(BAROMPREM!B:B,G168,BAROMPREM!N:N)/1000</f>
        <v>839.97852</v>
      </c>
      <c r="Z168" s="246">
        <f>Y168*VLOOKUP(G168,IMMO!$C$4:$R$342,6,FALSE)*VLOOKUP(G168,IMMO!$C$4:$R$342,7,FALSE)</f>
        <v>32.168837233901563</v>
      </c>
      <c r="AA168" s="246">
        <f>X168*SUMIF(IMMO!C:C,G168,IMMO!M:M)</f>
        <v>0</v>
      </c>
      <c r="AB168" s="246">
        <f>X168*SUMIF(IMMO!C:C,G168,IMMO!N:N)</f>
        <v>0</v>
      </c>
      <c r="AC168" s="246">
        <f>X168*SUMIF(IMMO!C:C,G168,IMMO!O:O)</f>
        <v>0</v>
      </c>
      <c r="AD168" s="246">
        <f>X168*SUMIF(IMMO!C:C,G168,IMMO!Q:Q)</f>
        <v>0</v>
      </c>
      <c r="AE168" s="246">
        <f>X168*SUMIF(IMMO!C:C,G168,IMMO!R:R)</f>
        <v>0</v>
      </c>
      <c r="AF168" s="246">
        <f t="shared" si="5"/>
        <v>36.994162818986794</v>
      </c>
    </row>
    <row r="169" spans="1:32" x14ac:dyDescent="0.25">
      <c r="A169" s="41">
        <v>30</v>
      </c>
      <c r="B169" s="42" t="s">
        <v>5</v>
      </c>
      <c r="C169" s="41">
        <v>11</v>
      </c>
      <c r="D169" s="43" t="s">
        <v>513</v>
      </c>
      <c r="E169" s="41">
        <v>551309</v>
      </c>
      <c r="F169" s="43" t="s">
        <v>157</v>
      </c>
      <c r="G169" s="41">
        <v>51309</v>
      </c>
      <c r="H169" s="43" t="s">
        <v>157</v>
      </c>
      <c r="I169" s="41">
        <v>51309</v>
      </c>
      <c r="K169" s="28">
        <f>IF(SUMIF(CONSO!C:C,G169,CONSO!G:G)=0,0,L169/SUMIF(CONSO!C:C,G169,CONSO!G:G))</f>
        <v>5.1081393091752407E-2</v>
      </c>
      <c r="L169" s="246">
        <f>SUMIF(BAROMPREM!B:B,G169,BAROMPREM!J:J)/1000-M169</f>
        <v>70</v>
      </c>
      <c r="M169" s="246">
        <f>SUMIF(BAROMPREM!B:B,G169,BAROMPREM!L:L)/1000</f>
        <v>0.17091000000000001</v>
      </c>
      <c r="N169" s="246">
        <f>L169*VLOOKUP(G169,CONSO!$C$4:$N$342,6,FALSE)*VLOOKUP(G169,CONSO!$C$4:$N$342,7,FALSE)+M169*CONSO!$S$4*CONSO!$T$4</f>
        <v>7.2293912310145165</v>
      </c>
      <c r="O169" s="246">
        <f>K169*SUMIF(CONSO!C:C,G169,CONSO!M:M)</f>
        <v>0</v>
      </c>
      <c r="P169" s="246">
        <f>K169*SUMIF(CONSO!C:C,G169,CONSO!N:N)</f>
        <v>0</v>
      </c>
      <c r="Q169" s="246">
        <f t="shared" si="4"/>
        <v>7.2293912310145165</v>
      </c>
      <c r="W169" s="62">
        <v>1.1499999999999999</v>
      </c>
      <c r="X169" s="28">
        <f>IF(SUMIF(IMMO!C:C,G169,IMMO!G:G)=0,0,Y169/SUMIF(IMMO!C:C,G169,IMMO!G:G))</f>
        <v>5.5092517483717511E-2</v>
      </c>
      <c r="Y169" s="246">
        <f>SUMIF(BAROMPREM!B:B,G169,BAROMPREM!N:N)/1000</f>
        <v>326.53408000000002</v>
      </c>
      <c r="Z169" s="246">
        <f>Y169*VLOOKUP(G169,IMMO!$C$4:$R$342,6,FALSE)*VLOOKUP(G169,IMMO!$C$4:$R$342,7,FALSE)</f>
        <v>15.728118033955027</v>
      </c>
      <c r="AA169" s="246">
        <f>X169*SUMIF(IMMO!C:C,G169,IMMO!M:M)</f>
        <v>0</v>
      </c>
      <c r="AB169" s="246">
        <f>X169*SUMIF(IMMO!C:C,G169,IMMO!N:N)</f>
        <v>0</v>
      </c>
      <c r="AC169" s="246">
        <f>X169*SUMIF(IMMO!C:C,G169,IMMO!O:O)</f>
        <v>0</v>
      </c>
      <c r="AD169" s="246">
        <f>X169*SUMIF(IMMO!C:C,G169,IMMO!Q:Q)</f>
        <v>0</v>
      </c>
      <c r="AE169" s="246">
        <f>X169*SUMIF(IMMO!C:C,G169,IMMO!R:R)</f>
        <v>0</v>
      </c>
      <c r="AF169" s="246">
        <f t="shared" si="5"/>
        <v>18.087335739048282</v>
      </c>
    </row>
    <row r="170" spans="1:32" x14ac:dyDescent="0.25">
      <c r="A170" s="41">
        <v>30</v>
      </c>
      <c r="B170" s="42" t="s">
        <v>5</v>
      </c>
      <c r="C170" s="41">
        <v>11</v>
      </c>
      <c r="D170" s="43" t="s">
        <v>513</v>
      </c>
      <c r="E170" s="41">
        <v>551305</v>
      </c>
      <c r="F170" s="43" t="s">
        <v>176</v>
      </c>
      <c r="G170" s="41">
        <v>51305</v>
      </c>
      <c r="H170" s="43" t="s">
        <v>176</v>
      </c>
      <c r="I170" s="41">
        <v>51305</v>
      </c>
      <c r="K170" s="28">
        <f>IF(SUMIF(CONSO!C:C,G170,CONSO!G:G)=0,0,L170/SUMIF(CONSO!C:C,G170,CONSO!G:G))</f>
        <v>2.1444227606862171E-2</v>
      </c>
      <c r="L170" s="246">
        <f>SUMIF(BAROMPREM!B:B,G170,BAROMPREM!J:J)/1000-M170</f>
        <v>34</v>
      </c>
      <c r="M170" s="246">
        <f>SUMIF(BAROMPREM!B:B,G170,BAROMPREM!L:L)/1000</f>
        <v>0.94920000000000004</v>
      </c>
      <c r="N170" s="246">
        <f>L170*VLOOKUP(G170,CONSO!$C$4:$N$342,6,FALSE)*VLOOKUP(G170,CONSO!$C$4:$N$342,7,FALSE)+M170*CONSO!$S$4*CONSO!$T$4</f>
        <v>3.0640634679805956</v>
      </c>
      <c r="O170" s="246">
        <f>K170*SUMIF(CONSO!C:C,G170,CONSO!M:M)</f>
        <v>0</v>
      </c>
      <c r="P170" s="246">
        <f>K170*SUMIF(CONSO!C:C,G170,CONSO!N:N)</f>
        <v>0</v>
      </c>
      <c r="Q170" s="246">
        <f t="shared" si="4"/>
        <v>3.0640634679805956</v>
      </c>
      <c r="W170" s="62">
        <v>1.1499999999999999</v>
      </c>
      <c r="X170" s="28">
        <f>IF(SUMIF(IMMO!C:C,G170,IMMO!G:G)=0,0,Y170/SUMIF(IMMO!C:C,G170,IMMO!G:G))</f>
        <v>5.6890632274468986E-2</v>
      </c>
      <c r="Y170" s="246">
        <f>SUMIF(BAROMPREM!B:B,G170,BAROMPREM!N:N)/1000</f>
        <v>977.90478000000007</v>
      </c>
      <c r="Z170" s="246">
        <f>Y170*VLOOKUP(G170,IMMO!$C$4:$R$342,6,FALSE)*VLOOKUP(G170,IMMO!$C$4:$R$342,7,FALSE)</f>
        <v>38.531571611400778</v>
      </c>
      <c r="AA170" s="246">
        <f>X170*SUMIF(IMMO!C:C,G170,IMMO!M:M)</f>
        <v>0</v>
      </c>
      <c r="AB170" s="246">
        <f>X170*SUMIF(IMMO!C:C,G170,IMMO!N:N)</f>
        <v>0</v>
      </c>
      <c r="AC170" s="246">
        <f>X170*SUMIF(IMMO!C:C,G170,IMMO!O:O)</f>
        <v>0</v>
      </c>
      <c r="AD170" s="246">
        <f>X170*SUMIF(IMMO!C:C,G170,IMMO!Q:Q)</f>
        <v>0</v>
      </c>
      <c r="AE170" s="246">
        <f>X170*SUMIF(IMMO!C:C,G170,IMMO!R:R)</f>
        <v>0</v>
      </c>
      <c r="AF170" s="246">
        <f t="shared" si="5"/>
        <v>44.311307353110891</v>
      </c>
    </row>
    <row r="171" spans="1:32" x14ac:dyDescent="0.25">
      <c r="A171" s="41">
        <v>30</v>
      </c>
      <c r="B171" s="42" t="s">
        <v>5</v>
      </c>
      <c r="C171" s="41">
        <v>11</v>
      </c>
      <c r="D171" s="43" t="s">
        <v>513</v>
      </c>
      <c r="E171" s="41">
        <v>451301</v>
      </c>
      <c r="F171" s="43" t="s">
        <v>158</v>
      </c>
      <c r="G171" s="41">
        <v>51301</v>
      </c>
      <c r="H171" s="43" t="s">
        <v>158</v>
      </c>
      <c r="I171" s="41">
        <v>51301</v>
      </c>
      <c r="K171" s="28">
        <f>IF(SUMIF(CONSO!C:C,G171,CONSO!G:G)=0,0,L171/SUMIF(CONSO!C:C,G171,CONSO!G:G))</f>
        <v>0.18182470142899004</v>
      </c>
      <c r="L171" s="246">
        <f>SUMIF(BAROMPREM!B:B,G171,BAROMPREM!J:J)/1000-M171</f>
        <v>502</v>
      </c>
      <c r="M171" s="246">
        <f>SUMIF(BAROMPREM!B:B,G171,BAROMPREM!L:L)/1000</f>
        <v>2.5548699999999998</v>
      </c>
      <c r="N171" s="246">
        <f>L171*VLOOKUP(G171,CONSO!$C$4:$N$342,6,FALSE)*VLOOKUP(G171,CONSO!$C$4:$N$342,7,FALSE)+M171*CONSO!$S$4*CONSO!$T$4</f>
        <v>34.319013402466211</v>
      </c>
      <c r="O171" s="246">
        <f>K171*SUMIF(CONSO!C:C,G171,CONSO!M:M)</f>
        <v>0</v>
      </c>
      <c r="P171" s="246">
        <f>K171*SUMIF(CONSO!C:C,G171,CONSO!N:N)</f>
        <v>0</v>
      </c>
      <c r="Q171" s="246">
        <f t="shared" si="4"/>
        <v>34.319013402466211</v>
      </c>
      <c r="W171" s="62">
        <v>1.1499999999999999</v>
      </c>
      <c r="X171" s="28">
        <f>IF(SUMIF(IMMO!C:C,G171,IMMO!G:G)=0,0,Y171/SUMIF(IMMO!C:C,G171,IMMO!G:G))</f>
        <v>4.8736115966041535E-2</v>
      </c>
      <c r="Y171" s="246">
        <f>SUMIF(BAROMPREM!B:B,G171,BAROMPREM!N:N)/1000</f>
        <v>881.75208999999995</v>
      </c>
      <c r="Z171" s="246">
        <f>Y171*VLOOKUP(G171,IMMO!$C$4:$R$342,6,FALSE)*VLOOKUP(G171,IMMO!$C$4:$R$342,7,FALSE)</f>
        <v>31.470308858602262</v>
      </c>
      <c r="AA171" s="246">
        <f>X171*SUMIF(IMMO!C:C,G171,IMMO!M:M)</f>
        <v>0</v>
      </c>
      <c r="AB171" s="246">
        <f>X171*SUMIF(IMMO!C:C,G171,IMMO!N:N)</f>
        <v>0</v>
      </c>
      <c r="AC171" s="246">
        <f>X171*SUMIF(IMMO!C:C,G171,IMMO!O:O)</f>
        <v>0</v>
      </c>
      <c r="AD171" s="246">
        <f>X171*SUMIF(IMMO!C:C,G171,IMMO!Q:Q)</f>
        <v>0</v>
      </c>
      <c r="AE171" s="246">
        <f>X171*SUMIF(IMMO!C:C,G171,IMMO!R:R)</f>
        <v>0</v>
      </c>
      <c r="AF171" s="246">
        <f t="shared" si="5"/>
        <v>36.1908551873926</v>
      </c>
    </row>
    <row r="172" spans="1:32" x14ac:dyDescent="0.25">
      <c r="A172" s="41">
        <v>30</v>
      </c>
      <c r="B172" s="42" t="s">
        <v>5</v>
      </c>
      <c r="C172" s="41">
        <v>11</v>
      </c>
      <c r="D172" s="43" t="s">
        <v>513</v>
      </c>
      <c r="E172" s="41">
        <v>551341</v>
      </c>
      <c r="F172" s="43" t="s">
        <v>159</v>
      </c>
      <c r="G172" s="41">
        <v>51341</v>
      </c>
      <c r="H172" s="43" t="s">
        <v>159</v>
      </c>
      <c r="I172" s="41">
        <v>51341</v>
      </c>
      <c r="K172" s="28">
        <f>IF(SUMIF(CONSO!C:C,G172,CONSO!G:G)=0,0,L172/SUMIF(CONSO!C:C,G172,CONSO!G:G))</f>
        <v>4.7435517343611032E-2</v>
      </c>
      <c r="L172" s="246">
        <f>SUMIF(BAROMPREM!B:B,G172,BAROMPREM!J:J)/1000-M172</f>
        <v>120</v>
      </c>
      <c r="M172" s="246">
        <f>SUMIF(BAROMPREM!B:B,G172,BAROMPREM!L:L)/1000</f>
        <v>1.91645</v>
      </c>
      <c r="N172" s="246">
        <f>L172*VLOOKUP(G172,CONSO!$C$4:$N$342,6,FALSE)*VLOOKUP(G172,CONSO!$C$4:$N$342,7,FALSE)+M172*CONSO!$S$4*CONSO!$T$4</f>
        <v>9.5275694206659924</v>
      </c>
      <c r="O172" s="246">
        <f>K172*SUMIF(CONSO!C:C,G172,CONSO!M:M)</f>
        <v>0</v>
      </c>
      <c r="P172" s="246">
        <f>K172*SUMIF(CONSO!C:C,G172,CONSO!N:N)</f>
        <v>0</v>
      </c>
      <c r="Q172" s="246">
        <f t="shared" si="4"/>
        <v>9.5275694206659924</v>
      </c>
      <c r="W172" s="62">
        <v>1.1499999999999999</v>
      </c>
      <c r="X172" s="28">
        <f>IF(SUMIF(IMMO!C:C,G172,IMMO!G:G)=0,0,Y172/SUMIF(IMMO!C:C,G172,IMMO!G:G))</f>
        <v>2.1326470320690599E-2</v>
      </c>
      <c r="Y172" s="246">
        <f>SUMIF(BAROMPREM!B:B,G172,BAROMPREM!N:N)/1000</f>
        <v>272.63078000000002</v>
      </c>
      <c r="Z172" s="246">
        <f>Y172*VLOOKUP(G172,IMMO!$C$4:$R$342,6,FALSE)*VLOOKUP(G172,IMMO!$C$4:$R$342,7,FALSE)</f>
        <v>10.217836842925236</v>
      </c>
      <c r="AA172" s="246">
        <f>X172*SUMIF(IMMO!C:C,G172,IMMO!M:M)</f>
        <v>0</v>
      </c>
      <c r="AB172" s="246">
        <f>X172*SUMIF(IMMO!C:C,G172,IMMO!N:N)</f>
        <v>0</v>
      </c>
      <c r="AC172" s="246">
        <f>X172*SUMIF(IMMO!C:C,G172,IMMO!O:O)</f>
        <v>0</v>
      </c>
      <c r="AD172" s="246">
        <f>X172*SUMIF(IMMO!C:C,G172,IMMO!Q:Q)</f>
        <v>0</v>
      </c>
      <c r="AE172" s="246">
        <f>X172*SUMIF(IMMO!C:C,G172,IMMO!R:R)</f>
        <v>0</v>
      </c>
      <c r="AF172" s="246">
        <f t="shared" si="5"/>
        <v>11.750512369364021</v>
      </c>
    </row>
    <row r="173" spans="1:32" x14ac:dyDescent="0.25">
      <c r="A173" s="41">
        <v>30</v>
      </c>
      <c r="B173" s="42" t="s">
        <v>5</v>
      </c>
      <c r="C173" s="41">
        <v>11</v>
      </c>
      <c r="D173" s="43" t="s">
        <v>513</v>
      </c>
      <c r="E173" s="41">
        <v>551306</v>
      </c>
      <c r="F173" s="43" t="s">
        <v>160</v>
      </c>
      <c r="G173" s="41">
        <v>51306</v>
      </c>
      <c r="H173" s="43" t="s">
        <v>160</v>
      </c>
      <c r="I173" s="41">
        <v>51306</v>
      </c>
      <c r="K173" s="28">
        <f>IF(SUMIF(CONSO!C:C,G173,CONSO!G:G)=0,0,L173/SUMIF(CONSO!C:C,G173,CONSO!G:G))</f>
        <v>6.255412780955269E-2</v>
      </c>
      <c r="L173" s="246">
        <f>SUMIF(BAROMPREM!B:B,G173,BAROMPREM!J:J)/1000-M173</f>
        <v>166.29</v>
      </c>
      <c r="M173" s="246">
        <f>SUMIF(BAROMPREM!B:B,G173,BAROMPREM!L:L)/1000</f>
        <v>1.25</v>
      </c>
      <c r="N173" s="246">
        <f>L173*VLOOKUP(G173,CONSO!$C$4:$N$342,6,FALSE)*VLOOKUP(G173,CONSO!$C$4:$N$342,7,FALSE)+M173*CONSO!$S$4*CONSO!$T$4</f>
        <v>13.692328786165772</v>
      </c>
      <c r="O173" s="246">
        <f>K173*SUMIF(CONSO!C:C,G173,CONSO!M:M)</f>
        <v>0</v>
      </c>
      <c r="P173" s="246">
        <f>K173*SUMIF(CONSO!C:C,G173,CONSO!N:N)</f>
        <v>0</v>
      </c>
      <c r="Q173" s="246">
        <f t="shared" si="4"/>
        <v>13.692328786165772</v>
      </c>
      <c r="W173" s="62">
        <v>1.1499999999999999</v>
      </c>
      <c r="X173" s="28">
        <f>IF(SUMIF(IMMO!C:C,G173,IMMO!G:G)=0,0,Y173/SUMIF(IMMO!C:C,G173,IMMO!G:G))</f>
        <v>-1.0445852554514757E-2</v>
      </c>
      <c r="Y173" s="246">
        <f>SUMIF(BAROMPREM!B:B,G173,BAROMPREM!N:N)/1000</f>
        <v>-159.84700000000001</v>
      </c>
      <c r="Z173" s="246">
        <f>Y173*VLOOKUP(G173,IMMO!$C$4:$R$342,6,FALSE)*VLOOKUP(G173,IMMO!$C$4:$R$342,7,FALSE)</f>
        <v>-6.0324974030545508</v>
      </c>
      <c r="AA173" s="246">
        <f>X173*SUMIF(IMMO!C:C,G173,IMMO!M:M)</f>
        <v>0</v>
      </c>
      <c r="AB173" s="246">
        <f>X173*SUMIF(IMMO!C:C,G173,IMMO!N:N)</f>
        <v>0</v>
      </c>
      <c r="AC173" s="246">
        <f>X173*SUMIF(IMMO!C:C,G173,IMMO!O:O)</f>
        <v>0</v>
      </c>
      <c r="AD173" s="246">
        <f>X173*SUMIF(IMMO!C:C,G173,IMMO!Q:Q)</f>
        <v>0</v>
      </c>
      <c r="AE173" s="246">
        <f>X173*SUMIF(IMMO!C:C,G173,IMMO!R:R)</f>
        <v>0</v>
      </c>
      <c r="AF173" s="246">
        <f t="shared" si="5"/>
        <v>-6.937372013512733</v>
      </c>
    </row>
    <row r="174" spans="1:32" x14ac:dyDescent="0.25">
      <c r="A174" s="41">
        <v>30</v>
      </c>
      <c r="B174" s="42" t="s">
        <v>5</v>
      </c>
      <c r="C174" s="41">
        <v>11</v>
      </c>
      <c r="D174" s="43" t="s">
        <v>513</v>
      </c>
      <c r="E174" s="41">
        <v>551349</v>
      </c>
      <c r="F174" s="43" t="s">
        <v>155</v>
      </c>
      <c r="G174" s="41">
        <v>51349</v>
      </c>
      <c r="H174" s="43" t="s">
        <v>155</v>
      </c>
      <c r="I174" s="41">
        <v>51349</v>
      </c>
      <c r="K174" s="28">
        <f>IF(SUMIF(CONSO!C:C,G174,CONSO!G:G)=0,0,L174/SUMIF(CONSO!C:C,G174,CONSO!G:G))</f>
        <v>9.467897908653472E-2</v>
      </c>
      <c r="L174" s="246">
        <f>SUMIF(BAROMPREM!B:B,G174,BAROMPREM!J:J)/1000-M174</f>
        <v>152</v>
      </c>
      <c r="M174" s="246">
        <f>SUMIF(BAROMPREM!B:B,G174,BAROMPREM!L:L)/1000</f>
        <v>8.0573700000000006</v>
      </c>
      <c r="N174" s="246">
        <f>L174*VLOOKUP(G174,CONSO!$C$4:$N$342,6,FALSE)*VLOOKUP(G174,CONSO!$C$4:$N$342,7,FALSE)+M174*CONSO!$S$4*CONSO!$T$4</f>
        <v>12.095234562351095</v>
      </c>
      <c r="O174" s="246">
        <f>K174*SUMIF(CONSO!C:C,G174,CONSO!M:M)</f>
        <v>0</v>
      </c>
      <c r="P174" s="246">
        <f>K174*SUMIF(CONSO!C:C,G174,CONSO!N:N)</f>
        <v>0</v>
      </c>
      <c r="Q174" s="246">
        <f t="shared" si="4"/>
        <v>12.095234562351095</v>
      </c>
      <c r="W174" s="62">
        <v>1.1499999999999999</v>
      </c>
      <c r="X174" s="28">
        <f>IF(SUMIF(IMMO!C:C,G174,IMMO!G:G)=0,0,Y174/SUMIF(IMMO!C:C,G174,IMMO!G:G))</f>
        <v>2.3209750591767279E-2</v>
      </c>
      <c r="Y174" s="246">
        <f>SUMIF(BAROMPREM!B:B,G174,BAROMPREM!N:N)/1000</f>
        <v>301.43721999999997</v>
      </c>
      <c r="Z174" s="246">
        <f>Y174*VLOOKUP(G174,IMMO!$C$4:$R$342,6,FALSE)*VLOOKUP(G174,IMMO!$C$4:$R$342,7,FALSE)</f>
        <v>13.153619116259454</v>
      </c>
      <c r="AA174" s="246">
        <f>X174*SUMIF(IMMO!C:C,G174,IMMO!M:M)</f>
        <v>0</v>
      </c>
      <c r="AB174" s="246">
        <f>X174*SUMIF(IMMO!C:C,G174,IMMO!N:N)</f>
        <v>0</v>
      </c>
      <c r="AC174" s="246">
        <f>X174*SUMIF(IMMO!C:C,G174,IMMO!O:O)</f>
        <v>0</v>
      </c>
      <c r="AD174" s="246">
        <f>X174*SUMIF(IMMO!C:C,G174,IMMO!Q:Q)</f>
        <v>0</v>
      </c>
      <c r="AE174" s="246">
        <f>X174*SUMIF(IMMO!C:C,G174,IMMO!R:R)</f>
        <v>0</v>
      </c>
      <c r="AF174" s="246">
        <f t="shared" si="5"/>
        <v>15.126661983698371</v>
      </c>
    </row>
    <row r="175" spans="1:32" x14ac:dyDescent="0.25">
      <c r="A175" s="41">
        <v>30</v>
      </c>
      <c r="B175" s="42" t="s">
        <v>5</v>
      </c>
      <c r="C175" s="41">
        <v>11</v>
      </c>
      <c r="D175" s="43" t="s">
        <v>513</v>
      </c>
      <c r="E175" s="41">
        <v>451308</v>
      </c>
      <c r="F175" s="43" t="s">
        <v>162</v>
      </c>
      <c r="G175" s="41">
        <v>51308</v>
      </c>
      <c r="H175" s="43" t="s">
        <v>162</v>
      </c>
      <c r="I175" s="41">
        <v>51308</v>
      </c>
      <c r="K175" s="28">
        <f>IF(SUMIF(CONSO!C:C,G175,CONSO!G:G)=0,0,L175/SUMIF(CONSO!C:C,G175,CONSO!G:G))</f>
        <v>0.10058580218020098</v>
      </c>
      <c r="L175" s="246">
        <f>SUMIF(BAROMPREM!B:B,G175,BAROMPREM!J:J)/1000-M175</f>
        <v>460.94499999999999</v>
      </c>
      <c r="M175" s="246">
        <f>SUMIF(BAROMPREM!B:B,G175,BAROMPREM!L:L)/1000</f>
        <v>6.1841899999999992</v>
      </c>
      <c r="N175" s="246">
        <f>L175*VLOOKUP(G175,CONSO!$C$4:$N$342,6,FALSE)*VLOOKUP(G175,CONSO!$C$4:$N$342,7,FALSE)+M175*CONSO!$S$4*CONSO!$T$4</f>
        <v>39.408118573858879</v>
      </c>
      <c r="O175" s="246">
        <f>K175*SUMIF(CONSO!C:C,G175,CONSO!M:M)</f>
        <v>0</v>
      </c>
      <c r="P175" s="246">
        <f>K175*SUMIF(CONSO!C:C,G175,CONSO!N:N)</f>
        <v>0</v>
      </c>
      <c r="Q175" s="246">
        <f t="shared" si="4"/>
        <v>39.408118573858879</v>
      </c>
      <c r="W175" s="62">
        <v>1.1499999999999999</v>
      </c>
      <c r="X175" s="28">
        <f>IF(SUMIF(IMMO!C:C,G175,IMMO!G:G)=0,0,Y175/SUMIF(IMMO!C:C,G175,IMMO!G:G))</f>
        <v>5.1710673508332104E-2</v>
      </c>
      <c r="Y175" s="246">
        <f>SUMIF(BAROMPREM!B:B,G175,BAROMPREM!N:N)/1000</f>
        <v>1309.2862700000001</v>
      </c>
      <c r="Z175" s="246">
        <f>Y175*VLOOKUP(G175,IMMO!$C$4:$R$342,6,FALSE)*VLOOKUP(G175,IMMO!$C$4:$R$342,7,FALSE)</f>
        <v>57.247870265095194</v>
      </c>
      <c r="AA175" s="246">
        <f>X175*SUMIF(IMMO!C:C,G175,IMMO!M:M)</f>
        <v>0</v>
      </c>
      <c r="AB175" s="246">
        <f>X175*SUMIF(IMMO!C:C,G175,IMMO!N:N)</f>
        <v>0</v>
      </c>
      <c r="AC175" s="246">
        <f>X175*SUMIF(IMMO!C:C,G175,IMMO!O:O)</f>
        <v>0</v>
      </c>
      <c r="AD175" s="246">
        <f>X175*SUMIF(IMMO!C:C,G175,IMMO!Q:Q)</f>
        <v>0</v>
      </c>
      <c r="AE175" s="246">
        <f>X175*SUMIF(IMMO!C:C,G175,IMMO!R:R)</f>
        <v>0</v>
      </c>
      <c r="AF175" s="246">
        <f t="shared" si="5"/>
        <v>65.835050804859463</v>
      </c>
    </row>
    <row r="176" spans="1:32" x14ac:dyDescent="0.25">
      <c r="A176" s="41">
        <v>30</v>
      </c>
      <c r="B176" s="42" t="s">
        <v>5</v>
      </c>
      <c r="C176" s="41">
        <v>11</v>
      </c>
      <c r="D176" s="43" t="s">
        <v>513</v>
      </c>
      <c r="E176" s="41">
        <v>551307</v>
      </c>
      <c r="F176" s="43" t="s">
        <v>156</v>
      </c>
      <c r="G176" s="41">
        <v>51307</v>
      </c>
      <c r="H176" s="43" t="s">
        <v>156</v>
      </c>
      <c r="I176" s="41">
        <v>51307</v>
      </c>
      <c r="K176" s="28">
        <f>IF(SUMIF(CONSO!C:C,G176,CONSO!G:G)=0,0,L176/SUMIF(CONSO!C:C,G176,CONSO!G:G))</f>
        <v>9.3627915052758123E-2</v>
      </c>
      <c r="L176" s="246">
        <f>SUMIF(BAROMPREM!B:B,G176,BAROMPREM!J:J)/1000-M176</f>
        <v>140.19844000000001</v>
      </c>
      <c r="M176" s="246">
        <f>SUMIF(BAROMPREM!B:B,G176,BAROMPREM!L:L)/1000</f>
        <v>2.1230799999999999</v>
      </c>
      <c r="N176" s="246">
        <f>L176*VLOOKUP(G176,CONSO!$C$4:$N$342,6,FALSE)*VLOOKUP(G176,CONSO!$C$4:$N$342,7,FALSE)+M176*CONSO!$S$4*CONSO!$T$4</f>
        <v>12.235064738348846</v>
      </c>
      <c r="O176" s="246">
        <f>K176*SUMIF(CONSO!C:C,G176,CONSO!M:M)</f>
        <v>0</v>
      </c>
      <c r="P176" s="246">
        <f>K176*SUMIF(CONSO!C:C,G176,CONSO!N:N)</f>
        <v>0</v>
      </c>
      <c r="Q176" s="246">
        <f t="shared" si="4"/>
        <v>12.235064738348846</v>
      </c>
      <c r="W176" s="62">
        <v>1.1000000000000001</v>
      </c>
      <c r="X176" s="28">
        <f>IF(SUMIF(IMMO!C:C,G176,IMMO!G:G)=0,0,Y176/SUMIF(IMMO!C:C,G176,IMMO!G:G))</f>
        <v>7.8657538669452715E-2</v>
      </c>
      <c r="Y176" s="246">
        <f>SUMIF(BAROMPREM!B:B,G176,BAROMPREM!N:N)/1000</f>
        <v>708.07121999999993</v>
      </c>
      <c r="Z176" s="246">
        <f>Y176*VLOOKUP(G176,IMMO!$C$4:$R$342,6,FALSE)*VLOOKUP(G176,IMMO!$C$4:$R$342,7,FALSE)</f>
        <v>23.660127778346709</v>
      </c>
      <c r="AA176" s="246">
        <f>X176*SUMIF(IMMO!C:C,G176,IMMO!M:M)</f>
        <v>0</v>
      </c>
      <c r="AB176" s="246">
        <f>X176*SUMIF(IMMO!C:C,G176,IMMO!N:N)</f>
        <v>0</v>
      </c>
      <c r="AC176" s="246">
        <f>X176*SUMIF(IMMO!C:C,G176,IMMO!O:O)</f>
        <v>0</v>
      </c>
      <c r="AD176" s="246">
        <f>X176*SUMIF(IMMO!C:C,G176,IMMO!Q:Q)</f>
        <v>0</v>
      </c>
      <c r="AE176" s="246">
        <f>X176*SUMIF(IMMO!C:C,G176,IMMO!R:R)</f>
        <v>0</v>
      </c>
      <c r="AF176" s="246">
        <f t="shared" si="5"/>
        <v>26.026140556181382</v>
      </c>
    </row>
    <row r="177" spans="1:32" x14ac:dyDescent="0.25">
      <c r="A177" s="41">
        <v>30</v>
      </c>
      <c r="B177" s="42" t="s">
        <v>5</v>
      </c>
      <c r="C177" s="41">
        <v>11</v>
      </c>
      <c r="D177" s="43" t="s">
        <v>513</v>
      </c>
      <c r="E177" s="41">
        <v>451336</v>
      </c>
      <c r="F177" s="43" t="s">
        <v>177</v>
      </c>
      <c r="G177" s="41">
        <v>51336</v>
      </c>
      <c r="H177" s="43" t="s">
        <v>177</v>
      </c>
      <c r="I177" s="41">
        <v>51336</v>
      </c>
      <c r="K177" s="28">
        <f>IF(SUMIF(CONSO!C:C,G177,CONSO!G:G)=0,0,L177/SUMIF(CONSO!C:C,G177,CONSO!G:G))</f>
        <v>2.4408585778163152E-2</v>
      </c>
      <c r="L177" s="246">
        <f>SUMIF(BAROMPREM!B:B,G177,BAROMPREM!J:J)/1000-M177</f>
        <v>84</v>
      </c>
      <c r="M177" s="246">
        <f>SUMIF(BAROMPREM!B:B,G177,BAROMPREM!L:L)/1000</f>
        <v>8.0155600000000007</v>
      </c>
      <c r="N177" s="246">
        <f>L177*VLOOKUP(G177,CONSO!$C$4:$N$342,6,FALSE)*VLOOKUP(G177,CONSO!$C$4:$N$342,7,FALSE)+M177*CONSO!$S$4*CONSO!$T$4</f>
        <v>7.3228593545327598</v>
      </c>
      <c r="O177" s="246">
        <f>K177*SUMIF(CONSO!C:C,G177,CONSO!M:M)</f>
        <v>0</v>
      </c>
      <c r="P177" s="246">
        <f>K177*SUMIF(CONSO!C:C,G177,CONSO!N:N)</f>
        <v>0</v>
      </c>
      <c r="Q177" s="246">
        <f t="shared" si="4"/>
        <v>7.3228593545327598</v>
      </c>
      <c r="W177" s="62">
        <v>1.1499999999999999</v>
      </c>
      <c r="X177" s="28">
        <f>IF(SUMIF(IMMO!C:C,G177,IMMO!G:G)=0,0,Y177/SUMIF(IMMO!C:C,G177,IMMO!G:G))</f>
        <v>2.628092664933231E-2</v>
      </c>
      <c r="Y177" s="246">
        <f>SUMIF(BAROMPREM!B:B,G177,BAROMPREM!N:N)/1000</f>
        <v>426.75887999999998</v>
      </c>
      <c r="Z177" s="246">
        <f>Y177*VLOOKUP(G177,IMMO!$C$4:$R$342,6,FALSE)*VLOOKUP(G177,IMMO!$C$4:$R$342,7,FALSE)</f>
        <v>17.427409614495833</v>
      </c>
      <c r="AA177" s="246">
        <f>X177*SUMIF(IMMO!C:C,G177,IMMO!M:M)</f>
        <v>0</v>
      </c>
      <c r="AB177" s="246">
        <f>X177*SUMIF(IMMO!C:C,G177,IMMO!N:N)</f>
        <v>0</v>
      </c>
      <c r="AC177" s="246">
        <f>X177*SUMIF(IMMO!C:C,G177,IMMO!O:O)</f>
        <v>0</v>
      </c>
      <c r="AD177" s="246">
        <f>X177*SUMIF(IMMO!C:C,G177,IMMO!Q:Q)</f>
        <v>0</v>
      </c>
      <c r="AE177" s="246">
        <f>X177*SUMIF(IMMO!C:C,G177,IMMO!R:R)</f>
        <v>0</v>
      </c>
      <c r="AF177" s="246">
        <f t="shared" si="5"/>
        <v>20.041521056670206</v>
      </c>
    </row>
    <row r="178" spans="1:32" x14ac:dyDescent="0.25">
      <c r="A178" s="41">
        <v>30</v>
      </c>
      <c r="B178" s="42" t="s">
        <v>5</v>
      </c>
      <c r="C178" s="41">
        <v>11</v>
      </c>
      <c r="D178" s="43" t="s">
        <v>513</v>
      </c>
      <c r="E178" s="217">
        <v>451370</v>
      </c>
      <c r="F178" s="218" t="s">
        <v>150</v>
      </c>
      <c r="G178" s="41">
        <v>51318</v>
      </c>
      <c r="H178" s="43" t="s">
        <v>152</v>
      </c>
      <c r="I178" s="41">
        <v>51318</v>
      </c>
      <c r="K178" s="28">
        <f>IF(SUMIF(CONSO!C:C,G178,CONSO!G:G)=0,0,L178/SUMIF(CONSO!C:C,G178,CONSO!G:G))</f>
        <v>0</v>
      </c>
      <c r="L178" s="246">
        <f>SUMIF(BAROMPREM!B:B,G178,BAROMPREM!J:J)/1000-M178</f>
        <v>0</v>
      </c>
      <c r="M178" s="246">
        <f>SUMIF(BAROMPREM!B:B,G178,BAROMPREM!L:L)/1000</f>
        <v>0.62324000000000002</v>
      </c>
      <c r="N178" s="246">
        <f>L178*VLOOKUP(G178,CONSO!$C$4:$N$342,6,FALSE)*VLOOKUP(G178,CONSO!$C$4:$N$342,7,FALSE)+M178*CONSO!$S$4*CONSO!$T$4</f>
        <v>4.2270629760000011E-2</v>
      </c>
      <c r="O178" s="246">
        <f>K178*SUMIF(CONSO!C:C,G178,CONSO!M:M)</f>
        <v>0</v>
      </c>
      <c r="P178" s="246">
        <f>K178*SUMIF(CONSO!C:C,G178,CONSO!N:N)</f>
        <v>0</v>
      </c>
      <c r="Q178" s="246">
        <f t="shared" si="4"/>
        <v>4.2270629760000011E-2</v>
      </c>
      <c r="W178" s="62">
        <v>1.05</v>
      </c>
      <c r="X178" s="28">
        <f>IF(SUMIF(IMMO!C:C,G178,IMMO!G:G)=0,0,Y178/SUMIF(IMMO!C:C,G178,IMMO!G:G))</f>
        <v>0</v>
      </c>
      <c r="Y178" s="246">
        <f>SUMIF(BAROMPREM!B:B,G178,BAROMPREM!N:N)/1000</f>
        <v>0</v>
      </c>
      <c r="Z178" s="246">
        <f>Y178*VLOOKUP(G178,IMMO!$C$4:$R$342,6,FALSE)*VLOOKUP(G178,IMMO!$C$4:$R$342,7,FALSE)</f>
        <v>0</v>
      </c>
      <c r="AA178" s="246">
        <f>X178*SUMIF(IMMO!C:C,G178,IMMO!M:M)</f>
        <v>0</v>
      </c>
      <c r="AB178" s="246">
        <f>X178*SUMIF(IMMO!C:C,G178,IMMO!N:N)</f>
        <v>0</v>
      </c>
      <c r="AC178" s="246">
        <f>X178*SUMIF(IMMO!C:C,G178,IMMO!O:O)</f>
        <v>0</v>
      </c>
      <c r="AD178" s="246">
        <f>X178*SUMIF(IMMO!C:C,G178,IMMO!Q:Q)</f>
        <v>0</v>
      </c>
      <c r="AE178" s="246">
        <f>X178*SUMIF(IMMO!C:C,G178,IMMO!R:R)</f>
        <v>0</v>
      </c>
      <c r="AF178" s="246">
        <f t="shared" si="5"/>
        <v>0</v>
      </c>
    </row>
    <row r="179" spans="1:32" x14ac:dyDescent="0.25">
      <c r="A179" s="41">
        <v>110</v>
      </c>
      <c r="B179" s="42" t="s">
        <v>6</v>
      </c>
      <c r="C179" s="41">
        <v>26</v>
      </c>
      <c r="D179" s="43" t="s">
        <v>514</v>
      </c>
      <c r="E179" s="41">
        <v>554116</v>
      </c>
      <c r="F179" s="43" t="s">
        <v>195</v>
      </c>
      <c r="G179" s="41">
        <v>54116</v>
      </c>
      <c r="H179" s="43" t="s">
        <v>195</v>
      </c>
      <c r="I179" s="41">
        <v>54116</v>
      </c>
      <c r="K179" s="28">
        <f>IF(SUMIF(CONSO!C:C,G179,CONSO!G:G)=0,0,L179/SUMIF(CONSO!C:C,G179,CONSO!G:G))</f>
        <v>2.9087524360801656E-2</v>
      </c>
      <c r="L179" s="246">
        <f>SUMIF(BAROMPREM!B:B,G179,BAROMPREM!J:J)/1000-M179</f>
        <v>40.000000000000007</v>
      </c>
      <c r="M179" s="246">
        <f>SUMIF(BAROMPREM!B:B,G179,BAROMPREM!L:L)/1000</f>
        <v>1.3347200000000001</v>
      </c>
      <c r="N179" s="246">
        <f>L179*VLOOKUP(G179,CONSO!$C$4:$N$342,6,FALSE)*VLOOKUP(G179,CONSO!$C$4:$N$342,7,FALSE)+M179*CONSO!$S$4*CONSO!$T$4</f>
        <v>3.6110729474637755</v>
      </c>
      <c r="O179" s="246">
        <f>K179*SUMIF(CONSO!C:C,G179,CONSO!M:M)</f>
        <v>0</v>
      </c>
      <c r="P179" s="246">
        <f>K179*SUMIF(CONSO!C:C,G179,CONSO!N:N)</f>
        <v>0</v>
      </c>
      <c r="Q179" s="246">
        <f t="shared" si="4"/>
        <v>3.6110729474637755</v>
      </c>
      <c r="W179" s="62">
        <v>1.25</v>
      </c>
      <c r="X179" s="28">
        <f>IF(SUMIF(IMMO!C:C,G179,IMMO!G:G)=0,0,Y179/SUMIF(IMMO!C:C,G179,IMMO!G:G))</f>
        <v>2.7098365587093495E-2</v>
      </c>
      <c r="Y179" s="246">
        <f>SUMIF(BAROMPREM!B:B,G179,BAROMPREM!N:N)/1000</f>
        <v>130</v>
      </c>
      <c r="Z179" s="246">
        <f>Y179*VLOOKUP(G179,IMMO!$C$4:$R$342,6,FALSE)*VLOOKUP(G179,IMMO!$C$4:$R$342,7,FALSE)</f>
        <v>4.5934249949809622</v>
      </c>
      <c r="AA179" s="246">
        <f>X179*SUMIF(IMMO!C:C,G179,IMMO!M:M)</f>
        <v>0</v>
      </c>
      <c r="AB179" s="246">
        <f>X179*SUMIF(IMMO!C:C,G179,IMMO!N:N)</f>
        <v>0</v>
      </c>
      <c r="AC179" s="246">
        <f>X179*SUMIF(IMMO!C:C,G179,IMMO!O:O)</f>
        <v>0</v>
      </c>
      <c r="AD179" s="246">
        <f>X179*SUMIF(IMMO!C:C,G179,IMMO!Q:Q)</f>
        <v>0</v>
      </c>
      <c r="AE179" s="246">
        <f>X179*SUMIF(IMMO!C:C,G179,IMMO!R:R)</f>
        <v>0</v>
      </c>
      <c r="AF179" s="246">
        <f t="shared" si="5"/>
        <v>5.7417812437262032</v>
      </c>
    </row>
    <row r="180" spans="1:32" x14ac:dyDescent="0.25">
      <c r="A180" s="41">
        <v>110</v>
      </c>
      <c r="B180" s="42" t="s">
        <v>6</v>
      </c>
      <c r="C180" s="41">
        <v>26</v>
      </c>
      <c r="D180" s="43" t="s">
        <v>514</v>
      </c>
      <c r="E180" s="41">
        <v>454161</v>
      </c>
      <c r="F180" s="43" t="s">
        <v>196</v>
      </c>
      <c r="G180" s="41">
        <v>54161</v>
      </c>
      <c r="H180" s="43" t="s">
        <v>196</v>
      </c>
      <c r="I180" s="41">
        <v>54161</v>
      </c>
      <c r="K180" s="28">
        <f>IF(SUMIF(CONSO!C:C,G180,CONSO!G:G)=0,0,L180/SUMIF(CONSO!C:C,G180,CONSO!G:G))</f>
        <v>4.8197549361175908E-2</v>
      </c>
      <c r="L180" s="246">
        <f>SUMIF(BAROMPREM!B:B,G180,BAROMPREM!J:J)/1000-M180</f>
        <v>35</v>
      </c>
      <c r="M180" s="246">
        <f>SUMIF(BAROMPREM!B:B,G180,BAROMPREM!L:L)/1000</f>
        <v>2.3143000000000002</v>
      </c>
      <c r="N180" s="246">
        <f>L180*VLOOKUP(G180,CONSO!$C$4:$N$342,6,FALSE)*VLOOKUP(G180,CONSO!$C$4:$N$342,7,FALSE)+M180*CONSO!$S$4*CONSO!$T$4</f>
        <v>3.0514103681310494</v>
      </c>
      <c r="O180" s="246">
        <f>K180*SUMIF(CONSO!C:C,G180,CONSO!M:M)</f>
        <v>0</v>
      </c>
      <c r="P180" s="246">
        <f>K180*SUMIF(CONSO!C:C,G180,CONSO!N:N)</f>
        <v>0</v>
      </c>
      <c r="Q180" s="246">
        <f t="shared" si="4"/>
        <v>3.0514103681310494</v>
      </c>
      <c r="W180" s="62">
        <v>1.25</v>
      </c>
      <c r="X180" s="28">
        <f>IF(SUMIF(IMMO!C:C,G180,IMMO!G:G)=0,0,Y180/SUMIF(IMMO!C:C,G180,IMMO!G:G))</f>
        <v>0</v>
      </c>
      <c r="Y180" s="246">
        <f>SUMIF(BAROMPREM!B:B,G180,BAROMPREM!N:N)/1000</f>
        <v>0</v>
      </c>
      <c r="Z180" s="246">
        <f>Y180*VLOOKUP(G180,IMMO!$C$4:$R$342,6,FALSE)*VLOOKUP(G180,IMMO!$C$4:$R$342,7,FALSE)</f>
        <v>0</v>
      </c>
      <c r="AA180" s="246">
        <f>X180*SUMIF(IMMO!C:C,G180,IMMO!M:M)</f>
        <v>0</v>
      </c>
      <c r="AB180" s="246">
        <f>X180*SUMIF(IMMO!C:C,G180,IMMO!N:N)</f>
        <v>0</v>
      </c>
      <c r="AC180" s="246">
        <f>X180*SUMIF(IMMO!C:C,G180,IMMO!O:O)</f>
        <v>0</v>
      </c>
      <c r="AD180" s="246">
        <f>X180*SUMIF(IMMO!C:C,G180,IMMO!Q:Q)</f>
        <v>0</v>
      </c>
      <c r="AE180" s="246">
        <f>X180*SUMIF(IMMO!C:C,G180,IMMO!R:R)</f>
        <v>0</v>
      </c>
      <c r="AF180" s="246">
        <f t="shared" si="5"/>
        <v>0</v>
      </c>
    </row>
    <row r="181" spans="1:32" x14ac:dyDescent="0.25">
      <c r="A181" s="41">
        <v>110</v>
      </c>
      <c r="B181" s="42" t="s">
        <v>6</v>
      </c>
      <c r="C181" s="41">
        <v>26</v>
      </c>
      <c r="D181" s="43" t="s">
        <v>514</v>
      </c>
      <c r="E181" s="41">
        <v>554166</v>
      </c>
      <c r="F181" s="43" t="s">
        <v>197</v>
      </c>
      <c r="G181" s="41">
        <v>54166</v>
      </c>
      <c r="H181" s="43" t="s">
        <v>197</v>
      </c>
      <c r="I181" s="41">
        <v>54166</v>
      </c>
      <c r="K181" s="28">
        <f>IF(SUMIF(CONSO!C:C,G181,CONSO!G:G)=0,0,L181/SUMIF(CONSO!C:C,G181,CONSO!G:G))</f>
        <v>0</v>
      </c>
      <c r="L181" s="246">
        <f>SUMIF(BAROMPREM!B:B,G181,BAROMPREM!J:J)/1000-M181</f>
        <v>0</v>
      </c>
      <c r="M181" s="246">
        <f>SUMIF(BAROMPREM!B:B,G181,BAROMPREM!L:L)/1000</f>
        <v>0.21080000000000002</v>
      </c>
      <c r="N181" s="246">
        <f>L181*VLOOKUP(G181,CONSO!$C$4:$N$342,6,FALSE)*VLOOKUP(G181,CONSO!$C$4:$N$342,7,FALSE)+M181*CONSO!$S$4*CONSO!$T$4</f>
        <v>1.4297299200000004E-2</v>
      </c>
      <c r="O181" s="246">
        <f>K181*SUMIF(CONSO!C:C,G181,CONSO!M:M)</f>
        <v>0</v>
      </c>
      <c r="P181" s="246">
        <f>K181*SUMIF(CONSO!C:C,G181,CONSO!N:N)</f>
        <v>0</v>
      </c>
      <c r="Q181" s="246">
        <f t="shared" si="4"/>
        <v>1.4297299200000004E-2</v>
      </c>
      <c r="W181" s="62">
        <v>1.2</v>
      </c>
      <c r="X181" s="28">
        <f>IF(SUMIF(IMMO!C:C,G181,IMMO!G:G)=0,0,Y181/SUMIF(IMMO!C:C,G181,IMMO!G:G))</f>
        <v>0</v>
      </c>
      <c r="Y181" s="246">
        <f>SUMIF(BAROMPREM!B:B,G181,BAROMPREM!N:N)/1000</f>
        <v>0</v>
      </c>
      <c r="Z181" s="246">
        <f>Y181*VLOOKUP(G181,IMMO!$C$4:$R$342,6,FALSE)*VLOOKUP(G181,IMMO!$C$4:$R$342,7,FALSE)</f>
        <v>0</v>
      </c>
      <c r="AA181" s="246">
        <f>X181*SUMIF(IMMO!C:C,G181,IMMO!M:M)</f>
        <v>0</v>
      </c>
      <c r="AB181" s="246">
        <f>X181*SUMIF(IMMO!C:C,G181,IMMO!N:N)</f>
        <v>0</v>
      </c>
      <c r="AC181" s="246">
        <f>X181*SUMIF(IMMO!C:C,G181,IMMO!O:O)</f>
        <v>0</v>
      </c>
      <c r="AD181" s="246">
        <f>X181*SUMIF(IMMO!C:C,G181,IMMO!Q:Q)</f>
        <v>0</v>
      </c>
      <c r="AE181" s="246">
        <f>X181*SUMIF(IMMO!C:C,G181,IMMO!R:R)</f>
        <v>0</v>
      </c>
      <c r="AF181" s="246">
        <f t="shared" si="5"/>
        <v>0</v>
      </c>
    </row>
    <row r="182" spans="1:32" x14ac:dyDescent="0.25">
      <c r="A182" s="41">
        <v>110</v>
      </c>
      <c r="B182" s="42" t="s">
        <v>6</v>
      </c>
      <c r="C182" s="41">
        <v>26</v>
      </c>
      <c r="D182" s="43" t="s">
        <v>514</v>
      </c>
      <c r="E182" s="41">
        <v>454171</v>
      </c>
      <c r="F182" s="43" t="s">
        <v>198</v>
      </c>
      <c r="G182" s="41">
        <v>54171</v>
      </c>
      <c r="H182" s="43" t="s">
        <v>198</v>
      </c>
      <c r="I182" s="41">
        <v>54171</v>
      </c>
      <c r="K182" s="28">
        <f>IF(SUMIF(CONSO!C:C,G182,CONSO!G:G)=0,0,L182/SUMIF(CONSO!C:C,G182,CONSO!G:G))</f>
        <v>4.2878303578389343E-2</v>
      </c>
      <c r="L182" s="246">
        <f>SUMIF(BAROMPREM!B:B,G182,BAROMPREM!J:J)/1000-M182</f>
        <v>22</v>
      </c>
      <c r="M182" s="246">
        <f>SUMIF(BAROMPREM!B:B,G182,BAROMPREM!L:L)/1000</f>
        <v>0.16641</v>
      </c>
      <c r="N182" s="246">
        <f>L182*VLOOKUP(G182,CONSO!$C$4:$N$342,6,FALSE)*VLOOKUP(G182,CONSO!$C$4:$N$342,7,FALSE)+M182*CONSO!$S$4*CONSO!$T$4</f>
        <v>1.7556572659316039</v>
      </c>
      <c r="O182" s="246">
        <f>K182*SUMIF(CONSO!C:C,G182,CONSO!M:M)</f>
        <v>0</v>
      </c>
      <c r="P182" s="246">
        <f>K182*SUMIF(CONSO!C:C,G182,CONSO!N:N)</f>
        <v>0</v>
      </c>
      <c r="Q182" s="246">
        <f t="shared" si="4"/>
        <v>1.7556572659316039</v>
      </c>
      <c r="W182" s="62">
        <v>1.25</v>
      </c>
      <c r="X182" s="28">
        <f>IF(SUMIF(IMMO!C:C,G182,IMMO!G:G)=0,0,Y182/SUMIF(IMMO!C:C,G182,IMMO!G:G))</f>
        <v>0</v>
      </c>
      <c r="Y182" s="246">
        <f>SUMIF(BAROMPREM!B:B,G182,BAROMPREM!N:N)/1000</f>
        <v>0</v>
      </c>
      <c r="Z182" s="246">
        <f>Y182*VLOOKUP(G182,IMMO!$C$4:$R$342,6,FALSE)*VLOOKUP(G182,IMMO!$C$4:$R$342,7,FALSE)</f>
        <v>0</v>
      </c>
      <c r="AA182" s="246">
        <f>X182*SUMIF(IMMO!C:C,G182,IMMO!M:M)</f>
        <v>0</v>
      </c>
      <c r="AB182" s="246">
        <f>X182*SUMIF(IMMO!C:C,G182,IMMO!N:N)</f>
        <v>0</v>
      </c>
      <c r="AC182" s="246">
        <f>X182*SUMIF(IMMO!C:C,G182,IMMO!O:O)</f>
        <v>0</v>
      </c>
      <c r="AD182" s="246">
        <f>X182*SUMIF(IMMO!C:C,G182,IMMO!Q:Q)</f>
        <v>0</v>
      </c>
      <c r="AE182" s="246">
        <f>X182*SUMIF(IMMO!C:C,G182,IMMO!R:R)</f>
        <v>0</v>
      </c>
      <c r="AF182" s="246">
        <f t="shared" si="5"/>
        <v>0</v>
      </c>
    </row>
    <row r="183" spans="1:32" x14ac:dyDescent="0.25">
      <c r="A183" s="41">
        <v>110</v>
      </c>
      <c r="B183" s="42" t="s">
        <v>6</v>
      </c>
      <c r="C183" s="41">
        <v>26</v>
      </c>
      <c r="D183" s="43" t="s">
        <v>514</v>
      </c>
      <c r="E183" s="41">
        <v>554266</v>
      </c>
      <c r="F183" s="43" t="s">
        <v>220</v>
      </c>
      <c r="G183" s="41">
        <v>54266</v>
      </c>
      <c r="H183" s="43" t="s">
        <v>220</v>
      </c>
      <c r="I183" s="41">
        <v>54266</v>
      </c>
      <c r="K183" s="28">
        <f>IF(SUMIF(CONSO!C:C,G183,CONSO!G:G)=0,0,L183/SUMIF(CONSO!C:C,G183,CONSO!G:G))</f>
        <v>5.3361552663574549E-2</v>
      </c>
      <c r="L183" s="246">
        <f>SUMIF(BAROMPREM!B:B,G183,BAROMPREM!J:J)/1000-M183</f>
        <v>118.49999999999999</v>
      </c>
      <c r="M183" s="246">
        <f>SUMIF(BAROMPREM!B:B,G183,BAROMPREM!L:L)/1000</f>
        <v>6.3108999999999993</v>
      </c>
      <c r="N183" s="246">
        <f>L183*VLOOKUP(G183,CONSO!$C$4:$N$342,6,FALSE)*VLOOKUP(G183,CONSO!$C$4:$N$342,7,FALSE)+M183*CONSO!$S$4*CONSO!$T$4</f>
        <v>10.765399586069414</v>
      </c>
      <c r="O183" s="246">
        <f>K183*SUMIF(CONSO!C:C,G183,CONSO!M:M)</f>
        <v>0</v>
      </c>
      <c r="P183" s="246">
        <f>K183*SUMIF(CONSO!C:C,G183,CONSO!N:N)</f>
        <v>0</v>
      </c>
      <c r="Q183" s="246">
        <f t="shared" si="4"/>
        <v>10.765399586069414</v>
      </c>
      <c r="W183" s="62">
        <v>1.2</v>
      </c>
      <c r="X183" s="28">
        <f>IF(SUMIF(IMMO!C:C,G183,IMMO!G:G)=0,0,Y183/SUMIF(IMMO!C:C,G183,IMMO!G:G))</f>
        <v>1.3316782028461737E-2</v>
      </c>
      <c r="Y183" s="246">
        <f>SUMIF(BAROMPREM!B:B,G183,BAROMPREM!N:N)/1000</f>
        <v>156.82741000000001</v>
      </c>
      <c r="Z183" s="246">
        <f>Y183*VLOOKUP(G183,IMMO!$C$4:$R$342,6,FALSE)*VLOOKUP(G183,IMMO!$C$4:$R$342,7,FALSE)</f>
        <v>5.4763150224925132</v>
      </c>
      <c r="AA183" s="246">
        <f>X183*SUMIF(IMMO!C:C,G183,IMMO!M:M)</f>
        <v>0</v>
      </c>
      <c r="AB183" s="246">
        <f>X183*SUMIF(IMMO!C:C,G183,IMMO!N:N)</f>
        <v>0</v>
      </c>
      <c r="AC183" s="246">
        <f>X183*SUMIF(IMMO!C:C,G183,IMMO!O:O)</f>
        <v>0</v>
      </c>
      <c r="AD183" s="246">
        <f>X183*SUMIF(IMMO!C:C,G183,IMMO!Q:Q)</f>
        <v>0</v>
      </c>
      <c r="AE183" s="246">
        <f>X183*SUMIF(IMMO!C:C,G183,IMMO!R:R)</f>
        <v>0</v>
      </c>
      <c r="AF183" s="246">
        <f t="shared" si="5"/>
        <v>6.5715780269910153</v>
      </c>
    </row>
    <row r="184" spans="1:32" x14ac:dyDescent="0.25">
      <c r="A184" s="41">
        <v>110</v>
      </c>
      <c r="B184" s="42" t="s">
        <v>6</v>
      </c>
      <c r="C184" s="41">
        <v>26</v>
      </c>
      <c r="D184" s="43" t="s">
        <v>514</v>
      </c>
      <c r="E184" s="41">
        <v>554296</v>
      </c>
      <c r="F184" s="43" t="s">
        <v>203</v>
      </c>
      <c r="G184" s="41">
        <v>54296</v>
      </c>
      <c r="H184" s="43" t="s">
        <v>203</v>
      </c>
      <c r="I184" s="41">
        <v>54296</v>
      </c>
      <c r="K184" s="28">
        <f>IF(SUMIF(CONSO!C:C,G184,CONSO!G:G)=0,0,L184/SUMIF(CONSO!C:C,G184,CONSO!G:G))</f>
        <v>7.3722671070597823E-2</v>
      </c>
      <c r="L184" s="246">
        <f>SUMIF(BAROMPREM!B:B,G184,BAROMPREM!J:J)/1000-M184</f>
        <v>136.6</v>
      </c>
      <c r="M184" s="246">
        <f>SUMIF(BAROMPREM!B:B,G184,BAROMPREM!L:L)/1000</f>
        <v>2.4761199999999999</v>
      </c>
      <c r="N184" s="246">
        <f>L184*VLOOKUP(G184,CONSO!$C$4:$N$342,6,FALSE)*VLOOKUP(G184,CONSO!$C$4:$N$342,7,FALSE)+M184*CONSO!$S$4*CONSO!$T$4</f>
        <v>10.682879614617619</v>
      </c>
      <c r="O184" s="246">
        <f>K184*SUMIF(CONSO!C:C,G184,CONSO!M:M)</f>
        <v>0</v>
      </c>
      <c r="P184" s="246">
        <f>K184*SUMIF(CONSO!C:C,G184,CONSO!N:N)</f>
        <v>0</v>
      </c>
      <c r="Q184" s="246">
        <f t="shared" si="4"/>
        <v>10.682879614617619</v>
      </c>
      <c r="W184" s="62">
        <v>1.2</v>
      </c>
      <c r="X184" s="28">
        <f>IF(SUMIF(IMMO!C:C,G184,IMMO!G:G)=0,0,Y184/SUMIF(IMMO!C:C,G184,IMMO!G:G))</f>
        <v>2.7275476043486898E-2</v>
      </c>
      <c r="Y184" s="246">
        <f>SUMIF(BAROMPREM!B:B,G184,BAROMPREM!N:N)/1000</f>
        <v>162.48027999999999</v>
      </c>
      <c r="Z184" s="246">
        <f>Y184*VLOOKUP(G184,IMMO!$C$4:$R$342,6,FALSE)*VLOOKUP(G184,IMMO!$C$4:$R$342,7,FALSE)</f>
        <v>6.1093079443472877</v>
      </c>
      <c r="AA184" s="246">
        <f>X184*SUMIF(IMMO!C:C,G184,IMMO!M:M)</f>
        <v>0</v>
      </c>
      <c r="AB184" s="246">
        <f>X184*SUMIF(IMMO!C:C,G184,IMMO!N:N)</f>
        <v>0</v>
      </c>
      <c r="AC184" s="246">
        <f>X184*SUMIF(IMMO!C:C,G184,IMMO!O:O)</f>
        <v>0</v>
      </c>
      <c r="AD184" s="246">
        <f>X184*SUMIF(IMMO!C:C,G184,IMMO!Q:Q)</f>
        <v>0</v>
      </c>
      <c r="AE184" s="246">
        <f>X184*SUMIF(IMMO!C:C,G184,IMMO!R:R)</f>
        <v>0</v>
      </c>
      <c r="AF184" s="246">
        <f t="shared" si="5"/>
        <v>7.3311695332167446</v>
      </c>
    </row>
    <row r="185" spans="1:32" x14ac:dyDescent="0.25">
      <c r="A185" s="41">
        <v>110</v>
      </c>
      <c r="B185" s="42" t="s">
        <v>6</v>
      </c>
      <c r="C185" s="41">
        <v>26</v>
      </c>
      <c r="D185" s="43" t="s">
        <v>514</v>
      </c>
      <c r="E185" s="41">
        <v>554356</v>
      </c>
      <c r="F185" s="43" t="s">
        <v>221</v>
      </c>
      <c r="G185" s="41">
        <v>54356</v>
      </c>
      <c r="H185" s="43" t="s">
        <v>221</v>
      </c>
      <c r="I185" s="41">
        <v>54356</v>
      </c>
      <c r="K185" s="28">
        <f>IF(SUMIF(CONSO!C:C,G185,CONSO!G:G)=0,0,L185/SUMIF(CONSO!C:C,G185,CONSO!G:G))</f>
        <v>4.4010537734387109E-2</v>
      </c>
      <c r="L185" s="246">
        <f>SUMIF(BAROMPREM!B:B,G185,BAROMPREM!J:J)/1000-M185</f>
        <v>71</v>
      </c>
      <c r="M185" s="246">
        <f>SUMIF(BAROMPREM!B:B,G185,BAROMPREM!L:L)/1000</f>
        <v>4.3536700000000002</v>
      </c>
      <c r="N185" s="246">
        <f>L185*VLOOKUP(G185,CONSO!$C$4:$N$342,6,FALSE)*VLOOKUP(G185,CONSO!$C$4:$N$342,7,FALSE)+M185*CONSO!$S$4*CONSO!$T$4</f>
        <v>7.2828053156900703</v>
      </c>
      <c r="O185" s="246">
        <f>K185*SUMIF(CONSO!C:C,G185,CONSO!M:M)</f>
        <v>0</v>
      </c>
      <c r="P185" s="246">
        <f>K185*SUMIF(CONSO!C:C,G185,CONSO!N:N)</f>
        <v>0</v>
      </c>
      <c r="Q185" s="246">
        <f t="shared" si="4"/>
        <v>7.2828053156900703</v>
      </c>
      <c r="W185" s="62">
        <v>1.2</v>
      </c>
      <c r="X185" s="28">
        <f>IF(SUMIF(IMMO!C:C,G185,IMMO!G:G)=0,0,Y185/SUMIF(IMMO!C:C,G185,IMMO!G:G))</f>
        <v>5.4714783657598118E-2</v>
      </c>
      <c r="Y185" s="246">
        <f>SUMIF(BAROMPREM!B:B,G185,BAROMPREM!N:N)/1000</f>
        <v>560.77672999999993</v>
      </c>
      <c r="Z185" s="246">
        <f>Y185*VLOOKUP(G185,IMMO!$C$4:$R$342,6,FALSE)*VLOOKUP(G185,IMMO!$C$4:$R$342,7,FALSE)</f>
        <v>21.57628114636384</v>
      </c>
      <c r="AA185" s="246">
        <f>X185*SUMIF(IMMO!C:C,G185,IMMO!M:M)</f>
        <v>0</v>
      </c>
      <c r="AB185" s="246">
        <f>X185*SUMIF(IMMO!C:C,G185,IMMO!N:N)</f>
        <v>0</v>
      </c>
      <c r="AC185" s="246">
        <f>X185*SUMIF(IMMO!C:C,G185,IMMO!O:O)</f>
        <v>0</v>
      </c>
      <c r="AD185" s="246">
        <f>X185*SUMIF(IMMO!C:C,G185,IMMO!Q:Q)</f>
        <v>0</v>
      </c>
      <c r="AE185" s="246">
        <f>X185*SUMIF(IMMO!C:C,G185,IMMO!R:R)</f>
        <v>0</v>
      </c>
      <c r="AF185" s="246">
        <f t="shared" si="5"/>
        <v>25.891537375636606</v>
      </c>
    </row>
    <row r="186" spans="1:32" x14ac:dyDescent="0.25">
      <c r="A186" s="41">
        <v>110</v>
      </c>
      <c r="B186" s="42" t="s">
        <v>6</v>
      </c>
      <c r="C186" s="41">
        <v>26</v>
      </c>
      <c r="D186" s="43" t="s">
        <v>514</v>
      </c>
      <c r="E186" s="41">
        <v>454426</v>
      </c>
      <c r="F186" s="43" t="s">
        <v>199</v>
      </c>
      <c r="G186" s="41">
        <v>54426</v>
      </c>
      <c r="H186" s="43" t="s">
        <v>199</v>
      </c>
      <c r="I186" s="41">
        <v>54426</v>
      </c>
      <c r="K186" s="28">
        <f>IF(SUMIF(CONSO!C:C,G186,CONSO!G:G)=0,0,L186/SUMIF(CONSO!C:C,G186,CONSO!G:G))</f>
        <v>3.475190326838843E-2</v>
      </c>
      <c r="L186" s="246">
        <f>SUMIF(BAROMPREM!B:B,G186,BAROMPREM!J:J)/1000-M186</f>
        <v>159.70000000000002</v>
      </c>
      <c r="M186" s="246">
        <f>SUMIF(BAROMPREM!B:B,G186,BAROMPREM!L:L)/1000</f>
        <v>3.6292300000000002</v>
      </c>
      <c r="N186" s="246">
        <f>L186*VLOOKUP(G186,CONSO!$C$4:$N$342,6,FALSE)*VLOOKUP(G186,CONSO!$C$4:$N$342,7,FALSE)+M186*CONSO!$S$4*CONSO!$T$4</f>
        <v>15.236987482612077</v>
      </c>
      <c r="O186" s="246">
        <f>K186*SUMIF(CONSO!C:C,G186,CONSO!M:M)</f>
        <v>0</v>
      </c>
      <c r="P186" s="246">
        <f>K186*SUMIF(CONSO!C:C,G186,CONSO!N:N)</f>
        <v>0</v>
      </c>
      <c r="Q186" s="246">
        <f t="shared" si="4"/>
        <v>15.236987482612077</v>
      </c>
      <c r="W186" s="62">
        <v>1.25</v>
      </c>
      <c r="X186" s="28">
        <f>IF(SUMIF(IMMO!C:C,G186,IMMO!G:G)=0,0,Y186/SUMIF(IMMO!C:C,G186,IMMO!G:G))</f>
        <v>9.1328066862024753E-3</v>
      </c>
      <c r="Y186" s="246">
        <f>SUMIF(BAROMPREM!B:B,G186,BAROMPREM!N:N)/1000</f>
        <v>215.20448000000002</v>
      </c>
      <c r="Z186" s="246">
        <f>Y186*VLOOKUP(G186,IMMO!$C$4:$R$342,6,FALSE)*VLOOKUP(G186,IMMO!$C$4:$R$342,7,FALSE)</f>
        <v>8.7581868968249559</v>
      </c>
      <c r="AA186" s="246">
        <f>X186*SUMIF(IMMO!C:C,G186,IMMO!M:M)</f>
        <v>0</v>
      </c>
      <c r="AB186" s="246">
        <f>X186*SUMIF(IMMO!C:C,G186,IMMO!N:N)</f>
        <v>0</v>
      </c>
      <c r="AC186" s="246">
        <f>X186*SUMIF(IMMO!C:C,G186,IMMO!O:O)</f>
        <v>0</v>
      </c>
      <c r="AD186" s="246">
        <f>X186*SUMIF(IMMO!C:C,G186,IMMO!Q:Q)</f>
        <v>0</v>
      </c>
      <c r="AE186" s="246">
        <f>X186*SUMIF(IMMO!C:C,G186,IMMO!R:R)</f>
        <v>0</v>
      </c>
      <c r="AF186" s="246">
        <f t="shared" si="5"/>
        <v>10.947733621031194</v>
      </c>
    </row>
    <row r="187" spans="1:32" x14ac:dyDescent="0.25">
      <c r="A187" s="41">
        <v>110</v>
      </c>
      <c r="B187" s="42" t="s">
        <v>6</v>
      </c>
      <c r="C187" s="41">
        <v>26</v>
      </c>
      <c r="D187" s="43" t="s">
        <v>514</v>
      </c>
      <c r="E187" s="41">
        <v>554476</v>
      </c>
      <c r="F187" s="43" t="s">
        <v>222</v>
      </c>
      <c r="G187" s="41">
        <v>54476</v>
      </c>
      <c r="H187" s="43" t="s">
        <v>222</v>
      </c>
      <c r="I187" s="41">
        <v>54476</v>
      </c>
      <c r="K187" s="28">
        <f>IF(SUMIF(CONSO!C:C,G187,CONSO!G:G)=0,0,L187/SUMIF(CONSO!C:C,G187,CONSO!G:G))</f>
        <v>5.5507154348056698E-2</v>
      </c>
      <c r="L187" s="246">
        <f>SUMIF(BAROMPREM!B:B,G187,BAROMPREM!J:J)/1000-M187</f>
        <v>96.899999999999991</v>
      </c>
      <c r="M187" s="246">
        <f>SUMIF(BAROMPREM!B:B,G187,BAROMPREM!L:L)/1000</f>
        <v>4.2909999999999997E-2</v>
      </c>
      <c r="N187" s="246">
        <f>L187*VLOOKUP(G187,CONSO!$C$4:$N$342,6,FALSE)*VLOOKUP(G187,CONSO!$C$4:$N$342,7,FALSE)+M187*CONSO!$S$4*CONSO!$T$4</f>
        <v>8.9004339144787679</v>
      </c>
      <c r="O187" s="246">
        <f>K187*SUMIF(CONSO!C:C,G187,CONSO!M:M)</f>
        <v>0</v>
      </c>
      <c r="P187" s="246">
        <f>K187*SUMIF(CONSO!C:C,G187,CONSO!N:N)</f>
        <v>0</v>
      </c>
      <c r="Q187" s="246">
        <f t="shared" si="4"/>
        <v>8.9004339144787679</v>
      </c>
      <c r="W187" s="62">
        <v>1.1499999999999999</v>
      </c>
      <c r="X187" s="28">
        <f>IF(SUMIF(IMMO!C:C,G187,IMMO!G:G)=0,0,Y187/SUMIF(IMMO!C:C,G187,IMMO!G:G))</f>
        <v>0.15008035325399202</v>
      </c>
      <c r="Y187" s="246">
        <f>SUMIF(BAROMPREM!B:B,G187,BAROMPREM!N:N)/1000</f>
        <v>742.39231999999993</v>
      </c>
      <c r="Z187" s="246">
        <f>Y187*VLOOKUP(G187,IMMO!$C$4:$R$342,6,FALSE)*VLOOKUP(G187,IMMO!$C$4:$R$342,7,FALSE)</f>
        <v>27.63161700689794</v>
      </c>
      <c r="AA187" s="246">
        <f>X187*SUMIF(IMMO!C:C,G187,IMMO!M:M)</f>
        <v>0</v>
      </c>
      <c r="AB187" s="246">
        <f>X187*SUMIF(IMMO!C:C,G187,IMMO!N:N)</f>
        <v>0</v>
      </c>
      <c r="AC187" s="246">
        <f>X187*SUMIF(IMMO!C:C,G187,IMMO!O:O)</f>
        <v>0</v>
      </c>
      <c r="AD187" s="246">
        <f>X187*SUMIF(IMMO!C:C,G187,IMMO!Q:Q)</f>
        <v>0</v>
      </c>
      <c r="AE187" s="246">
        <f>X187*SUMIF(IMMO!C:C,G187,IMMO!R:R)</f>
        <v>0</v>
      </c>
      <c r="AF187" s="246">
        <f t="shared" si="5"/>
        <v>31.776359557932629</v>
      </c>
    </row>
    <row r="188" spans="1:32" x14ac:dyDescent="0.25">
      <c r="A188" s="41">
        <v>110</v>
      </c>
      <c r="B188" s="42" t="s">
        <v>6</v>
      </c>
      <c r="C188" s="41">
        <v>26</v>
      </c>
      <c r="D188" s="43" t="s">
        <v>514</v>
      </c>
      <c r="E188" s="41">
        <v>554471</v>
      </c>
      <c r="F188" s="43" t="s">
        <v>204</v>
      </c>
      <c r="G188" s="41">
        <v>54471</v>
      </c>
      <c r="H188" s="43" t="s">
        <v>204</v>
      </c>
      <c r="I188" s="41">
        <v>54471</v>
      </c>
      <c r="K188" s="28">
        <f>IF(SUMIF(CONSO!C:C,G188,CONSO!G:G)=0,0,L188/SUMIF(CONSO!C:C,G188,CONSO!G:G))</f>
        <v>0</v>
      </c>
      <c r="L188" s="246">
        <f>SUMIF(BAROMPREM!B:B,G188,BAROMPREM!J:J)/1000-M188</f>
        <v>0</v>
      </c>
      <c r="M188" s="246">
        <f>SUMIF(BAROMPREM!B:B,G188,BAROMPREM!L:L)/1000</f>
        <v>5.024E-2</v>
      </c>
      <c r="N188" s="246">
        <f>L188*VLOOKUP(G188,CONSO!$C$4:$N$342,6,FALSE)*VLOOKUP(G188,CONSO!$C$4:$N$342,7,FALSE)+M188*CONSO!$S$4*CONSO!$T$4</f>
        <v>3.4074777600000008E-3</v>
      </c>
      <c r="O188" s="246">
        <f>K188*SUMIF(CONSO!C:C,G188,CONSO!M:M)</f>
        <v>0</v>
      </c>
      <c r="P188" s="246">
        <f>K188*SUMIF(CONSO!C:C,G188,CONSO!N:N)</f>
        <v>0</v>
      </c>
      <c r="Q188" s="246">
        <f t="shared" si="4"/>
        <v>3.4074777600000008E-3</v>
      </c>
      <c r="W188" s="62">
        <v>1.1499999999999999</v>
      </c>
      <c r="X188" s="28">
        <f>IF(SUMIF(IMMO!C:C,G188,IMMO!G:G)=0,0,Y188/SUMIF(IMMO!C:C,G188,IMMO!G:G))</f>
        <v>5.6404635493039409E-2</v>
      </c>
      <c r="Y188" s="246">
        <f>SUMIF(BAROMPREM!B:B,G188,BAROMPREM!N:N)/1000</f>
        <v>334</v>
      </c>
      <c r="Z188" s="246">
        <f>Y188*VLOOKUP(G188,IMMO!$C$4:$R$342,6,FALSE)*VLOOKUP(G188,IMMO!$C$4:$R$342,7,FALSE)</f>
        <v>9.606879662934567</v>
      </c>
      <c r="AA188" s="246">
        <f>X188*SUMIF(IMMO!C:C,G188,IMMO!M:M)</f>
        <v>0</v>
      </c>
      <c r="AB188" s="246">
        <f>X188*SUMIF(IMMO!C:C,G188,IMMO!N:N)</f>
        <v>0</v>
      </c>
      <c r="AC188" s="246">
        <f>X188*SUMIF(IMMO!C:C,G188,IMMO!O:O)</f>
        <v>0</v>
      </c>
      <c r="AD188" s="246">
        <f>X188*SUMIF(IMMO!C:C,G188,IMMO!Q:Q)</f>
        <v>0</v>
      </c>
      <c r="AE188" s="246">
        <f>X188*SUMIF(IMMO!C:C,G188,IMMO!R:R)</f>
        <v>0</v>
      </c>
      <c r="AF188" s="246">
        <f t="shared" si="5"/>
        <v>11.047911612374751</v>
      </c>
    </row>
    <row r="189" spans="1:32" x14ac:dyDescent="0.25">
      <c r="A189" s="41">
        <v>110</v>
      </c>
      <c r="B189" s="42" t="s">
        <v>6</v>
      </c>
      <c r="C189" s="41">
        <v>26</v>
      </c>
      <c r="D189" s="43" t="s">
        <v>514</v>
      </c>
      <c r="E189" s="41">
        <v>454481</v>
      </c>
      <c r="F189" s="43" t="s">
        <v>205</v>
      </c>
      <c r="G189" s="41">
        <v>54481</v>
      </c>
      <c r="H189" s="43" t="s">
        <v>205</v>
      </c>
      <c r="I189" s="41">
        <v>54481</v>
      </c>
      <c r="K189" s="28">
        <f>IF(SUMIF(CONSO!C:C,G189,CONSO!G:G)=0,0,L189/SUMIF(CONSO!C:C,G189,CONSO!G:G))</f>
        <v>2.9009554277399451E-2</v>
      </c>
      <c r="L189" s="246">
        <f>SUMIF(BAROMPREM!B:B,G189,BAROMPREM!J:J)/1000-M189</f>
        <v>122.49</v>
      </c>
      <c r="M189" s="246">
        <f>SUMIF(BAROMPREM!B:B,G189,BAROMPREM!L:L)/1000</f>
        <v>12.252190000000001</v>
      </c>
      <c r="N189" s="246">
        <f>L189*VLOOKUP(G189,CONSO!$C$4:$N$342,6,FALSE)*VLOOKUP(G189,CONSO!$C$4:$N$342,7,FALSE)+M189*CONSO!$S$4*CONSO!$T$4</f>
        <v>10.800728430492626</v>
      </c>
      <c r="O189" s="246">
        <f>K189*SUMIF(CONSO!C:C,G189,CONSO!M:M)</f>
        <v>0</v>
      </c>
      <c r="P189" s="246">
        <f>K189*SUMIF(CONSO!C:C,G189,CONSO!N:N)</f>
        <v>0</v>
      </c>
      <c r="Q189" s="246">
        <f t="shared" si="4"/>
        <v>10.800728430492626</v>
      </c>
      <c r="W189" s="62">
        <v>1.1000000000000001</v>
      </c>
      <c r="X189" s="28">
        <f>IF(SUMIF(IMMO!C:C,G189,IMMO!G:G)=0,0,Y189/SUMIF(IMMO!C:C,G189,IMMO!G:G))</f>
        <v>3.4866023203767346E-2</v>
      </c>
      <c r="Y189" s="246">
        <f>SUMIF(BAROMPREM!B:B,G189,BAROMPREM!N:N)/1000</f>
        <v>2309.7314000000001</v>
      </c>
      <c r="Z189" s="246">
        <f>Y189*VLOOKUP(G189,IMMO!$C$4:$R$342,6,FALSE)*VLOOKUP(G189,IMMO!$C$4:$R$342,7,FALSE)</f>
        <v>75.530834998265121</v>
      </c>
      <c r="AA189" s="246">
        <f>X189*SUMIF(IMMO!C:C,G189,IMMO!M:M)</f>
        <v>0</v>
      </c>
      <c r="AB189" s="246">
        <f>X189*SUMIF(IMMO!C:C,G189,IMMO!N:N)</f>
        <v>0</v>
      </c>
      <c r="AC189" s="246">
        <f>X189*SUMIF(IMMO!C:C,G189,IMMO!O:O)</f>
        <v>0</v>
      </c>
      <c r="AD189" s="246">
        <f>X189*SUMIF(IMMO!C:C,G189,IMMO!Q:Q)</f>
        <v>0</v>
      </c>
      <c r="AE189" s="246">
        <f>X189*SUMIF(IMMO!C:C,G189,IMMO!R:R)</f>
        <v>0</v>
      </c>
      <c r="AF189" s="246">
        <f t="shared" si="5"/>
        <v>83.083918498091634</v>
      </c>
    </row>
    <row r="190" spans="1:32" x14ac:dyDescent="0.25">
      <c r="A190" s="41">
        <v>110</v>
      </c>
      <c r="B190" s="42" t="s">
        <v>6</v>
      </c>
      <c r="C190" s="41">
        <v>26</v>
      </c>
      <c r="D190" s="43" t="s">
        <v>514</v>
      </c>
      <c r="E190" s="41">
        <v>554486</v>
      </c>
      <c r="F190" s="43" t="s">
        <v>206</v>
      </c>
      <c r="G190" s="41">
        <v>54486</v>
      </c>
      <c r="H190" s="43" t="s">
        <v>206</v>
      </c>
      <c r="I190" s="41">
        <v>54486</v>
      </c>
      <c r="K190" s="28">
        <f>IF(SUMIF(CONSO!C:C,G190,CONSO!G:G)=0,0,L190/SUMIF(CONSO!C:C,G190,CONSO!G:G))</f>
        <v>1.438379278486825E-2</v>
      </c>
      <c r="L190" s="246">
        <f>SUMIF(BAROMPREM!B:B,G190,BAROMPREM!J:J)/1000-M190</f>
        <v>26</v>
      </c>
      <c r="M190" s="246">
        <f>SUMIF(BAROMPREM!B:B,G190,BAROMPREM!L:L)/1000</f>
        <v>8.0593500000000002</v>
      </c>
      <c r="N190" s="246">
        <f>L190*VLOOKUP(G190,CONSO!$C$4:$N$342,6,FALSE)*VLOOKUP(G190,CONSO!$C$4:$N$342,7,FALSE)+M190*CONSO!$S$4*CONSO!$T$4</f>
        <v>3.4608041321508836</v>
      </c>
      <c r="O190" s="246">
        <f>K190*SUMIF(CONSO!C:C,G190,CONSO!M:M)</f>
        <v>0</v>
      </c>
      <c r="P190" s="246">
        <f>K190*SUMIF(CONSO!C:C,G190,CONSO!N:N)</f>
        <v>0</v>
      </c>
      <c r="Q190" s="246">
        <f t="shared" si="4"/>
        <v>3.4608041321508836</v>
      </c>
      <c r="W190" s="62">
        <v>1.1499999999999999</v>
      </c>
      <c r="X190" s="28">
        <f>IF(SUMIF(IMMO!C:C,G190,IMMO!G:G)=0,0,Y190/SUMIF(IMMO!C:C,G190,IMMO!G:G))</f>
        <v>1.2006226516840059E-2</v>
      </c>
      <c r="Y190" s="246">
        <f>SUMIF(BAROMPREM!B:B,G190,BAROMPREM!N:N)/1000</f>
        <v>123.00112</v>
      </c>
      <c r="Z190" s="246">
        <f>Y190*VLOOKUP(G190,IMMO!$C$4:$R$342,6,FALSE)*VLOOKUP(G190,IMMO!$C$4:$R$342,7,FALSE)</f>
        <v>4.1541309035818967</v>
      </c>
      <c r="AA190" s="246">
        <f>X190*SUMIF(IMMO!C:C,G190,IMMO!M:M)</f>
        <v>0</v>
      </c>
      <c r="AB190" s="246">
        <f>X190*SUMIF(IMMO!C:C,G190,IMMO!N:N)</f>
        <v>0</v>
      </c>
      <c r="AC190" s="246">
        <f>X190*SUMIF(IMMO!C:C,G190,IMMO!O:O)</f>
        <v>0</v>
      </c>
      <c r="AD190" s="246">
        <f>X190*SUMIF(IMMO!C:C,G190,IMMO!Q:Q)</f>
        <v>0</v>
      </c>
      <c r="AE190" s="246">
        <f>X190*SUMIF(IMMO!C:C,G190,IMMO!R:R)</f>
        <v>0</v>
      </c>
      <c r="AF190" s="246">
        <f t="shared" si="5"/>
        <v>4.7772505391191808</v>
      </c>
    </row>
    <row r="191" spans="1:32" x14ac:dyDescent="0.25">
      <c r="A191" s="41">
        <v>110</v>
      </c>
      <c r="B191" s="42" t="s">
        <v>6</v>
      </c>
      <c r="C191" s="41">
        <v>26</v>
      </c>
      <c r="D191" s="43" t="s">
        <v>514</v>
      </c>
      <c r="E191" s="41">
        <v>554491</v>
      </c>
      <c r="F191" s="43" t="s">
        <v>207</v>
      </c>
      <c r="G191" s="41">
        <v>54491</v>
      </c>
      <c r="H191" s="43" t="s">
        <v>207</v>
      </c>
      <c r="I191" s="41">
        <v>54491</v>
      </c>
      <c r="K191" s="28">
        <f>IF(SUMIF(CONSO!C:C,G191,CONSO!G:G)=0,0,L191/SUMIF(CONSO!C:C,G191,CONSO!G:G))</f>
        <v>4.83848014800057E-2</v>
      </c>
      <c r="L191" s="246">
        <f>SUMIF(BAROMPREM!B:B,G191,BAROMPREM!J:J)/1000-M191</f>
        <v>68</v>
      </c>
      <c r="M191" s="246">
        <f>SUMIF(BAROMPREM!B:B,G191,BAROMPREM!L:L)/1000</f>
        <v>0.43942000000000003</v>
      </c>
      <c r="N191" s="246">
        <f>L191*VLOOKUP(G191,CONSO!$C$4:$N$342,6,FALSE)*VLOOKUP(G191,CONSO!$C$4:$N$342,7,FALSE)+M191*CONSO!$S$4*CONSO!$T$4</f>
        <v>7.3359318888521621</v>
      </c>
      <c r="O191" s="246">
        <f>K191*SUMIF(CONSO!C:C,G191,CONSO!M:M)</f>
        <v>0</v>
      </c>
      <c r="P191" s="246">
        <f>K191*SUMIF(CONSO!C:C,G191,CONSO!N:N)</f>
        <v>0</v>
      </c>
      <c r="Q191" s="246">
        <f t="shared" si="4"/>
        <v>7.3359318888521621</v>
      </c>
      <c r="W191" s="62">
        <v>1.1499999999999999</v>
      </c>
      <c r="X191" s="28">
        <f>IF(SUMIF(IMMO!C:C,G191,IMMO!G:G)=0,0,Y191/SUMIF(IMMO!C:C,G191,IMMO!G:G))</f>
        <v>3.6046024069796699E-2</v>
      </c>
      <c r="Y191" s="246">
        <f>SUMIF(BAROMPREM!B:B,G191,BAROMPREM!N:N)/1000</f>
        <v>213.6</v>
      </c>
      <c r="Z191" s="246">
        <f>Y191*VLOOKUP(G191,IMMO!$C$4:$R$342,6,FALSE)*VLOOKUP(G191,IMMO!$C$4:$R$342,7,FALSE)</f>
        <v>9.5584800414100854</v>
      </c>
      <c r="AA191" s="246">
        <f>X191*SUMIF(IMMO!C:C,G191,IMMO!M:M)</f>
        <v>0</v>
      </c>
      <c r="AB191" s="246">
        <f>X191*SUMIF(IMMO!C:C,G191,IMMO!N:N)</f>
        <v>0</v>
      </c>
      <c r="AC191" s="246">
        <f>X191*SUMIF(IMMO!C:C,G191,IMMO!O:O)</f>
        <v>0</v>
      </c>
      <c r="AD191" s="246">
        <f>X191*SUMIF(IMMO!C:C,G191,IMMO!Q:Q)</f>
        <v>0</v>
      </c>
      <c r="AE191" s="246">
        <f>X191*SUMIF(IMMO!C:C,G191,IMMO!R:R)</f>
        <v>0</v>
      </c>
      <c r="AF191" s="246">
        <f t="shared" si="5"/>
        <v>10.992252047621598</v>
      </c>
    </row>
    <row r="192" spans="1:32" x14ac:dyDescent="0.25">
      <c r="A192" s="41">
        <v>110</v>
      </c>
      <c r="B192" s="42" t="s">
        <v>6</v>
      </c>
      <c r="C192" s="41">
        <v>26</v>
      </c>
      <c r="D192" s="43" t="s">
        <v>514</v>
      </c>
      <c r="E192" s="41">
        <v>554601</v>
      </c>
      <c r="F192" s="43" t="s">
        <v>208</v>
      </c>
      <c r="G192" s="41">
        <v>54601</v>
      </c>
      <c r="H192" s="43" t="s">
        <v>208</v>
      </c>
      <c r="I192" s="41">
        <v>54601</v>
      </c>
      <c r="K192" s="28">
        <f>IF(SUMIF(CONSO!C:C,G192,CONSO!G:G)=0,0,L192/SUMIF(CONSO!C:C,G192,CONSO!G:G))</f>
        <v>5.1845463914636854E-2</v>
      </c>
      <c r="L192" s="246">
        <f>SUMIF(BAROMPREM!B:B,G192,BAROMPREM!J:J)/1000-M192</f>
        <v>60</v>
      </c>
      <c r="M192" s="246">
        <f>SUMIF(BAROMPREM!B:B,G192,BAROMPREM!L:L)/1000</f>
        <v>1.85866</v>
      </c>
      <c r="N192" s="246">
        <f>L192*VLOOKUP(G192,CONSO!$C$4:$N$342,6,FALSE)*VLOOKUP(G192,CONSO!$C$4:$N$342,7,FALSE)+M192*CONSO!$S$4*CONSO!$T$4</f>
        <v>5.3998403178762748</v>
      </c>
      <c r="O192" s="246">
        <f>K192*SUMIF(CONSO!C:C,G192,CONSO!M:M)</f>
        <v>0</v>
      </c>
      <c r="P192" s="246">
        <f>K192*SUMIF(CONSO!C:C,G192,CONSO!N:N)</f>
        <v>0</v>
      </c>
      <c r="Q192" s="246">
        <f t="shared" si="4"/>
        <v>5.3998403178762748</v>
      </c>
      <c r="W192" s="62">
        <v>1.2</v>
      </c>
      <c r="X192" s="28">
        <f>IF(SUMIF(IMMO!C:C,G192,IMMO!G:G)=0,0,Y192/SUMIF(IMMO!C:C,G192,IMMO!G:G))</f>
        <v>3.2149927920430317E-2</v>
      </c>
      <c r="Y192" s="246">
        <f>SUMIF(BAROMPREM!B:B,G192,BAROMPREM!N:N)/1000</f>
        <v>269.39150999999998</v>
      </c>
      <c r="Z192" s="246">
        <f>Y192*VLOOKUP(G192,IMMO!$C$4:$R$342,6,FALSE)*VLOOKUP(G192,IMMO!$C$4:$R$342,7,FALSE)</f>
        <v>12.900760956464442</v>
      </c>
      <c r="AA192" s="246">
        <f>X192*SUMIF(IMMO!C:C,G192,IMMO!M:M)</f>
        <v>0</v>
      </c>
      <c r="AB192" s="246">
        <f>X192*SUMIF(IMMO!C:C,G192,IMMO!N:N)</f>
        <v>0</v>
      </c>
      <c r="AC192" s="246">
        <f>X192*SUMIF(IMMO!C:C,G192,IMMO!O:O)</f>
        <v>0</v>
      </c>
      <c r="AD192" s="246">
        <f>X192*SUMIF(IMMO!C:C,G192,IMMO!Q:Q)</f>
        <v>0</v>
      </c>
      <c r="AE192" s="246">
        <f>X192*SUMIF(IMMO!C:C,G192,IMMO!R:R)</f>
        <v>0</v>
      </c>
      <c r="AF192" s="246">
        <f t="shared" si="5"/>
        <v>15.480913147757329</v>
      </c>
    </row>
    <row r="193" spans="1:32" x14ac:dyDescent="0.25">
      <c r="A193" s="41">
        <v>110</v>
      </c>
      <c r="B193" s="42" t="s">
        <v>6</v>
      </c>
      <c r="C193" s="41">
        <v>26</v>
      </c>
      <c r="D193" s="43" t="s">
        <v>514</v>
      </c>
      <c r="E193" s="41">
        <v>554611</v>
      </c>
      <c r="F193" s="43" t="s">
        <v>223</v>
      </c>
      <c r="G193" s="41">
        <v>54611</v>
      </c>
      <c r="H193" s="43" t="s">
        <v>223</v>
      </c>
      <c r="I193" s="41">
        <v>54611</v>
      </c>
      <c r="K193" s="28">
        <f>IF(SUMIF(CONSO!C:C,G193,CONSO!G:G)=0,0,L193/SUMIF(CONSO!C:C,G193,CONSO!G:G))</f>
        <v>1.1137964886826446E-2</v>
      </c>
      <c r="L193" s="246">
        <f>SUMIF(BAROMPREM!B:B,G193,BAROMPREM!J:J)/1000-M193</f>
        <v>11.299999999999999</v>
      </c>
      <c r="M193" s="246">
        <f>SUMIF(BAROMPREM!B:B,G193,BAROMPREM!L:L)/1000</f>
        <v>6.8959999999999994E-2</v>
      </c>
      <c r="N193" s="246">
        <f>L193*VLOOKUP(G193,CONSO!$C$4:$N$342,6,FALSE)*VLOOKUP(G193,CONSO!$C$4:$N$342,7,FALSE)+M193*CONSO!$S$4*CONSO!$T$4</f>
        <v>1.0543613490685717</v>
      </c>
      <c r="O193" s="246">
        <f>K193*SUMIF(CONSO!C:C,G193,CONSO!M:M)</f>
        <v>0</v>
      </c>
      <c r="P193" s="246">
        <f>K193*SUMIF(CONSO!C:C,G193,CONSO!N:N)</f>
        <v>0</v>
      </c>
      <c r="Q193" s="246">
        <f t="shared" si="4"/>
        <v>1.0543613490685717</v>
      </c>
      <c r="W193" s="62">
        <v>1.1499999999999999</v>
      </c>
      <c r="X193" s="28">
        <f>IF(SUMIF(IMMO!C:C,G193,IMMO!G:G)=0,0,Y193/SUMIF(IMMO!C:C,G193,IMMO!G:G))</f>
        <v>0</v>
      </c>
      <c r="Y193" s="246">
        <f>SUMIF(BAROMPREM!B:B,G193,BAROMPREM!N:N)/1000</f>
        <v>0</v>
      </c>
      <c r="Z193" s="246">
        <f>Y193*VLOOKUP(G193,IMMO!$C$4:$R$342,6,FALSE)*VLOOKUP(G193,IMMO!$C$4:$R$342,7,FALSE)</f>
        <v>0</v>
      </c>
      <c r="AA193" s="246">
        <f>X193*SUMIF(IMMO!C:C,G193,IMMO!M:M)</f>
        <v>0</v>
      </c>
      <c r="AB193" s="246">
        <f>X193*SUMIF(IMMO!C:C,G193,IMMO!N:N)</f>
        <v>0</v>
      </c>
      <c r="AC193" s="246">
        <f>X193*SUMIF(IMMO!C:C,G193,IMMO!O:O)</f>
        <v>0</v>
      </c>
      <c r="AD193" s="246">
        <f>X193*SUMIF(IMMO!C:C,G193,IMMO!Q:Q)</f>
        <v>0</v>
      </c>
      <c r="AE193" s="246">
        <f>X193*SUMIF(IMMO!C:C,G193,IMMO!R:R)</f>
        <v>0</v>
      </c>
      <c r="AF193" s="246">
        <f t="shared" si="5"/>
        <v>0</v>
      </c>
    </row>
    <row r="194" spans="1:32" x14ac:dyDescent="0.25">
      <c r="A194" s="41">
        <v>110</v>
      </c>
      <c r="B194" s="42" t="s">
        <v>6</v>
      </c>
      <c r="C194" s="41">
        <v>26</v>
      </c>
      <c r="D194" s="43" t="s">
        <v>514</v>
      </c>
      <c r="E194" s="41">
        <v>554636</v>
      </c>
      <c r="F194" s="43" t="s">
        <v>209</v>
      </c>
      <c r="G194" s="41">
        <v>54636</v>
      </c>
      <c r="H194" s="43" t="s">
        <v>209</v>
      </c>
      <c r="I194" s="41">
        <v>54636</v>
      </c>
      <c r="K194" s="28">
        <f>IF(SUMIF(CONSO!C:C,G194,CONSO!G:G)=0,0,L194/SUMIF(CONSO!C:C,G194,CONSO!G:G))</f>
        <v>2.2620280884879163E-2</v>
      </c>
      <c r="L194" s="246">
        <f>SUMIF(BAROMPREM!B:B,G194,BAROMPREM!J:J)/1000-M194</f>
        <v>34.5</v>
      </c>
      <c r="M194" s="246">
        <f>SUMIF(BAROMPREM!B:B,G194,BAROMPREM!L:L)/1000</f>
        <v>0.28000000000000003</v>
      </c>
      <c r="N194" s="246">
        <f>L194*VLOOKUP(G194,CONSO!$C$4:$N$342,6,FALSE)*VLOOKUP(G194,CONSO!$C$4:$N$342,7,FALSE)+M194*CONSO!$S$4*CONSO!$T$4</f>
        <v>3.0895232924914828</v>
      </c>
      <c r="O194" s="246">
        <f>K194*SUMIF(CONSO!C:C,G194,CONSO!M:M)</f>
        <v>0</v>
      </c>
      <c r="P194" s="246">
        <f>K194*SUMIF(CONSO!C:C,G194,CONSO!N:N)</f>
        <v>0</v>
      </c>
      <c r="Q194" s="246">
        <f t="shared" si="4"/>
        <v>3.0895232924914828</v>
      </c>
      <c r="W194" s="62">
        <v>1.1499999999999999</v>
      </c>
      <c r="X194" s="28">
        <f>IF(SUMIF(IMMO!C:C,G194,IMMO!G:G)=0,0,Y194/SUMIF(IMMO!C:C,G194,IMMO!G:G))</f>
        <v>0</v>
      </c>
      <c r="Y194" s="246">
        <f>SUMIF(BAROMPREM!B:B,G194,BAROMPREM!N:N)/1000</f>
        <v>0</v>
      </c>
      <c r="Z194" s="246">
        <f>Y194*VLOOKUP(G194,IMMO!$C$4:$R$342,6,FALSE)*VLOOKUP(G194,IMMO!$C$4:$R$342,7,FALSE)</f>
        <v>0</v>
      </c>
      <c r="AA194" s="246">
        <f>X194*SUMIF(IMMO!C:C,G194,IMMO!M:M)</f>
        <v>0</v>
      </c>
      <c r="AB194" s="246">
        <f>X194*SUMIF(IMMO!C:C,G194,IMMO!N:N)</f>
        <v>0</v>
      </c>
      <c r="AC194" s="246">
        <f>X194*SUMIF(IMMO!C:C,G194,IMMO!O:O)</f>
        <v>0</v>
      </c>
      <c r="AD194" s="246">
        <f>X194*SUMIF(IMMO!C:C,G194,IMMO!Q:Q)</f>
        <v>0</v>
      </c>
      <c r="AE194" s="246">
        <f>X194*SUMIF(IMMO!C:C,G194,IMMO!R:R)</f>
        <v>0</v>
      </c>
      <c r="AF194" s="246">
        <f t="shared" si="5"/>
        <v>0</v>
      </c>
    </row>
    <row r="195" spans="1:32" x14ac:dyDescent="0.25">
      <c r="A195" s="41">
        <v>110</v>
      </c>
      <c r="B195" s="42" t="s">
        <v>6</v>
      </c>
      <c r="C195" s="41">
        <v>26</v>
      </c>
      <c r="D195" s="43" t="s">
        <v>514</v>
      </c>
      <c r="E195" s="41">
        <v>454671</v>
      </c>
      <c r="F195" s="43" t="s">
        <v>224</v>
      </c>
      <c r="G195" s="41">
        <v>54671</v>
      </c>
      <c r="H195" s="43" t="s">
        <v>224</v>
      </c>
      <c r="I195" s="41">
        <v>54671</v>
      </c>
      <c r="K195" s="28">
        <f>IF(SUMIF(CONSO!C:C,G195,CONSO!G:G)=0,0,L195/SUMIF(CONSO!C:C,G195,CONSO!G:G))</f>
        <v>3.517007280029219E-2</v>
      </c>
      <c r="L195" s="246">
        <f>SUMIF(BAROMPREM!B:B,G195,BAROMPREM!J:J)/1000-M195</f>
        <v>72</v>
      </c>
      <c r="M195" s="246">
        <f>SUMIF(BAROMPREM!B:B,G195,BAROMPREM!L:L)/1000</f>
        <v>1.071</v>
      </c>
      <c r="N195" s="246">
        <f>L195*VLOOKUP(G195,CONSO!$C$4:$N$342,6,FALSE)*VLOOKUP(G195,CONSO!$C$4:$N$342,7,FALSE)+M195*CONSO!$S$4*CONSO!$T$4</f>
        <v>6.649437138495224</v>
      </c>
      <c r="O195" s="246">
        <f>K195*SUMIF(CONSO!C:C,G195,CONSO!M:M)</f>
        <v>0</v>
      </c>
      <c r="P195" s="246">
        <f>K195*SUMIF(CONSO!C:C,G195,CONSO!N:N)</f>
        <v>0</v>
      </c>
      <c r="Q195" s="246">
        <f t="shared" si="4"/>
        <v>6.649437138495224</v>
      </c>
      <c r="W195" s="62">
        <v>1.2</v>
      </c>
      <c r="X195" s="28">
        <f>IF(SUMIF(IMMO!C:C,G195,IMMO!G:G)=0,0,Y195/SUMIF(IMMO!C:C,G195,IMMO!G:G))</f>
        <v>3.55087802090229E-2</v>
      </c>
      <c r="Y195" s="246">
        <f>SUMIF(BAROMPREM!B:B,G195,BAROMPREM!N:N)/1000</f>
        <v>549.30018999999993</v>
      </c>
      <c r="Z195" s="246">
        <f>Y195*VLOOKUP(G195,IMMO!$C$4:$R$342,6,FALSE)*VLOOKUP(G195,IMMO!$C$4:$R$342,7,FALSE)</f>
        <v>23.099387795795117</v>
      </c>
      <c r="AA195" s="246">
        <f>X195*SUMIF(IMMO!C:C,G195,IMMO!M:M)</f>
        <v>0</v>
      </c>
      <c r="AB195" s="246">
        <f>X195*SUMIF(IMMO!C:C,G195,IMMO!N:N)</f>
        <v>0</v>
      </c>
      <c r="AC195" s="246">
        <f>X195*SUMIF(IMMO!C:C,G195,IMMO!O:O)</f>
        <v>0</v>
      </c>
      <c r="AD195" s="246">
        <f>X195*SUMIF(IMMO!C:C,G195,IMMO!Q:Q)</f>
        <v>0</v>
      </c>
      <c r="AE195" s="246">
        <f>X195*SUMIF(IMMO!C:C,G195,IMMO!R:R)</f>
        <v>0</v>
      </c>
      <c r="AF195" s="246">
        <f t="shared" si="5"/>
        <v>27.719265354954139</v>
      </c>
    </row>
    <row r="196" spans="1:32" x14ac:dyDescent="0.25">
      <c r="A196" s="41">
        <v>110</v>
      </c>
      <c r="B196" s="42" t="s">
        <v>6</v>
      </c>
      <c r="C196" s="41">
        <v>27</v>
      </c>
      <c r="D196" s="43" t="s">
        <v>515</v>
      </c>
      <c r="E196" s="41">
        <v>554184</v>
      </c>
      <c r="F196" s="43" t="s">
        <v>187</v>
      </c>
      <c r="G196" s="41">
        <v>54184</v>
      </c>
      <c r="H196" s="43" t="s">
        <v>187</v>
      </c>
      <c r="I196" s="41">
        <v>54184</v>
      </c>
      <c r="K196" s="28">
        <f>IF(SUMIF(CONSO!C:C,G196,CONSO!G:G)=0,0,L196/SUMIF(CONSO!C:C,G196,CONSO!G:G))</f>
        <v>1.1255715793176222E-2</v>
      </c>
      <c r="L196" s="246">
        <f>SUMIF(BAROMPREM!B:B,G196,BAROMPREM!J:J)/1000-M196</f>
        <v>12</v>
      </c>
      <c r="M196" s="246">
        <f>SUMIF(BAROMPREM!B:B,G196,BAROMPREM!L:L)/1000</f>
        <v>1.1077999999999999</v>
      </c>
      <c r="N196" s="246">
        <f>L196*VLOOKUP(G196,CONSO!$C$4:$N$342,6,FALSE)*VLOOKUP(G196,CONSO!$C$4:$N$342,7,FALSE)+M196*CONSO!$S$4*CONSO!$T$4</f>
        <v>1.1241385290422792</v>
      </c>
      <c r="O196" s="246">
        <f>K196*SUMIF(CONSO!C:C,G196,CONSO!M:M)</f>
        <v>0</v>
      </c>
      <c r="P196" s="246">
        <f>K196*SUMIF(CONSO!C:C,G196,CONSO!N:N)</f>
        <v>0</v>
      </c>
      <c r="Q196" s="246">
        <f t="shared" si="4"/>
        <v>1.1241385290422792</v>
      </c>
      <c r="W196" s="62">
        <v>1.2</v>
      </c>
      <c r="X196" s="28">
        <f>IF(SUMIF(IMMO!C:C,G196,IMMO!G:G)=0,0,Y196/SUMIF(IMMO!C:C,G196,IMMO!G:G))</f>
        <v>0</v>
      </c>
      <c r="Y196" s="246">
        <f>SUMIF(BAROMPREM!B:B,G196,BAROMPREM!N:N)/1000</f>
        <v>0</v>
      </c>
      <c r="Z196" s="246">
        <f>Y196*VLOOKUP(G196,IMMO!$C$4:$R$342,6,FALSE)*VLOOKUP(G196,IMMO!$C$4:$R$342,7,FALSE)</f>
        <v>0</v>
      </c>
      <c r="AA196" s="246">
        <f>X196*SUMIF(IMMO!C:C,G196,IMMO!M:M)</f>
        <v>0</v>
      </c>
      <c r="AB196" s="246">
        <f>X196*SUMIF(IMMO!C:C,G196,IMMO!N:N)</f>
        <v>0</v>
      </c>
      <c r="AC196" s="246">
        <f>X196*SUMIF(IMMO!C:C,G196,IMMO!O:O)</f>
        <v>0</v>
      </c>
      <c r="AD196" s="246">
        <f>X196*SUMIF(IMMO!C:C,G196,IMMO!Q:Q)</f>
        <v>0</v>
      </c>
      <c r="AE196" s="246">
        <f>X196*SUMIF(IMMO!C:C,G196,IMMO!R:R)</f>
        <v>0</v>
      </c>
      <c r="AF196" s="246">
        <f t="shared" si="5"/>
        <v>0</v>
      </c>
    </row>
    <row r="197" spans="1:32" x14ac:dyDescent="0.25">
      <c r="A197" s="41">
        <v>110</v>
      </c>
      <c r="B197" s="42" t="s">
        <v>6</v>
      </c>
      <c r="C197" s="41">
        <v>27</v>
      </c>
      <c r="D197" s="43" t="s">
        <v>515</v>
      </c>
      <c r="E197" s="41">
        <v>554506</v>
      </c>
      <c r="F197" s="43" t="s">
        <v>216</v>
      </c>
      <c r="G197" s="41">
        <v>54506</v>
      </c>
      <c r="H197" s="43" t="s">
        <v>216</v>
      </c>
      <c r="I197" s="41">
        <v>54506</v>
      </c>
      <c r="K197" s="28">
        <f>IF(SUMIF(CONSO!C:C,G197,CONSO!G:G)=0,0,L197/SUMIF(CONSO!C:C,G197,CONSO!G:G))</f>
        <v>2.6051707428904888E-2</v>
      </c>
      <c r="L197" s="246">
        <f>SUMIF(BAROMPREM!B:B,G197,BAROMPREM!J:J)/1000-M197</f>
        <v>29.999999999999996</v>
      </c>
      <c r="M197" s="246">
        <f>SUMIF(BAROMPREM!B:B,G197,BAROMPREM!L:L)/1000</f>
        <v>1.5292600000000001</v>
      </c>
      <c r="N197" s="246">
        <f>L197*VLOOKUP(G197,CONSO!$C$4:$N$342,6,FALSE)*VLOOKUP(G197,CONSO!$C$4:$N$342,7,FALSE)+M197*CONSO!$S$4*CONSO!$T$4</f>
        <v>2.7863780848555288</v>
      </c>
      <c r="O197" s="246">
        <f>K197*SUMIF(CONSO!C:C,G197,CONSO!M:M)</f>
        <v>0</v>
      </c>
      <c r="P197" s="246">
        <f>K197*SUMIF(CONSO!C:C,G197,CONSO!N:N)</f>
        <v>0</v>
      </c>
      <c r="Q197" s="246">
        <f t="shared" si="4"/>
        <v>2.7863780848555288</v>
      </c>
      <c r="W197" s="62">
        <v>1.1499999999999999</v>
      </c>
      <c r="X197" s="28">
        <f>IF(SUMIF(IMMO!C:C,G197,IMMO!G:G)=0,0,Y197/SUMIF(IMMO!C:C,G197,IMMO!G:G))</f>
        <v>3.9725522239952606E-2</v>
      </c>
      <c r="Y197" s="246">
        <f>SUMIF(BAROMPREM!B:B,G197,BAROMPREM!N:N)/1000</f>
        <v>327.51580999999999</v>
      </c>
      <c r="Z197" s="246">
        <f>Y197*VLOOKUP(G197,IMMO!$C$4:$R$342,6,FALSE)*VLOOKUP(G197,IMMO!$C$4:$R$342,7,FALSE)</f>
        <v>13.582868561924274</v>
      </c>
      <c r="AA197" s="246">
        <f>X197*SUMIF(IMMO!C:C,G197,IMMO!M:M)</f>
        <v>0</v>
      </c>
      <c r="AB197" s="246">
        <f>X197*SUMIF(IMMO!C:C,G197,IMMO!N:N)</f>
        <v>0</v>
      </c>
      <c r="AC197" s="246">
        <f>X197*SUMIF(IMMO!C:C,G197,IMMO!O:O)</f>
        <v>0</v>
      </c>
      <c r="AD197" s="246">
        <f>X197*SUMIF(IMMO!C:C,G197,IMMO!Q:Q)</f>
        <v>0</v>
      </c>
      <c r="AE197" s="246">
        <f>X197*SUMIF(IMMO!C:C,G197,IMMO!R:R)</f>
        <v>0</v>
      </c>
      <c r="AF197" s="246">
        <f t="shared" si="5"/>
        <v>15.620298846212913</v>
      </c>
    </row>
    <row r="198" spans="1:32" x14ac:dyDescent="0.25">
      <c r="A198" s="41">
        <v>110</v>
      </c>
      <c r="B198" s="42" t="s">
        <v>6</v>
      </c>
      <c r="C198" s="41">
        <v>27</v>
      </c>
      <c r="D198" s="43" t="s">
        <v>515</v>
      </c>
      <c r="E198" s="41">
        <v>554196</v>
      </c>
      <c r="F198" s="43" t="s">
        <v>228</v>
      </c>
      <c r="G198" s="41">
        <v>54196</v>
      </c>
      <c r="H198" s="43" t="s">
        <v>228</v>
      </c>
      <c r="I198" s="41">
        <v>54196</v>
      </c>
      <c r="K198" s="28">
        <f>IF(SUMIF(CONSO!C:C,G198,CONSO!G:G)=0,0,L198/SUMIF(CONSO!C:C,G198,CONSO!G:G))</f>
        <v>0</v>
      </c>
      <c r="L198" s="246">
        <f>SUMIF(BAROMPREM!B:B,G198,BAROMPREM!J:J)/1000-M198</f>
        <v>0</v>
      </c>
      <c r="M198" s="246">
        <f>SUMIF(BAROMPREM!B:B,G198,BAROMPREM!L:L)/1000</f>
        <v>0.49539999999999995</v>
      </c>
      <c r="N198" s="246">
        <f>L198*VLOOKUP(G198,CONSO!$C$4:$N$342,6,FALSE)*VLOOKUP(G198,CONSO!$C$4:$N$342,7,FALSE)+M198*CONSO!$S$4*CONSO!$T$4</f>
        <v>3.3600009600000008E-2</v>
      </c>
      <c r="O198" s="246">
        <f>K198*SUMIF(CONSO!C:C,G198,CONSO!M:M)</f>
        <v>0</v>
      </c>
      <c r="P198" s="246">
        <f>K198*SUMIF(CONSO!C:C,G198,CONSO!N:N)</f>
        <v>0</v>
      </c>
      <c r="Q198" s="246">
        <f t="shared" si="4"/>
        <v>3.3600009600000008E-2</v>
      </c>
      <c r="W198" s="62">
        <v>1.1499999999999999</v>
      </c>
      <c r="X198" s="28">
        <f>IF(SUMIF(IMMO!C:C,G198,IMMO!G:G)=0,0,Y198/SUMIF(IMMO!C:C,G198,IMMO!G:G))</f>
        <v>0.1379965950743347</v>
      </c>
      <c r="Y198" s="246">
        <f>SUMIF(BAROMPREM!B:B,G198,BAROMPREM!N:N)/1000</f>
        <v>753.05393000000004</v>
      </c>
      <c r="Z198" s="246">
        <f>Y198*VLOOKUP(G198,IMMO!$C$4:$R$342,6,FALSE)*VLOOKUP(G198,IMMO!$C$4:$R$342,7,FALSE)</f>
        <v>35.308296063055025</v>
      </c>
      <c r="AA198" s="246">
        <f>X198*SUMIF(IMMO!C:C,G198,IMMO!M:M)</f>
        <v>0</v>
      </c>
      <c r="AB198" s="246">
        <f>X198*SUMIF(IMMO!C:C,G198,IMMO!N:N)</f>
        <v>0</v>
      </c>
      <c r="AC198" s="246">
        <f>X198*SUMIF(IMMO!C:C,G198,IMMO!O:O)</f>
        <v>0</v>
      </c>
      <c r="AD198" s="246">
        <f>X198*SUMIF(IMMO!C:C,G198,IMMO!Q:Q)</f>
        <v>0</v>
      </c>
      <c r="AE198" s="246">
        <f>X198*SUMIF(IMMO!C:C,G198,IMMO!R:R)</f>
        <v>0</v>
      </c>
      <c r="AF198" s="246">
        <f t="shared" si="5"/>
        <v>40.604540472513278</v>
      </c>
    </row>
    <row r="199" spans="1:32" x14ac:dyDescent="0.25">
      <c r="A199" s="41">
        <v>110</v>
      </c>
      <c r="B199" s="42" t="s">
        <v>6</v>
      </c>
      <c r="C199" s="41">
        <v>27</v>
      </c>
      <c r="D199" s="43" t="s">
        <v>515</v>
      </c>
      <c r="E199" s="41">
        <v>554257</v>
      </c>
      <c r="F199" s="43" t="s">
        <v>210</v>
      </c>
      <c r="G199" s="41">
        <v>54257</v>
      </c>
      <c r="H199" s="43" t="s">
        <v>210</v>
      </c>
      <c r="I199" s="41">
        <v>54257</v>
      </c>
      <c r="K199" s="28">
        <f>IF(SUMIF(CONSO!C:C,G199,CONSO!G:G)=0,0,L199/SUMIF(CONSO!C:C,G199,CONSO!G:G))</f>
        <v>2.8738687734040695E-2</v>
      </c>
      <c r="L199" s="246">
        <f>SUMIF(BAROMPREM!B:B,G199,BAROMPREM!J:J)/1000-M199</f>
        <v>40.000000000000007</v>
      </c>
      <c r="M199" s="246">
        <f>SUMIF(BAROMPREM!B:B,G199,BAROMPREM!L:L)/1000</f>
        <v>0.58229999999999993</v>
      </c>
      <c r="N199" s="246">
        <f>L199*VLOOKUP(G199,CONSO!$C$4:$N$342,6,FALSE)*VLOOKUP(G199,CONSO!$C$4:$N$342,7,FALSE)+M199*CONSO!$S$4*CONSO!$T$4</f>
        <v>3.6670916145296713</v>
      </c>
      <c r="O199" s="246">
        <f>K199*SUMIF(CONSO!C:C,G199,CONSO!M:M)</f>
        <v>0</v>
      </c>
      <c r="P199" s="246">
        <f>K199*SUMIF(CONSO!C:C,G199,CONSO!N:N)</f>
        <v>0</v>
      </c>
      <c r="Q199" s="246">
        <f t="shared" ref="Q199:Q262" si="6">N199+O199+P199</f>
        <v>3.6670916145296713</v>
      </c>
      <c r="W199" s="62">
        <v>1.2</v>
      </c>
      <c r="X199" s="28">
        <f>IF(SUMIF(IMMO!C:C,G199,IMMO!G:G)=0,0,Y199/SUMIF(IMMO!C:C,G199,IMMO!G:G))</f>
        <v>8.9310539348558773E-2</v>
      </c>
      <c r="Y199" s="246">
        <f>SUMIF(BAROMPREM!B:B,G199,BAROMPREM!N:N)/1000</f>
        <v>481.82278000000002</v>
      </c>
      <c r="Z199" s="246">
        <f>Y199*VLOOKUP(G199,IMMO!$C$4:$R$342,6,FALSE)*VLOOKUP(G199,IMMO!$C$4:$R$342,7,FALSE)</f>
        <v>20.897676914824928</v>
      </c>
      <c r="AA199" s="246">
        <f>X199*SUMIF(IMMO!C:C,G199,IMMO!M:M)</f>
        <v>0</v>
      </c>
      <c r="AB199" s="246">
        <f>X199*SUMIF(IMMO!C:C,G199,IMMO!N:N)</f>
        <v>0</v>
      </c>
      <c r="AC199" s="246">
        <f>X199*SUMIF(IMMO!C:C,G199,IMMO!O:O)</f>
        <v>0</v>
      </c>
      <c r="AD199" s="246">
        <f>X199*SUMIF(IMMO!C:C,G199,IMMO!Q:Q)</f>
        <v>0</v>
      </c>
      <c r="AE199" s="246">
        <f>X199*SUMIF(IMMO!C:C,G199,IMMO!R:R)</f>
        <v>0</v>
      </c>
      <c r="AF199" s="246">
        <f t="shared" ref="AF199:AF262" si="7">W199*SUM(Z199:AE199)</f>
        <v>25.077212297789913</v>
      </c>
    </row>
    <row r="200" spans="1:32" x14ac:dyDescent="0.25">
      <c r="A200" s="41">
        <v>110</v>
      </c>
      <c r="B200" s="42" t="s">
        <v>6</v>
      </c>
      <c r="C200" s="41">
        <v>27</v>
      </c>
      <c r="D200" s="43" t="s">
        <v>515</v>
      </c>
      <c r="E200" s="41">
        <v>554321</v>
      </c>
      <c r="F200" s="43" t="s">
        <v>211</v>
      </c>
      <c r="G200" s="41">
        <v>54321</v>
      </c>
      <c r="H200" s="43" t="s">
        <v>211</v>
      </c>
      <c r="I200" s="41">
        <v>54321</v>
      </c>
      <c r="K200" s="28">
        <f>IF(SUMIF(CONSO!C:C,G200,CONSO!G:G)=0,0,L200/SUMIF(CONSO!C:C,G200,CONSO!G:G))</f>
        <v>5.9663471207347329E-2</v>
      </c>
      <c r="L200" s="246">
        <f>SUMIF(BAROMPREM!B:B,G200,BAROMPREM!J:J)/1000-M200</f>
        <v>89</v>
      </c>
      <c r="M200" s="246">
        <f>SUMIF(BAROMPREM!B:B,G200,BAROMPREM!L:L)/1000</f>
        <v>0.66967999999999994</v>
      </c>
      <c r="N200" s="246">
        <f>L200*VLOOKUP(G200,CONSO!$C$4:$N$342,6,FALSE)*VLOOKUP(G200,CONSO!$C$4:$N$342,7,FALSE)+M200*CONSO!$S$4*CONSO!$T$4</f>
        <v>8.2706150094385222</v>
      </c>
      <c r="O200" s="246">
        <f>K200*SUMIF(CONSO!C:C,G200,CONSO!M:M)</f>
        <v>0</v>
      </c>
      <c r="P200" s="246">
        <f>K200*SUMIF(CONSO!C:C,G200,CONSO!N:N)</f>
        <v>0</v>
      </c>
      <c r="Q200" s="246">
        <f t="shared" si="6"/>
        <v>8.2706150094385222</v>
      </c>
      <c r="W200" s="62">
        <v>1.2</v>
      </c>
      <c r="X200" s="28">
        <f>IF(SUMIF(IMMO!C:C,G200,IMMO!G:G)=0,0,Y200/SUMIF(IMMO!C:C,G200,IMMO!G:G))</f>
        <v>0</v>
      </c>
      <c r="Y200" s="246">
        <f>SUMIF(BAROMPREM!B:B,G200,BAROMPREM!N:N)/1000</f>
        <v>0</v>
      </c>
      <c r="Z200" s="246">
        <f>Y200*VLOOKUP(G200,IMMO!$C$4:$R$342,6,FALSE)*VLOOKUP(G200,IMMO!$C$4:$R$342,7,FALSE)</f>
        <v>0</v>
      </c>
      <c r="AA200" s="246">
        <f>X200*SUMIF(IMMO!C:C,G200,IMMO!M:M)</f>
        <v>0</v>
      </c>
      <c r="AB200" s="246">
        <f>X200*SUMIF(IMMO!C:C,G200,IMMO!N:N)</f>
        <v>0</v>
      </c>
      <c r="AC200" s="246">
        <f>X200*SUMIF(IMMO!C:C,G200,IMMO!O:O)</f>
        <v>0</v>
      </c>
      <c r="AD200" s="246">
        <f>X200*SUMIF(IMMO!C:C,G200,IMMO!Q:Q)</f>
        <v>0</v>
      </c>
      <c r="AE200" s="246">
        <f>X200*SUMIF(IMMO!C:C,G200,IMMO!R:R)</f>
        <v>0</v>
      </c>
      <c r="AF200" s="246">
        <f t="shared" si="7"/>
        <v>0</v>
      </c>
    </row>
    <row r="201" spans="1:32" x14ac:dyDescent="0.25">
      <c r="A201" s="41">
        <v>110</v>
      </c>
      <c r="B201" s="42" t="s">
        <v>6</v>
      </c>
      <c r="C201" s="41">
        <v>27</v>
      </c>
      <c r="D201" s="43" t="s">
        <v>515</v>
      </c>
      <c r="E201" s="41">
        <v>454355</v>
      </c>
      <c r="F201" s="43" t="s">
        <v>188</v>
      </c>
      <c r="G201" s="41">
        <v>54355</v>
      </c>
      <c r="H201" s="43" t="s">
        <v>188</v>
      </c>
      <c r="I201" s="41">
        <v>54355</v>
      </c>
      <c r="K201" s="28">
        <f>IF(SUMIF(CONSO!C:C,G201,CONSO!G:G)=0,0,L201/SUMIF(CONSO!C:C,G201,CONSO!G:G))</f>
        <v>5.4389928986442869E-2</v>
      </c>
      <c r="L201" s="246">
        <f>SUMIF(BAROMPREM!B:B,G201,BAROMPREM!J:J)/1000-M201</f>
        <v>101.10000000000001</v>
      </c>
      <c r="M201" s="246">
        <f>SUMIF(BAROMPREM!B:B,G201,BAROMPREM!L:L)/1000</f>
        <v>1.45824</v>
      </c>
      <c r="N201" s="246">
        <f>L201*VLOOKUP(G201,CONSO!$C$4:$N$342,6,FALSE)*VLOOKUP(G201,CONSO!$C$4:$N$342,7,FALSE)+M201*CONSO!$S$4*CONSO!$T$4</f>
        <v>8.9709806706962976</v>
      </c>
      <c r="O201" s="246">
        <f>K201*SUMIF(CONSO!C:C,G201,CONSO!M:M)</f>
        <v>0</v>
      </c>
      <c r="P201" s="246">
        <f>K201*SUMIF(CONSO!C:C,G201,CONSO!N:N)</f>
        <v>0</v>
      </c>
      <c r="Q201" s="246">
        <f t="shared" si="6"/>
        <v>8.9709806706962976</v>
      </c>
      <c r="W201" s="62">
        <v>1.25</v>
      </c>
      <c r="X201" s="28">
        <f>IF(SUMIF(IMMO!C:C,G201,IMMO!G:G)=0,0,Y201/SUMIF(IMMO!C:C,G201,IMMO!G:G))</f>
        <v>0.12244704542892686</v>
      </c>
      <c r="Y201" s="246">
        <f>SUMIF(BAROMPREM!B:B,G201,BAROMPREM!N:N)/1000</f>
        <v>679.92269999999996</v>
      </c>
      <c r="Z201" s="246">
        <f>Y201*VLOOKUP(G201,IMMO!$C$4:$R$342,6,FALSE)*VLOOKUP(G201,IMMO!$C$4:$R$342,7,FALSE)</f>
        <v>32.725024304771921</v>
      </c>
      <c r="AA201" s="246">
        <f>X201*SUMIF(IMMO!C:C,G201,IMMO!M:M)</f>
        <v>0</v>
      </c>
      <c r="AB201" s="246">
        <f>X201*SUMIF(IMMO!C:C,G201,IMMO!N:N)</f>
        <v>0</v>
      </c>
      <c r="AC201" s="246">
        <f>X201*SUMIF(IMMO!C:C,G201,IMMO!O:O)</f>
        <v>0</v>
      </c>
      <c r="AD201" s="246">
        <f>X201*SUMIF(IMMO!C:C,G201,IMMO!Q:Q)</f>
        <v>0</v>
      </c>
      <c r="AE201" s="246">
        <f>X201*SUMIF(IMMO!C:C,G201,IMMO!R:R)</f>
        <v>0</v>
      </c>
      <c r="AF201" s="246">
        <f t="shared" si="7"/>
        <v>40.906280380964901</v>
      </c>
    </row>
    <row r="202" spans="1:32" x14ac:dyDescent="0.25">
      <c r="A202" s="41">
        <v>110</v>
      </c>
      <c r="B202" s="42" t="s">
        <v>6</v>
      </c>
      <c r="C202" s="41">
        <v>27</v>
      </c>
      <c r="D202" s="43" t="s">
        <v>515</v>
      </c>
      <c r="E202" s="41">
        <v>554357</v>
      </c>
      <c r="F202" s="43" t="s">
        <v>189</v>
      </c>
      <c r="G202" s="41">
        <v>54357</v>
      </c>
      <c r="H202" s="43" t="s">
        <v>189</v>
      </c>
      <c r="I202" s="41">
        <v>54357</v>
      </c>
      <c r="K202" s="28">
        <f>IF(SUMIF(CONSO!C:C,G202,CONSO!G:G)=0,0,L202/SUMIF(CONSO!C:C,G202,CONSO!G:G))</f>
        <v>4.4713642275628691E-2</v>
      </c>
      <c r="L202" s="246">
        <f>SUMIF(BAROMPREM!B:B,G202,BAROMPREM!J:J)/1000-M202</f>
        <v>99.8</v>
      </c>
      <c r="M202" s="246">
        <f>SUMIF(BAROMPREM!B:B,G202,BAROMPREM!L:L)/1000</f>
        <v>4.0473600000000003</v>
      </c>
      <c r="N202" s="246">
        <f>L202*VLOOKUP(G202,CONSO!$C$4:$N$342,6,FALSE)*VLOOKUP(G202,CONSO!$C$4:$N$342,7,FALSE)+M202*CONSO!$S$4*CONSO!$T$4</f>
        <v>10.602350566385644</v>
      </c>
      <c r="O202" s="246">
        <f>K202*SUMIF(CONSO!C:C,G202,CONSO!M:M)</f>
        <v>0</v>
      </c>
      <c r="P202" s="246">
        <f>K202*SUMIF(CONSO!C:C,G202,CONSO!N:N)</f>
        <v>0</v>
      </c>
      <c r="Q202" s="246">
        <f t="shared" si="6"/>
        <v>10.602350566385644</v>
      </c>
      <c r="W202" s="62">
        <v>1.25</v>
      </c>
      <c r="X202" s="28">
        <f>IF(SUMIF(IMMO!C:C,G202,IMMO!G:G)=0,0,Y202/SUMIF(IMMO!C:C,G202,IMMO!G:G))</f>
        <v>0</v>
      </c>
      <c r="Y202" s="246">
        <f>SUMIF(BAROMPREM!B:B,G202,BAROMPREM!N:N)/1000</f>
        <v>0</v>
      </c>
      <c r="Z202" s="246">
        <f>Y202*VLOOKUP(G202,IMMO!$C$4:$R$342,6,FALSE)*VLOOKUP(G202,IMMO!$C$4:$R$342,7,FALSE)</f>
        <v>0</v>
      </c>
      <c r="AA202" s="246">
        <f>X202*SUMIF(IMMO!C:C,G202,IMMO!M:M)</f>
        <v>0</v>
      </c>
      <c r="AB202" s="246">
        <f>X202*SUMIF(IMMO!C:C,G202,IMMO!N:N)</f>
        <v>0</v>
      </c>
      <c r="AC202" s="246">
        <f>X202*SUMIF(IMMO!C:C,G202,IMMO!O:O)</f>
        <v>0</v>
      </c>
      <c r="AD202" s="246">
        <f>X202*SUMIF(IMMO!C:C,G202,IMMO!Q:Q)</f>
        <v>0</v>
      </c>
      <c r="AE202" s="246">
        <f>X202*SUMIF(IMMO!C:C,G202,IMMO!R:R)</f>
        <v>0</v>
      </c>
      <c r="AF202" s="246">
        <f t="shared" si="7"/>
        <v>0</v>
      </c>
    </row>
    <row r="203" spans="1:32" x14ac:dyDescent="0.25">
      <c r="A203" s="41">
        <v>110</v>
      </c>
      <c r="B203" s="42" t="s">
        <v>6</v>
      </c>
      <c r="C203" s="41">
        <v>27</v>
      </c>
      <c r="D203" s="43" t="s">
        <v>515</v>
      </c>
      <c r="E203" s="41">
        <v>554381</v>
      </c>
      <c r="F203" s="43" t="s">
        <v>229</v>
      </c>
      <c r="G203" s="41">
        <v>54381</v>
      </c>
      <c r="H203" s="43" t="s">
        <v>229</v>
      </c>
      <c r="I203" s="41">
        <v>54381</v>
      </c>
      <c r="K203" s="28">
        <f>IF(SUMIF(CONSO!C:C,G203,CONSO!G:G)=0,0,L203/SUMIF(CONSO!C:C,G203,CONSO!G:G))</f>
        <v>2.5526212174883878E-2</v>
      </c>
      <c r="L203" s="246">
        <f>SUMIF(BAROMPREM!B:B,G203,BAROMPREM!J:J)/1000-M203</f>
        <v>40</v>
      </c>
      <c r="M203" s="246">
        <f>SUMIF(BAROMPREM!B:B,G203,BAROMPREM!L:L)/1000</f>
        <v>8.8469099999999994</v>
      </c>
      <c r="N203" s="246">
        <f>L203*VLOOKUP(G203,CONSO!$C$4:$N$342,6,FALSE)*VLOOKUP(G203,CONSO!$C$4:$N$342,7,FALSE)+M203*CONSO!$S$4*CONSO!$T$4</f>
        <v>4.0797944954844265</v>
      </c>
      <c r="O203" s="246">
        <f>K203*SUMIF(CONSO!C:C,G203,CONSO!M:M)</f>
        <v>0</v>
      </c>
      <c r="P203" s="246">
        <f>K203*SUMIF(CONSO!C:C,G203,CONSO!N:N)</f>
        <v>0</v>
      </c>
      <c r="Q203" s="246">
        <f t="shared" si="6"/>
        <v>4.0797944954844265</v>
      </c>
      <c r="W203" s="62">
        <v>1.1499999999999999</v>
      </c>
      <c r="X203" s="28">
        <f>IF(SUMIF(IMMO!C:C,G203,IMMO!G:G)=0,0,Y203/SUMIF(IMMO!C:C,G203,IMMO!G:G))</f>
        <v>6.7734438129505081E-2</v>
      </c>
      <c r="Y203" s="246">
        <f>SUMIF(BAROMPREM!B:B,G203,BAROMPREM!N:N)/1000</f>
        <v>363.94855000000001</v>
      </c>
      <c r="Z203" s="246">
        <f>Y203*VLOOKUP(G203,IMMO!$C$4:$R$342,6,FALSE)*VLOOKUP(G203,IMMO!$C$4:$R$342,7,FALSE)</f>
        <v>13.713632050272276</v>
      </c>
      <c r="AA203" s="246">
        <f>X203*SUMIF(IMMO!C:C,G203,IMMO!M:M)</f>
        <v>0</v>
      </c>
      <c r="AB203" s="246">
        <f>X203*SUMIF(IMMO!C:C,G203,IMMO!N:N)</f>
        <v>0</v>
      </c>
      <c r="AC203" s="246">
        <f>X203*SUMIF(IMMO!C:C,G203,IMMO!O:O)</f>
        <v>0</v>
      </c>
      <c r="AD203" s="246">
        <f>X203*SUMIF(IMMO!C:C,G203,IMMO!Q:Q)</f>
        <v>0</v>
      </c>
      <c r="AE203" s="246">
        <f>X203*SUMIF(IMMO!C:C,G203,IMMO!R:R)</f>
        <v>0</v>
      </c>
      <c r="AF203" s="246">
        <f t="shared" si="7"/>
        <v>15.770676857813116</v>
      </c>
    </row>
    <row r="204" spans="1:32" x14ac:dyDescent="0.25">
      <c r="A204" s="41">
        <v>110</v>
      </c>
      <c r="B204" s="42" t="s">
        <v>6</v>
      </c>
      <c r="C204" s="41">
        <v>27</v>
      </c>
      <c r="D204" s="43" t="s">
        <v>515</v>
      </c>
      <c r="E204" s="41">
        <v>554376</v>
      </c>
      <c r="F204" s="43" t="s">
        <v>230</v>
      </c>
      <c r="G204" s="41">
        <v>54376</v>
      </c>
      <c r="H204" s="43" t="s">
        <v>230</v>
      </c>
      <c r="I204" s="41">
        <v>54376</v>
      </c>
      <c r="K204" s="28">
        <f>IF(SUMIF(CONSO!C:C,G204,CONSO!G:G)=0,0,L204/SUMIF(CONSO!C:C,G204,CONSO!G:G))</f>
        <v>0.18887571553478003</v>
      </c>
      <c r="L204" s="246">
        <f>SUMIF(BAROMPREM!B:B,G204,BAROMPREM!J:J)/1000-M204</f>
        <v>200.25</v>
      </c>
      <c r="M204" s="246">
        <f>SUMIF(BAROMPREM!B:B,G204,BAROMPREM!L:L)/1000</f>
        <v>1.299E-2</v>
      </c>
      <c r="N204" s="246">
        <f>L204*VLOOKUP(G204,CONSO!$C$4:$N$342,6,FALSE)*VLOOKUP(G204,CONSO!$C$4:$N$342,7,FALSE)+M204*CONSO!$S$4*CONSO!$T$4</f>
        <v>22.514713568359593</v>
      </c>
      <c r="O204" s="246">
        <f>K204*SUMIF(CONSO!C:C,G204,CONSO!M:M)</f>
        <v>0</v>
      </c>
      <c r="P204" s="246">
        <f>K204*SUMIF(CONSO!C:C,G204,CONSO!N:N)</f>
        <v>0</v>
      </c>
      <c r="Q204" s="246">
        <f t="shared" si="6"/>
        <v>22.514713568359593</v>
      </c>
      <c r="W204" s="62">
        <v>1.2</v>
      </c>
      <c r="X204" s="28">
        <f>IF(SUMIF(IMMO!C:C,G204,IMMO!G:G)=0,0,Y204/SUMIF(IMMO!C:C,G204,IMMO!G:G))</f>
        <v>1.6425294288186426E-2</v>
      </c>
      <c r="Y204" s="246">
        <f>SUMIF(BAROMPREM!B:B,G204,BAROMPREM!N:N)/1000</f>
        <v>85.107969999999995</v>
      </c>
      <c r="Z204" s="246">
        <f>Y204*VLOOKUP(G204,IMMO!$C$4:$R$342,6,FALSE)*VLOOKUP(G204,IMMO!$C$4:$R$342,7,FALSE)</f>
        <v>3.3028906869875496</v>
      </c>
      <c r="AA204" s="246">
        <f>X204*SUMIF(IMMO!C:C,G204,IMMO!M:M)</f>
        <v>0</v>
      </c>
      <c r="AB204" s="246">
        <f>X204*SUMIF(IMMO!C:C,G204,IMMO!N:N)</f>
        <v>0</v>
      </c>
      <c r="AC204" s="246">
        <f>X204*SUMIF(IMMO!C:C,G204,IMMO!O:O)</f>
        <v>0</v>
      </c>
      <c r="AD204" s="246">
        <f>X204*SUMIF(IMMO!C:C,G204,IMMO!Q:Q)</f>
        <v>0</v>
      </c>
      <c r="AE204" s="246">
        <f>X204*SUMIF(IMMO!C:C,G204,IMMO!R:R)</f>
        <v>0</v>
      </c>
      <c r="AF204" s="246">
        <f t="shared" si="7"/>
        <v>3.9634688243850595</v>
      </c>
    </row>
    <row r="205" spans="1:32" x14ac:dyDescent="0.25">
      <c r="A205" s="41">
        <v>110</v>
      </c>
      <c r="B205" s="42" t="s">
        <v>6</v>
      </c>
      <c r="C205" s="41">
        <v>27</v>
      </c>
      <c r="D205" s="43" t="s">
        <v>515</v>
      </c>
      <c r="E205" s="41">
        <v>554416</v>
      </c>
      <c r="F205" s="43" t="s">
        <v>217</v>
      </c>
      <c r="G205" s="41">
        <v>54416</v>
      </c>
      <c r="H205" s="43" t="s">
        <v>217</v>
      </c>
      <c r="I205" s="41">
        <v>54416</v>
      </c>
      <c r="K205" s="28">
        <f>IF(SUMIF(CONSO!C:C,G205,CONSO!G:G)=0,0,L205/SUMIF(CONSO!C:C,G205,CONSO!G:G))</f>
        <v>0.10371556770671279</v>
      </c>
      <c r="L205" s="246">
        <f>SUMIF(BAROMPREM!B:B,G205,BAROMPREM!J:J)/1000-M205</f>
        <v>183</v>
      </c>
      <c r="M205" s="246">
        <f>SUMIF(BAROMPREM!B:B,G205,BAROMPREM!L:L)/1000</f>
        <v>1.4220299999999999</v>
      </c>
      <c r="N205" s="246">
        <f>L205*VLOOKUP(G205,CONSO!$C$4:$N$342,6,FALSE)*VLOOKUP(G205,CONSO!$C$4:$N$342,7,FALSE)+M205*CONSO!$S$4*CONSO!$T$4</f>
        <v>13.603071820966207</v>
      </c>
      <c r="O205" s="246">
        <f>K205*SUMIF(CONSO!C:C,G205,CONSO!M:M)</f>
        <v>0</v>
      </c>
      <c r="P205" s="246">
        <f>K205*SUMIF(CONSO!C:C,G205,CONSO!N:N)</f>
        <v>0</v>
      </c>
      <c r="Q205" s="246">
        <f t="shared" si="6"/>
        <v>13.603071820966207</v>
      </c>
      <c r="W205" s="62">
        <v>1.2</v>
      </c>
      <c r="X205" s="28">
        <f>IF(SUMIF(IMMO!C:C,G205,IMMO!G:G)=0,0,Y205/SUMIF(IMMO!C:C,G205,IMMO!G:G))</f>
        <v>5.0008108614595675E-2</v>
      </c>
      <c r="Y205" s="246">
        <f>SUMIF(BAROMPREM!B:B,G205,BAROMPREM!N:N)/1000</f>
        <v>625.91122999999993</v>
      </c>
      <c r="Z205" s="246">
        <f>Y205*VLOOKUP(G205,IMMO!$C$4:$R$342,6,FALSE)*VLOOKUP(G205,IMMO!$C$4:$R$342,7,FALSE)</f>
        <v>20.682211693969254</v>
      </c>
      <c r="AA205" s="246">
        <f>X205*SUMIF(IMMO!C:C,G205,IMMO!M:M)</f>
        <v>0</v>
      </c>
      <c r="AB205" s="246">
        <f>X205*SUMIF(IMMO!C:C,G205,IMMO!N:N)</f>
        <v>0</v>
      </c>
      <c r="AC205" s="246">
        <f>X205*SUMIF(IMMO!C:C,G205,IMMO!O:O)</f>
        <v>0</v>
      </c>
      <c r="AD205" s="246">
        <f>X205*SUMIF(IMMO!C:C,G205,IMMO!Q:Q)</f>
        <v>0</v>
      </c>
      <c r="AE205" s="246">
        <f>X205*SUMIF(IMMO!C:C,G205,IMMO!R:R)</f>
        <v>0</v>
      </c>
      <c r="AF205" s="246">
        <f t="shared" si="7"/>
        <v>24.818654032763103</v>
      </c>
    </row>
    <row r="206" spans="1:32" x14ac:dyDescent="0.25">
      <c r="A206" s="41">
        <v>110</v>
      </c>
      <c r="B206" s="42" t="s">
        <v>6</v>
      </c>
      <c r="C206" s="41">
        <v>27</v>
      </c>
      <c r="D206" s="43" t="s">
        <v>515</v>
      </c>
      <c r="E206" s="41">
        <v>454466</v>
      </c>
      <c r="F206" s="43" t="s">
        <v>231</v>
      </c>
      <c r="G206" s="41">
        <v>54466</v>
      </c>
      <c r="H206" s="43" t="s">
        <v>231</v>
      </c>
      <c r="I206" s="41">
        <v>54466</v>
      </c>
      <c r="K206" s="28">
        <f>IF(SUMIF(CONSO!C:C,G206,CONSO!G:G)=0,0,L206/SUMIF(CONSO!C:C,G206,CONSO!G:G))</f>
        <v>8.9316017934656395E-3</v>
      </c>
      <c r="L206" s="246">
        <f>SUMIF(BAROMPREM!B:B,G206,BAROMPREM!J:J)/1000-M206</f>
        <v>10</v>
      </c>
      <c r="M206" s="246">
        <f>SUMIF(BAROMPREM!B:B,G206,BAROMPREM!L:L)/1000</f>
        <v>0.16</v>
      </c>
      <c r="N206" s="246">
        <f>L206*VLOOKUP(G206,CONSO!$C$4:$N$342,6,FALSE)*VLOOKUP(G206,CONSO!$C$4:$N$342,7,FALSE)+M206*CONSO!$S$4*CONSO!$T$4</f>
        <v>1.374105412259695</v>
      </c>
      <c r="O206" s="246">
        <f>K206*SUMIF(CONSO!C:C,G206,CONSO!M:M)</f>
        <v>0</v>
      </c>
      <c r="P206" s="246">
        <f>K206*SUMIF(CONSO!C:C,G206,CONSO!N:N)</f>
        <v>0</v>
      </c>
      <c r="Q206" s="246">
        <f t="shared" si="6"/>
        <v>1.374105412259695</v>
      </c>
      <c r="W206" s="62">
        <v>1.1499999999999999</v>
      </c>
      <c r="X206" s="28">
        <f>IF(SUMIF(IMMO!C:C,G206,IMMO!G:G)=0,0,Y206/SUMIF(IMMO!C:C,G206,IMMO!G:G))</f>
        <v>-8.949375210108957E-3</v>
      </c>
      <c r="Y206" s="246">
        <f>SUMIF(BAROMPREM!B:B,G206,BAROMPREM!N:N)/1000</f>
        <v>-30</v>
      </c>
      <c r="Z206" s="246">
        <f>Y206*VLOOKUP(G206,IMMO!$C$4:$R$342,6,FALSE)*VLOOKUP(G206,IMMO!$C$4:$R$342,7,FALSE)</f>
        <v>-1.3234135666501283</v>
      </c>
      <c r="AA206" s="246">
        <f>X206*SUMIF(IMMO!C:C,G206,IMMO!M:M)</f>
        <v>0</v>
      </c>
      <c r="AB206" s="246">
        <f>X206*SUMIF(IMMO!C:C,G206,IMMO!N:N)</f>
        <v>0</v>
      </c>
      <c r="AC206" s="246">
        <f>X206*SUMIF(IMMO!C:C,G206,IMMO!O:O)</f>
        <v>0</v>
      </c>
      <c r="AD206" s="246">
        <f>X206*SUMIF(IMMO!C:C,G206,IMMO!Q:Q)</f>
        <v>0</v>
      </c>
      <c r="AE206" s="246">
        <f>X206*SUMIF(IMMO!C:C,G206,IMMO!R:R)</f>
        <v>0</v>
      </c>
      <c r="AF206" s="246">
        <f t="shared" si="7"/>
        <v>-1.5219256016476475</v>
      </c>
    </row>
    <row r="207" spans="1:32" x14ac:dyDescent="0.25">
      <c r="A207" s="41">
        <v>110</v>
      </c>
      <c r="B207" s="42" t="s">
        <v>6</v>
      </c>
      <c r="C207" s="41">
        <v>27</v>
      </c>
      <c r="D207" s="43" t="s">
        <v>515</v>
      </c>
      <c r="E207" s="41">
        <v>554496</v>
      </c>
      <c r="F207" s="43" t="s">
        <v>232</v>
      </c>
      <c r="G207" s="41">
        <v>54496</v>
      </c>
      <c r="H207" s="43" t="s">
        <v>232</v>
      </c>
      <c r="I207" s="41">
        <v>54496</v>
      </c>
      <c r="K207" s="28">
        <f>IF(SUMIF(CONSO!C:C,G207,CONSO!G:G)=0,0,L207/SUMIF(CONSO!C:C,G207,CONSO!G:G))</f>
        <v>3.2718524458700875E-2</v>
      </c>
      <c r="L207" s="246">
        <f>SUMIF(BAROMPREM!B:B,G207,BAROMPREM!J:J)/1000-M207</f>
        <v>50.999999999999993</v>
      </c>
      <c r="M207" s="246">
        <f>SUMIF(BAROMPREM!B:B,G207,BAROMPREM!L:L)/1000</f>
        <v>1.6714599999999999</v>
      </c>
      <c r="N207" s="246">
        <f>L207*VLOOKUP(G207,CONSO!$C$4:$N$342,6,FALSE)*VLOOKUP(G207,CONSO!$C$4:$N$342,7,FALSE)+M207*CONSO!$S$4*CONSO!$T$4</f>
        <v>4.8626450753412032</v>
      </c>
      <c r="O207" s="246">
        <f>K207*SUMIF(CONSO!C:C,G207,CONSO!M:M)</f>
        <v>0</v>
      </c>
      <c r="P207" s="246">
        <f>K207*SUMIF(CONSO!C:C,G207,CONSO!N:N)</f>
        <v>0</v>
      </c>
      <c r="Q207" s="246">
        <f t="shared" si="6"/>
        <v>4.8626450753412032</v>
      </c>
      <c r="W207" s="62">
        <v>1.2</v>
      </c>
      <c r="X207" s="28">
        <f>IF(SUMIF(IMMO!C:C,G207,IMMO!G:G)=0,0,Y207/SUMIF(IMMO!C:C,G207,IMMO!G:G))</f>
        <v>4.8920574429632165E-2</v>
      </c>
      <c r="Y207" s="246">
        <f>SUMIF(BAROMPREM!B:B,G207,BAROMPREM!N:N)/1000</f>
        <v>168.30051</v>
      </c>
      <c r="Z207" s="246">
        <f>Y207*VLOOKUP(G207,IMMO!$C$4:$R$342,6,FALSE)*VLOOKUP(G207,IMMO!$C$4:$R$342,7,FALSE)</f>
        <v>8.8998667136764524</v>
      </c>
      <c r="AA207" s="246">
        <f>X207*SUMIF(IMMO!C:C,G207,IMMO!M:M)</f>
        <v>0</v>
      </c>
      <c r="AB207" s="246">
        <f>X207*SUMIF(IMMO!C:C,G207,IMMO!N:N)</f>
        <v>0</v>
      </c>
      <c r="AC207" s="246">
        <f>X207*SUMIF(IMMO!C:C,G207,IMMO!O:O)</f>
        <v>0</v>
      </c>
      <c r="AD207" s="246">
        <f>X207*SUMIF(IMMO!C:C,G207,IMMO!Q:Q)</f>
        <v>0</v>
      </c>
      <c r="AE207" s="246">
        <f>X207*SUMIF(IMMO!C:C,G207,IMMO!R:R)</f>
        <v>0</v>
      </c>
      <c r="AF207" s="246">
        <f t="shared" si="7"/>
        <v>10.679840056411743</v>
      </c>
    </row>
    <row r="208" spans="1:32" x14ac:dyDescent="0.25">
      <c r="A208" s="41">
        <v>110</v>
      </c>
      <c r="B208" s="42" t="s">
        <v>6</v>
      </c>
      <c r="C208" s="41">
        <v>27</v>
      </c>
      <c r="D208" s="43" t="s">
        <v>515</v>
      </c>
      <c r="E208" s="41">
        <v>554516</v>
      </c>
      <c r="F208" s="43" t="s">
        <v>212</v>
      </c>
      <c r="G208" s="41">
        <v>54516</v>
      </c>
      <c r="H208" s="43" t="s">
        <v>212</v>
      </c>
      <c r="I208" s="41">
        <v>54516</v>
      </c>
      <c r="K208" s="28">
        <f>IF(SUMIF(CONSO!C:C,G208,CONSO!G:G)=0,0,L208/SUMIF(CONSO!C:C,G208,CONSO!G:G))</f>
        <v>2.6208704048555076E-2</v>
      </c>
      <c r="L208" s="246">
        <f>SUMIF(BAROMPREM!B:B,G208,BAROMPREM!J:J)/1000-M208</f>
        <v>38</v>
      </c>
      <c r="M208" s="246">
        <f>SUMIF(BAROMPREM!B:B,G208,BAROMPREM!L:L)/1000</f>
        <v>6.5000000000000002E-2</v>
      </c>
      <c r="N208" s="246">
        <f>L208*VLOOKUP(G208,CONSO!$C$4:$N$342,6,FALSE)*VLOOKUP(G208,CONSO!$C$4:$N$342,7,FALSE)+M208*CONSO!$S$4*CONSO!$T$4</f>
        <v>3.0826695722058064</v>
      </c>
      <c r="O208" s="246">
        <f>K208*SUMIF(CONSO!C:C,G208,CONSO!M:M)</f>
        <v>0</v>
      </c>
      <c r="P208" s="246">
        <f>K208*SUMIF(CONSO!C:C,G208,CONSO!N:N)</f>
        <v>0</v>
      </c>
      <c r="Q208" s="246">
        <f t="shared" si="6"/>
        <v>3.0826695722058064</v>
      </c>
      <c r="W208" s="62">
        <v>1.1499999999999999</v>
      </c>
      <c r="X208" s="28">
        <f>IF(SUMIF(IMMO!C:C,G208,IMMO!G:G)=0,0,Y208/SUMIF(IMMO!C:C,G208,IMMO!G:G))</f>
        <v>4.1570751088066002E-2</v>
      </c>
      <c r="Y208" s="246">
        <f>SUMIF(BAROMPREM!B:B,G208,BAROMPREM!N:N)/1000</f>
        <v>161</v>
      </c>
      <c r="Z208" s="246">
        <f>Y208*VLOOKUP(G208,IMMO!$C$4:$R$342,6,FALSE)*VLOOKUP(G208,IMMO!$C$4:$R$342,7,FALSE)</f>
        <v>7.6078434303498641</v>
      </c>
      <c r="AA208" s="246">
        <f>X208*SUMIF(IMMO!C:C,G208,IMMO!M:M)</f>
        <v>0</v>
      </c>
      <c r="AB208" s="246">
        <f>X208*SUMIF(IMMO!C:C,G208,IMMO!N:N)</f>
        <v>0</v>
      </c>
      <c r="AC208" s="246">
        <f>X208*SUMIF(IMMO!C:C,G208,IMMO!O:O)</f>
        <v>0</v>
      </c>
      <c r="AD208" s="246">
        <f>X208*SUMIF(IMMO!C:C,G208,IMMO!Q:Q)</f>
        <v>0</v>
      </c>
      <c r="AE208" s="246">
        <f>X208*SUMIF(IMMO!C:C,G208,IMMO!R:R)</f>
        <v>0</v>
      </c>
      <c r="AF208" s="246">
        <f t="shared" si="7"/>
        <v>8.7490199449023436</v>
      </c>
    </row>
    <row r="209" spans="1:32" x14ac:dyDescent="0.25">
      <c r="A209" s="41">
        <v>110</v>
      </c>
      <c r="B209" s="42" t="s">
        <v>6</v>
      </c>
      <c r="C209" s="41">
        <v>27</v>
      </c>
      <c r="D209" s="43" t="s">
        <v>515</v>
      </c>
      <c r="E209" s="217">
        <v>554184</v>
      </c>
      <c r="F209" s="218" t="s">
        <v>187</v>
      </c>
      <c r="G209" s="41">
        <v>54525</v>
      </c>
      <c r="H209" s="43" t="s">
        <v>190</v>
      </c>
      <c r="I209" s="41">
        <v>54525</v>
      </c>
      <c r="K209" s="28">
        <f>IF(SUMIF(CONSO!C:C,G209,CONSO!G:G)=0,0,L209/SUMIF(CONSO!C:C,G209,CONSO!G:G))</f>
        <v>0</v>
      </c>
      <c r="L209" s="246">
        <f>SUMIF(BAROMPREM!B:B,G209,BAROMPREM!J:J)/1000-M209</f>
        <v>0</v>
      </c>
      <c r="M209" s="246">
        <f>SUMIF(BAROMPREM!B:B,G209,BAROMPREM!L:L)/1000</f>
        <v>0</v>
      </c>
      <c r="N209" s="246">
        <f>L209*VLOOKUP(G209,CONSO!$C$4:$N$342,6,FALSE)*VLOOKUP(G209,CONSO!$C$4:$N$342,7,FALSE)+M209*CONSO!$S$4*CONSO!$T$4</f>
        <v>0</v>
      </c>
      <c r="O209" s="246">
        <f>K209*SUMIF(CONSO!C:C,G209,CONSO!M:M)</f>
        <v>0</v>
      </c>
      <c r="P209" s="246">
        <f>K209*SUMIF(CONSO!C:C,G209,CONSO!N:N)</f>
        <v>0</v>
      </c>
      <c r="Q209" s="246">
        <f t="shared" si="6"/>
        <v>0</v>
      </c>
      <c r="W209" s="62">
        <v>1.25</v>
      </c>
      <c r="X209" s="28">
        <f>IF(SUMIF(IMMO!C:C,G209,IMMO!G:G)=0,0,Y209/SUMIF(IMMO!C:C,G209,IMMO!G:G))</f>
        <v>0</v>
      </c>
      <c r="Y209" s="246">
        <f>SUMIF(BAROMPREM!B:B,G209,BAROMPREM!N:N)/1000</f>
        <v>0</v>
      </c>
      <c r="Z209" s="246">
        <f>Y209*VLOOKUP(G209,IMMO!$C$4:$R$342,6,FALSE)*VLOOKUP(G209,IMMO!$C$4:$R$342,7,FALSE)</f>
        <v>0</v>
      </c>
      <c r="AA209" s="246">
        <f>X209*SUMIF(IMMO!C:C,G209,IMMO!M:M)</f>
        <v>0</v>
      </c>
      <c r="AB209" s="246">
        <f>X209*SUMIF(IMMO!C:C,G209,IMMO!N:N)</f>
        <v>0</v>
      </c>
      <c r="AC209" s="246">
        <f>X209*SUMIF(IMMO!C:C,G209,IMMO!O:O)</f>
        <v>0</v>
      </c>
      <c r="AD209" s="246">
        <f>X209*SUMIF(IMMO!C:C,G209,IMMO!Q:Q)</f>
        <v>0</v>
      </c>
      <c r="AE209" s="246">
        <f>X209*SUMIF(IMMO!C:C,G209,IMMO!R:R)</f>
        <v>0</v>
      </c>
      <c r="AF209" s="246">
        <f t="shared" si="7"/>
        <v>0</v>
      </c>
    </row>
    <row r="210" spans="1:32" x14ac:dyDescent="0.25">
      <c r="A210" s="41">
        <v>110</v>
      </c>
      <c r="B210" s="42" t="s">
        <v>6</v>
      </c>
      <c r="C210" s="41">
        <v>27</v>
      </c>
      <c r="D210" s="43" t="s">
        <v>515</v>
      </c>
      <c r="E210" s="41">
        <v>554531</v>
      </c>
      <c r="F210" s="43" t="s">
        <v>213</v>
      </c>
      <c r="G210" s="41">
        <v>54531</v>
      </c>
      <c r="H210" s="43" t="s">
        <v>213</v>
      </c>
      <c r="I210" s="41">
        <v>54531</v>
      </c>
      <c r="K210" s="28">
        <f>IF(SUMIF(CONSO!C:C,G210,CONSO!G:G)=0,0,L210/SUMIF(CONSO!C:C,G210,CONSO!G:G))</f>
        <v>5.2915456446081532E-2</v>
      </c>
      <c r="L210" s="246">
        <f>SUMIF(BAROMPREM!B:B,G210,BAROMPREM!J:J)/1000-M210</f>
        <v>100</v>
      </c>
      <c r="M210" s="246">
        <f>SUMIF(BAROMPREM!B:B,G210,BAROMPREM!L:L)/1000</f>
        <v>0.99041000000000001</v>
      </c>
      <c r="N210" s="246">
        <f>L210*VLOOKUP(G210,CONSO!$C$4:$N$342,6,FALSE)*VLOOKUP(G210,CONSO!$C$4:$N$342,7,FALSE)+M210*CONSO!$S$4*CONSO!$T$4</f>
        <v>9.3641276322643066</v>
      </c>
      <c r="O210" s="246">
        <f>K210*SUMIF(CONSO!C:C,G210,CONSO!M:M)</f>
        <v>0</v>
      </c>
      <c r="P210" s="246">
        <f>K210*SUMIF(CONSO!C:C,G210,CONSO!N:N)</f>
        <v>0</v>
      </c>
      <c r="Q210" s="246">
        <f t="shared" si="6"/>
        <v>9.3641276322643066</v>
      </c>
      <c r="W210" s="62">
        <v>1.2</v>
      </c>
      <c r="X210" s="28">
        <f>IF(SUMIF(IMMO!C:C,G210,IMMO!G:G)=0,0,Y210/SUMIF(IMMO!C:C,G210,IMMO!G:G))</f>
        <v>2.4676301671749615E-2</v>
      </c>
      <c r="Y210" s="246">
        <f>SUMIF(BAROMPREM!B:B,G210,BAROMPREM!N:N)/1000</f>
        <v>185.03898999999998</v>
      </c>
      <c r="Z210" s="246">
        <f>Y210*VLOOKUP(G210,IMMO!$C$4:$R$342,6,FALSE)*VLOOKUP(G210,IMMO!$C$4:$R$342,7,FALSE)</f>
        <v>9.4349493710800285</v>
      </c>
      <c r="AA210" s="246">
        <f>X210*SUMIF(IMMO!C:C,G210,IMMO!M:M)</f>
        <v>0</v>
      </c>
      <c r="AB210" s="246">
        <f>X210*SUMIF(IMMO!C:C,G210,IMMO!N:N)</f>
        <v>0</v>
      </c>
      <c r="AC210" s="246">
        <f>X210*SUMIF(IMMO!C:C,G210,IMMO!O:O)</f>
        <v>0</v>
      </c>
      <c r="AD210" s="246">
        <f>X210*SUMIF(IMMO!C:C,G210,IMMO!Q:Q)</f>
        <v>0</v>
      </c>
      <c r="AE210" s="246">
        <f>X210*SUMIF(IMMO!C:C,G210,IMMO!R:R)</f>
        <v>0</v>
      </c>
      <c r="AF210" s="246">
        <f t="shared" si="7"/>
        <v>11.321939245296035</v>
      </c>
    </row>
    <row r="211" spans="1:32" x14ac:dyDescent="0.25">
      <c r="A211" s="41">
        <v>110</v>
      </c>
      <c r="B211" s="42" t="s">
        <v>6</v>
      </c>
      <c r="C211" s="41">
        <v>27</v>
      </c>
      <c r="D211" s="43" t="s">
        <v>515</v>
      </c>
      <c r="E211" s="41">
        <v>554533</v>
      </c>
      <c r="F211" s="43" t="s">
        <v>214</v>
      </c>
      <c r="G211" s="41">
        <v>54533</v>
      </c>
      <c r="H211" s="43" t="s">
        <v>214</v>
      </c>
      <c r="I211" s="41">
        <v>54533</v>
      </c>
      <c r="K211" s="28">
        <f>IF(SUMIF(CONSO!C:C,G211,CONSO!G:G)=0,0,L211/SUMIF(CONSO!C:C,G211,CONSO!G:G))</f>
        <v>5.4031106479873414E-2</v>
      </c>
      <c r="L211" s="246">
        <f>SUMIF(BAROMPREM!B:B,G211,BAROMPREM!J:J)/1000-M211</f>
        <v>70</v>
      </c>
      <c r="M211" s="246">
        <f>SUMIF(BAROMPREM!B:B,G211,BAROMPREM!L:L)/1000</f>
        <v>0.18052000000000001</v>
      </c>
      <c r="N211" s="246">
        <f>L211*VLOOKUP(G211,CONSO!$C$4:$N$342,6,FALSE)*VLOOKUP(G211,CONSO!$C$4:$N$342,7,FALSE)+M211*CONSO!$S$4*CONSO!$T$4</f>
        <v>5.9383756859351342</v>
      </c>
      <c r="O211" s="246">
        <f>K211*SUMIF(CONSO!C:C,G211,CONSO!M:M)</f>
        <v>0</v>
      </c>
      <c r="P211" s="246">
        <f>K211*SUMIF(CONSO!C:C,G211,CONSO!N:N)</f>
        <v>0</v>
      </c>
      <c r="Q211" s="246">
        <f t="shared" si="6"/>
        <v>5.9383756859351342</v>
      </c>
      <c r="W211" s="62">
        <v>1.2</v>
      </c>
      <c r="X211" s="28">
        <f>IF(SUMIF(IMMO!C:C,G211,IMMO!G:G)=0,0,Y211/SUMIF(IMMO!C:C,G211,IMMO!G:G))</f>
        <v>3.3589104850689541E-2</v>
      </c>
      <c r="Y211" s="246">
        <f>SUMIF(BAROMPREM!B:B,G211,BAROMPREM!N:N)/1000</f>
        <v>171.06200000000001</v>
      </c>
      <c r="Z211" s="246">
        <f>Y211*VLOOKUP(G211,IMMO!$C$4:$R$342,6,FALSE)*VLOOKUP(G211,IMMO!$C$4:$R$342,7,FALSE)</f>
        <v>6.9134699291728667</v>
      </c>
      <c r="AA211" s="246">
        <f>X211*SUMIF(IMMO!C:C,G211,IMMO!M:M)</f>
        <v>0</v>
      </c>
      <c r="AB211" s="246">
        <f>X211*SUMIF(IMMO!C:C,G211,IMMO!N:N)</f>
        <v>0</v>
      </c>
      <c r="AC211" s="246">
        <f>X211*SUMIF(IMMO!C:C,G211,IMMO!O:O)</f>
        <v>0</v>
      </c>
      <c r="AD211" s="246">
        <f>X211*SUMIF(IMMO!C:C,G211,IMMO!Q:Q)</f>
        <v>0</v>
      </c>
      <c r="AE211" s="246">
        <f>X211*SUMIF(IMMO!C:C,G211,IMMO!R:R)</f>
        <v>0</v>
      </c>
      <c r="AF211" s="246">
        <f t="shared" si="7"/>
        <v>8.2961639150074404</v>
      </c>
    </row>
    <row r="212" spans="1:32" x14ac:dyDescent="0.25">
      <c r="A212" s="41">
        <v>110</v>
      </c>
      <c r="B212" s="42" t="s">
        <v>6</v>
      </c>
      <c r="C212" s="41">
        <v>27</v>
      </c>
      <c r="D212" s="43" t="s">
        <v>515</v>
      </c>
      <c r="E212" s="41">
        <v>454535</v>
      </c>
      <c r="F212" s="43" t="s">
        <v>215</v>
      </c>
      <c r="G212" s="41">
        <v>54535</v>
      </c>
      <c r="H212" s="43" t="s">
        <v>215</v>
      </c>
      <c r="I212" s="41">
        <v>54535</v>
      </c>
      <c r="K212" s="28">
        <f>IF(SUMIF(CONSO!C:C,G212,CONSO!G:G)=0,0,L212/SUMIF(CONSO!C:C,G212,CONSO!G:G))</f>
        <v>2.2913123688595695E-2</v>
      </c>
      <c r="L212" s="246">
        <f>SUMIF(BAROMPREM!B:B,G212,BAROMPREM!J:J)/1000-M212</f>
        <v>92</v>
      </c>
      <c r="M212" s="246">
        <f>SUMIF(BAROMPREM!B:B,G212,BAROMPREM!L:L)/1000</f>
        <v>4.8233000000000006</v>
      </c>
      <c r="N212" s="246">
        <f>L212*VLOOKUP(G212,CONSO!$C$4:$N$342,6,FALSE)*VLOOKUP(G212,CONSO!$C$4:$N$342,7,FALSE)+M212*CONSO!$S$4*CONSO!$T$4</f>
        <v>8.5864048824996733</v>
      </c>
      <c r="O212" s="246">
        <f>K212*SUMIF(CONSO!C:C,G212,CONSO!M:M)</f>
        <v>0</v>
      </c>
      <c r="P212" s="246">
        <f>K212*SUMIF(CONSO!C:C,G212,CONSO!N:N)</f>
        <v>0</v>
      </c>
      <c r="Q212" s="246">
        <f t="shared" si="6"/>
        <v>8.5864048824996733</v>
      </c>
      <c r="W212" s="62">
        <v>1.2</v>
      </c>
      <c r="X212" s="28">
        <f>IF(SUMIF(IMMO!C:C,G212,IMMO!G:G)=0,0,Y212/SUMIF(IMMO!C:C,G212,IMMO!G:G))</f>
        <v>9.3183979585905116E-3</v>
      </c>
      <c r="Y212" s="246">
        <f>SUMIF(BAROMPREM!B:B,G212,BAROMPREM!N:N)/1000</f>
        <v>233.68341000000001</v>
      </c>
      <c r="Z212" s="246">
        <f>Y212*VLOOKUP(G212,IMMO!$C$4:$R$342,6,FALSE)*VLOOKUP(G212,IMMO!$C$4:$R$342,7,FALSE)</f>
        <v>9.0330301102233914</v>
      </c>
      <c r="AA212" s="246">
        <f>X212*SUMIF(IMMO!C:C,G212,IMMO!M:M)</f>
        <v>0</v>
      </c>
      <c r="AB212" s="246">
        <f>X212*SUMIF(IMMO!C:C,G212,IMMO!N:N)</f>
        <v>0</v>
      </c>
      <c r="AC212" s="246">
        <f>X212*SUMIF(IMMO!C:C,G212,IMMO!O:O)</f>
        <v>0</v>
      </c>
      <c r="AD212" s="246">
        <f>X212*SUMIF(IMMO!C:C,G212,IMMO!Q:Q)</f>
        <v>0</v>
      </c>
      <c r="AE212" s="246">
        <f>X212*SUMIF(IMMO!C:C,G212,IMMO!R:R)</f>
        <v>0</v>
      </c>
      <c r="AF212" s="246">
        <f t="shared" si="7"/>
        <v>10.839636132268069</v>
      </c>
    </row>
    <row r="213" spans="1:32" x14ac:dyDescent="0.25">
      <c r="A213" s="41">
        <v>110</v>
      </c>
      <c r="B213" s="42" t="s">
        <v>6</v>
      </c>
      <c r="C213" s="41">
        <v>27</v>
      </c>
      <c r="D213" s="43" t="s">
        <v>515</v>
      </c>
      <c r="E213" s="41">
        <v>454651</v>
      </c>
      <c r="F213" s="43" t="s">
        <v>218</v>
      </c>
      <c r="G213" s="41">
        <v>54651</v>
      </c>
      <c r="H213" s="43" t="s">
        <v>218</v>
      </c>
      <c r="I213" s="41">
        <v>54651</v>
      </c>
      <c r="K213" s="28">
        <f>IF(SUMIF(CONSO!C:C,G213,CONSO!G:G)=0,0,L213/SUMIF(CONSO!C:C,G213,CONSO!G:G))</f>
        <v>1.2195559245266569E-2</v>
      </c>
      <c r="L213" s="246">
        <f>SUMIF(BAROMPREM!B:B,G213,BAROMPREM!J:J)/1000-M213</f>
        <v>192.5</v>
      </c>
      <c r="M213" s="246">
        <f>SUMIF(BAROMPREM!B:B,G213,BAROMPREM!L:L)/1000</f>
        <v>30.15437</v>
      </c>
      <c r="N213" s="246">
        <f>L213*VLOOKUP(G213,CONSO!$C$4:$N$342,6,FALSE)*VLOOKUP(G213,CONSO!$C$4:$N$342,7,FALSE)+M213*CONSO!$S$4*CONSO!$T$4</f>
        <v>18.941289137868711</v>
      </c>
      <c r="O213" s="246">
        <f>K213*SUMIF(CONSO!C:C,G213,CONSO!M:M)</f>
        <v>0</v>
      </c>
      <c r="P213" s="246">
        <f>K213*SUMIF(CONSO!C:C,G213,CONSO!N:N)</f>
        <v>0</v>
      </c>
      <c r="Q213" s="246">
        <f t="shared" si="6"/>
        <v>18.941289137868711</v>
      </c>
      <c r="W213" s="62">
        <v>1.2</v>
      </c>
      <c r="X213" s="28">
        <f>IF(SUMIF(IMMO!C:C,G213,IMMO!G:G)=0,0,Y213/SUMIF(IMMO!C:C,G213,IMMO!G:G))</f>
        <v>1.3924476435780217E-2</v>
      </c>
      <c r="Y213" s="246">
        <f>SUMIF(BAROMPREM!B:B,G213,BAROMPREM!N:N)/1000</f>
        <v>1690.9169999999999</v>
      </c>
      <c r="Z213" s="246">
        <f>Y213*VLOOKUP(G213,IMMO!$C$4:$R$342,6,FALSE)*VLOOKUP(G213,IMMO!$C$4:$R$342,7,FALSE)</f>
        <v>64.972480920593455</v>
      </c>
      <c r="AA213" s="246">
        <f>X213*SUMIF(IMMO!C:C,G213,IMMO!M:M)</f>
        <v>0</v>
      </c>
      <c r="AB213" s="246">
        <f>X213*SUMIF(IMMO!C:C,G213,IMMO!N:N)</f>
        <v>0</v>
      </c>
      <c r="AC213" s="246">
        <f>X213*SUMIF(IMMO!C:C,G213,IMMO!O:O)</f>
        <v>0</v>
      </c>
      <c r="AD213" s="246">
        <f>X213*SUMIF(IMMO!C:C,G213,IMMO!Q:Q)</f>
        <v>0</v>
      </c>
      <c r="AE213" s="246">
        <f>X213*SUMIF(IMMO!C:C,G213,IMMO!R:R)</f>
        <v>0</v>
      </c>
      <c r="AF213" s="246">
        <f t="shared" si="7"/>
        <v>77.966977104712143</v>
      </c>
    </row>
    <row r="214" spans="1:32" x14ac:dyDescent="0.25">
      <c r="A214" s="41">
        <v>110</v>
      </c>
      <c r="B214" s="42" t="s">
        <v>6</v>
      </c>
      <c r="C214" s="41">
        <v>27</v>
      </c>
      <c r="D214" s="43" t="s">
        <v>515</v>
      </c>
      <c r="E214" s="41">
        <v>554686</v>
      </c>
      <c r="F214" s="43" t="s">
        <v>219</v>
      </c>
      <c r="G214" s="41">
        <v>54686</v>
      </c>
      <c r="H214" s="43" t="s">
        <v>219</v>
      </c>
      <c r="I214" s="41">
        <v>54686</v>
      </c>
      <c r="K214" s="28">
        <f>IF(SUMIF(CONSO!C:C,G214,CONSO!G:G)=0,0,L214/SUMIF(CONSO!C:C,G214,CONSO!G:G))</f>
        <v>1.1627906976744188E-2</v>
      </c>
      <c r="L214" s="246">
        <f>SUMIF(BAROMPREM!B:B,G214,BAROMPREM!J:J)/1000-M214</f>
        <v>11</v>
      </c>
      <c r="M214" s="246">
        <f>SUMIF(BAROMPREM!B:B,G214,BAROMPREM!L:L)/1000</f>
        <v>0</v>
      </c>
      <c r="N214" s="246">
        <f>L214*VLOOKUP(G214,CONSO!$C$4:$N$342,6,FALSE)*VLOOKUP(G214,CONSO!$C$4:$N$342,7,FALSE)+M214*CONSO!$S$4*CONSO!$T$4</f>
        <v>1.0089315638593026</v>
      </c>
      <c r="O214" s="246">
        <f>K214*SUMIF(CONSO!C:C,G214,CONSO!M:M)</f>
        <v>0</v>
      </c>
      <c r="P214" s="246">
        <f>K214*SUMIF(CONSO!C:C,G214,CONSO!N:N)</f>
        <v>0</v>
      </c>
      <c r="Q214" s="246">
        <f t="shared" si="6"/>
        <v>1.0089315638593026</v>
      </c>
      <c r="W214" s="62">
        <v>1.2</v>
      </c>
      <c r="X214" s="28">
        <f>IF(SUMIF(IMMO!C:C,G214,IMMO!G:G)=0,0,Y214/SUMIF(IMMO!C:C,G214,IMMO!G:G))</f>
        <v>6.6219643829815072E-2</v>
      </c>
      <c r="Y214" s="246">
        <f>SUMIF(BAROMPREM!B:B,G214,BAROMPREM!N:N)/1000</f>
        <v>99.643770000000004</v>
      </c>
      <c r="Z214" s="246">
        <f>Y214*VLOOKUP(G214,IMMO!$C$4:$R$342,6,FALSE)*VLOOKUP(G214,IMMO!$C$4:$R$342,7,FALSE)</f>
        <v>5.4451394585640625</v>
      </c>
      <c r="AA214" s="246">
        <f>X214*SUMIF(IMMO!C:C,G214,IMMO!M:M)</f>
        <v>0</v>
      </c>
      <c r="AB214" s="246">
        <f>X214*SUMIF(IMMO!C:C,G214,IMMO!N:N)</f>
        <v>0</v>
      </c>
      <c r="AC214" s="246">
        <f>X214*SUMIF(IMMO!C:C,G214,IMMO!O:O)</f>
        <v>0</v>
      </c>
      <c r="AD214" s="246">
        <f>X214*SUMIF(IMMO!C:C,G214,IMMO!Q:Q)</f>
        <v>0</v>
      </c>
      <c r="AE214" s="246">
        <f>X214*SUMIF(IMMO!C:C,G214,IMMO!R:R)</f>
        <v>0</v>
      </c>
      <c r="AF214" s="246">
        <f t="shared" si="7"/>
        <v>6.5341673502768751</v>
      </c>
    </row>
    <row r="215" spans="1:32" x14ac:dyDescent="0.25">
      <c r="A215" s="41">
        <v>110</v>
      </c>
      <c r="B215" s="42" t="s">
        <v>6</v>
      </c>
      <c r="C215" s="41">
        <v>27</v>
      </c>
      <c r="D215" s="43" t="s">
        <v>515</v>
      </c>
      <c r="E215" s="41">
        <v>454696</v>
      </c>
      <c r="F215" s="43" t="s">
        <v>233</v>
      </c>
      <c r="G215" s="41">
        <v>54696</v>
      </c>
      <c r="H215" s="43" t="s">
        <v>233</v>
      </c>
      <c r="I215" s="41">
        <v>54696</v>
      </c>
      <c r="K215" s="28">
        <f>IF(SUMIF(CONSO!C:C,G215,CONSO!G:G)=0,0,L215/SUMIF(CONSO!C:C,G215,CONSO!G:G))</f>
        <v>3.7725614758575415E-2</v>
      </c>
      <c r="L215" s="246">
        <f>SUMIF(BAROMPREM!B:B,G215,BAROMPREM!J:J)/1000-M215</f>
        <v>69</v>
      </c>
      <c r="M215" s="246">
        <f>SUMIF(BAROMPREM!B:B,G215,BAROMPREM!L:L)/1000</f>
        <v>2.8539599999999998</v>
      </c>
      <c r="N215" s="246">
        <f>L215*VLOOKUP(G215,CONSO!$C$4:$N$342,6,FALSE)*VLOOKUP(G215,CONSO!$C$4:$N$342,7,FALSE)+M215*CONSO!$S$4*CONSO!$T$4</f>
        <v>6.2878579543235338</v>
      </c>
      <c r="O215" s="246">
        <f>K215*SUMIF(CONSO!C:C,G215,CONSO!M:M)</f>
        <v>0</v>
      </c>
      <c r="P215" s="246">
        <f>K215*SUMIF(CONSO!C:C,G215,CONSO!N:N)</f>
        <v>0</v>
      </c>
      <c r="Q215" s="246">
        <f t="shared" si="6"/>
        <v>6.2878579543235338</v>
      </c>
      <c r="W215" s="62">
        <v>1.1499999999999999</v>
      </c>
      <c r="X215" s="28">
        <f>IF(SUMIF(IMMO!C:C,G215,IMMO!G:G)=0,0,Y215/SUMIF(IMMO!C:C,G215,IMMO!G:G))</f>
        <v>2.3292979116498937E-2</v>
      </c>
      <c r="Y215" s="246">
        <f>SUMIF(BAROMPREM!B:B,G215,BAROMPREM!N:N)/1000</f>
        <v>260.37979000000001</v>
      </c>
      <c r="Z215" s="246">
        <f>Y215*VLOOKUP(G215,IMMO!$C$4:$R$342,6,FALSE)*VLOOKUP(G215,IMMO!$C$4:$R$342,7,FALSE)</f>
        <v>9.6212627503019679</v>
      </c>
      <c r="AA215" s="246">
        <f>X215*SUMIF(IMMO!C:C,G215,IMMO!M:M)</f>
        <v>0</v>
      </c>
      <c r="AB215" s="246">
        <f>X215*SUMIF(IMMO!C:C,G215,IMMO!N:N)</f>
        <v>0</v>
      </c>
      <c r="AC215" s="246">
        <f>X215*SUMIF(IMMO!C:C,G215,IMMO!O:O)</f>
        <v>0</v>
      </c>
      <c r="AD215" s="246">
        <f>X215*SUMIF(IMMO!C:C,G215,IMMO!Q:Q)</f>
        <v>0</v>
      </c>
      <c r="AE215" s="246">
        <f>X215*SUMIF(IMMO!C:C,G215,IMMO!R:R)</f>
        <v>0</v>
      </c>
      <c r="AF215" s="246">
        <f t="shared" si="7"/>
        <v>11.064452162847262</v>
      </c>
    </row>
    <row r="216" spans="1:32" x14ac:dyDescent="0.25">
      <c r="A216" s="41">
        <v>110</v>
      </c>
      <c r="B216" s="42" t="s">
        <v>6</v>
      </c>
      <c r="C216" s="41">
        <v>31</v>
      </c>
      <c r="D216" s="43" t="s">
        <v>516</v>
      </c>
      <c r="E216" s="41">
        <v>455151</v>
      </c>
      <c r="F216" s="43" t="s">
        <v>181</v>
      </c>
      <c r="G216" s="41">
        <v>55151</v>
      </c>
      <c r="H216" s="43" t="s">
        <v>181</v>
      </c>
      <c r="I216" s="41">
        <v>55151</v>
      </c>
      <c r="K216" s="28">
        <f>IF(SUMIF(CONSO!C:C,G216,CONSO!G:G)=0,0,L216/SUMIF(CONSO!C:C,G216,CONSO!G:G))</f>
        <v>3.1433744640344388E-2</v>
      </c>
      <c r="L216" s="246">
        <f>SUMIF(BAROMPREM!B:B,G216,BAROMPREM!J:J)/1000-M216</f>
        <v>155.5</v>
      </c>
      <c r="M216" s="246">
        <f>SUMIF(BAROMPREM!B:B,G216,BAROMPREM!L:L)/1000</f>
        <v>10.733879999999999</v>
      </c>
      <c r="N216" s="246">
        <f>L216*VLOOKUP(G216,CONSO!$C$4:$N$342,6,FALSE)*VLOOKUP(G216,CONSO!$C$4:$N$342,7,FALSE)+M216*CONSO!$S$4*CONSO!$T$4</f>
        <v>16.262765723999195</v>
      </c>
      <c r="O216" s="246">
        <f>K216*SUMIF(CONSO!C:C,G216,CONSO!M:M)</f>
        <v>0</v>
      </c>
      <c r="P216" s="246">
        <f>K216*SUMIF(CONSO!C:C,G216,CONSO!N:N)</f>
        <v>0</v>
      </c>
      <c r="Q216" s="246">
        <f t="shared" si="6"/>
        <v>16.262765723999195</v>
      </c>
      <c r="W216" s="62">
        <v>1.2</v>
      </c>
      <c r="X216" s="28">
        <f>IF(SUMIF(IMMO!C:C,G216,IMMO!G:G)=0,0,Y216/SUMIF(IMMO!C:C,G216,IMMO!G:G))</f>
        <v>1.7412510025787236E-2</v>
      </c>
      <c r="Y216" s="246">
        <f>SUMIF(BAROMPREM!B:B,G216,BAROMPREM!N:N)/1000</f>
        <v>250.91605999999999</v>
      </c>
      <c r="Z216" s="246">
        <f>Y216*VLOOKUP(G216,IMMO!$C$4:$R$342,6,FALSE)*VLOOKUP(G216,IMMO!$C$4:$R$342,7,FALSE)</f>
        <v>9.9231370295509116</v>
      </c>
      <c r="AA216" s="246">
        <f>X216*SUMIF(IMMO!C:C,G216,IMMO!M:M)</f>
        <v>0</v>
      </c>
      <c r="AB216" s="246">
        <f>X216*SUMIF(IMMO!C:C,G216,IMMO!N:N)</f>
        <v>0</v>
      </c>
      <c r="AC216" s="246">
        <f>X216*SUMIF(IMMO!C:C,G216,IMMO!O:O)</f>
        <v>0</v>
      </c>
      <c r="AD216" s="246">
        <f>X216*SUMIF(IMMO!C:C,G216,IMMO!Q:Q)</f>
        <v>0</v>
      </c>
      <c r="AE216" s="246">
        <f>X216*SUMIF(IMMO!C:C,G216,IMMO!R:R)</f>
        <v>0</v>
      </c>
      <c r="AF216" s="246">
        <f t="shared" si="7"/>
        <v>11.907764435461093</v>
      </c>
    </row>
    <row r="217" spans="1:32" x14ac:dyDescent="0.25">
      <c r="A217" s="41">
        <v>110</v>
      </c>
      <c r="B217" s="42" t="s">
        <v>6</v>
      </c>
      <c r="C217" s="41">
        <v>31</v>
      </c>
      <c r="D217" s="43" t="s">
        <v>516</v>
      </c>
      <c r="E217" s="41">
        <v>455231</v>
      </c>
      <c r="F217" s="43" t="s">
        <v>184</v>
      </c>
      <c r="G217" s="41">
        <v>55231</v>
      </c>
      <c r="H217" s="43" t="s">
        <v>184</v>
      </c>
      <c r="I217" s="41">
        <v>55231</v>
      </c>
      <c r="K217" s="28">
        <f>IF(SUMIF(CONSO!C:C,G217,CONSO!G:G)=0,0,L217/SUMIF(CONSO!C:C,G217,CONSO!G:G))</f>
        <v>2.5791819080624001E-2</v>
      </c>
      <c r="L217" s="246">
        <f>SUMIF(BAROMPREM!B:B,G217,BAROMPREM!J:J)/1000-M217</f>
        <v>63</v>
      </c>
      <c r="M217" s="246">
        <f>SUMIF(BAROMPREM!B:B,G217,BAROMPREM!L:L)/1000</f>
        <v>2.1803000000000003</v>
      </c>
      <c r="N217" s="246">
        <f>L217*VLOOKUP(G217,CONSO!$C$4:$N$342,6,FALSE)*VLOOKUP(G217,CONSO!$C$4:$N$342,7,FALSE)+M217*CONSO!$S$4*CONSO!$T$4</f>
        <v>5.5128512992898457</v>
      </c>
      <c r="O217" s="246">
        <f>K217*SUMIF(CONSO!C:C,G217,CONSO!M:M)</f>
        <v>0</v>
      </c>
      <c r="P217" s="246">
        <f>K217*SUMIF(CONSO!C:C,G217,CONSO!N:N)</f>
        <v>0</v>
      </c>
      <c r="Q217" s="246">
        <f t="shared" si="6"/>
        <v>5.5128512992898457</v>
      </c>
      <c r="W217" s="62">
        <v>1.25</v>
      </c>
      <c r="X217" s="28">
        <f>IF(SUMIF(IMMO!C:C,G217,IMMO!G:G)=0,0,Y217/SUMIF(IMMO!C:C,G217,IMMO!G:G))</f>
        <v>0.11219104418559643</v>
      </c>
      <c r="Y217" s="246">
        <f>SUMIF(BAROMPREM!B:B,G217,BAROMPREM!N:N)/1000</f>
        <v>608.59010000000001</v>
      </c>
      <c r="Z217" s="246">
        <f>Y217*VLOOKUP(G217,IMMO!$C$4:$R$342,6,FALSE)*VLOOKUP(G217,IMMO!$C$4:$R$342,7,FALSE)</f>
        <v>26.209013635979822</v>
      </c>
      <c r="AA217" s="246">
        <f>X217*SUMIF(IMMO!C:C,G217,IMMO!M:M)</f>
        <v>0</v>
      </c>
      <c r="AB217" s="246">
        <f>X217*SUMIF(IMMO!C:C,G217,IMMO!N:N)</f>
        <v>0</v>
      </c>
      <c r="AC217" s="246">
        <f>X217*SUMIF(IMMO!C:C,G217,IMMO!O:O)</f>
        <v>0</v>
      </c>
      <c r="AD217" s="246">
        <f>X217*SUMIF(IMMO!C:C,G217,IMMO!Q:Q)</f>
        <v>0</v>
      </c>
      <c r="AE217" s="246">
        <f>X217*SUMIF(IMMO!C:C,G217,IMMO!R:R)</f>
        <v>0</v>
      </c>
      <c r="AF217" s="246">
        <f t="shared" si="7"/>
        <v>32.76126704497478</v>
      </c>
    </row>
    <row r="218" spans="1:32" x14ac:dyDescent="0.25">
      <c r="A218" s="41">
        <v>110</v>
      </c>
      <c r="B218" s="42" t="s">
        <v>6</v>
      </c>
      <c r="C218" s="41">
        <v>31</v>
      </c>
      <c r="D218" s="43" t="s">
        <v>516</v>
      </c>
      <c r="E218" s="41">
        <v>455298</v>
      </c>
      <c r="F218" s="43" t="s">
        <v>225</v>
      </c>
      <c r="G218" s="41">
        <v>55298</v>
      </c>
      <c r="H218" s="43" t="s">
        <v>225</v>
      </c>
      <c r="I218" s="41">
        <v>55298</v>
      </c>
      <c r="K218" s="28">
        <f>IF(SUMIF(CONSO!C:C,G218,CONSO!G:G)=0,0,L218/SUMIF(CONSO!C:C,G218,CONSO!G:G))</f>
        <v>0</v>
      </c>
      <c r="L218" s="246">
        <f>SUMIF(BAROMPREM!B:B,G218,BAROMPREM!J:J)/1000-M218</f>
        <v>0</v>
      </c>
      <c r="M218" s="246">
        <f>SUMIF(BAROMPREM!B:B,G218,BAROMPREM!L:L)/1000</f>
        <v>0.29260000000000003</v>
      </c>
      <c r="N218" s="246">
        <f>L218*VLOOKUP(G218,CONSO!$C$4:$N$342,6,FALSE)*VLOOKUP(G218,CONSO!$C$4:$N$342,7,FALSE)+M218*CONSO!$S$4*CONSO!$T$4</f>
        <v>1.9845302400000008E-2</v>
      </c>
      <c r="O218" s="246">
        <f>K218*SUMIF(CONSO!C:C,G218,CONSO!M:M)</f>
        <v>0</v>
      </c>
      <c r="P218" s="246">
        <f>K218*SUMIF(CONSO!C:C,G218,CONSO!N:N)</f>
        <v>0</v>
      </c>
      <c r="Q218" s="246">
        <f t="shared" si="6"/>
        <v>1.9845302400000008E-2</v>
      </c>
      <c r="W218" s="62">
        <v>1.25</v>
      </c>
      <c r="X218" s="28">
        <f>IF(SUMIF(IMMO!C:C,G218,IMMO!G:G)=0,0,Y218/SUMIF(IMMO!C:C,G218,IMMO!G:G))</f>
        <v>0</v>
      </c>
      <c r="Y218" s="246">
        <f>SUMIF(BAROMPREM!B:B,G218,BAROMPREM!N:N)/1000</f>
        <v>0</v>
      </c>
      <c r="Z218" s="246">
        <f>Y218*VLOOKUP(G218,IMMO!$C$4:$R$342,6,FALSE)*VLOOKUP(G218,IMMO!$C$4:$R$342,7,FALSE)</f>
        <v>0</v>
      </c>
      <c r="AA218" s="246">
        <f>X218*SUMIF(IMMO!C:C,G218,IMMO!M:M)</f>
        <v>0</v>
      </c>
      <c r="AB218" s="246">
        <f>X218*SUMIF(IMMO!C:C,G218,IMMO!N:N)</f>
        <v>0</v>
      </c>
      <c r="AC218" s="246">
        <f>X218*SUMIF(IMMO!C:C,G218,IMMO!O:O)</f>
        <v>0</v>
      </c>
      <c r="AD218" s="246">
        <f>X218*SUMIF(IMMO!C:C,G218,IMMO!Q:Q)</f>
        <v>0</v>
      </c>
      <c r="AE218" s="246">
        <f>X218*SUMIF(IMMO!C:C,G218,IMMO!R:R)</f>
        <v>0</v>
      </c>
      <c r="AF218" s="246">
        <f t="shared" si="7"/>
        <v>0</v>
      </c>
    </row>
    <row r="219" spans="1:32" x14ac:dyDescent="0.25">
      <c r="A219" s="41">
        <v>110</v>
      </c>
      <c r="B219" s="42" t="s">
        <v>6</v>
      </c>
      <c r="C219" s="41">
        <v>31</v>
      </c>
      <c r="D219" s="43" t="s">
        <v>516</v>
      </c>
      <c r="E219" s="41">
        <v>555406</v>
      </c>
      <c r="F219" s="43" t="s">
        <v>182</v>
      </c>
      <c r="G219" s="41">
        <v>55406</v>
      </c>
      <c r="H219" s="43" t="s">
        <v>182</v>
      </c>
      <c r="I219" s="41">
        <v>55406</v>
      </c>
      <c r="K219" s="28">
        <f>IF(SUMIF(CONSO!C:C,G219,CONSO!G:G)=0,0,L219/SUMIF(CONSO!C:C,G219,CONSO!G:G))</f>
        <v>6.3157807260654772E-2</v>
      </c>
      <c r="L219" s="246">
        <f>SUMIF(BAROMPREM!B:B,G219,BAROMPREM!J:J)/1000-M219</f>
        <v>76</v>
      </c>
      <c r="M219" s="246">
        <f>SUMIF(BAROMPREM!B:B,G219,BAROMPREM!L:L)/1000</f>
        <v>1.97743</v>
      </c>
      <c r="N219" s="246">
        <f>L219*VLOOKUP(G219,CONSO!$C$4:$N$342,6,FALSE)*VLOOKUP(G219,CONSO!$C$4:$N$342,7,FALSE)+M219*CONSO!$S$4*CONSO!$T$4</f>
        <v>7.0332543170181285</v>
      </c>
      <c r="O219" s="246">
        <f>K219*SUMIF(CONSO!C:C,G219,CONSO!M:M)</f>
        <v>0</v>
      </c>
      <c r="P219" s="246">
        <f>K219*SUMIF(CONSO!C:C,G219,CONSO!N:N)</f>
        <v>0</v>
      </c>
      <c r="Q219" s="246">
        <f t="shared" si="6"/>
        <v>7.0332543170181285</v>
      </c>
      <c r="W219" s="62">
        <v>1.25</v>
      </c>
      <c r="X219" s="28">
        <f>IF(SUMIF(IMMO!C:C,G219,IMMO!G:G)=0,0,Y219/SUMIF(IMMO!C:C,G219,IMMO!G:G))</f>
        <v>3.8071860553722005E-2</v>
      </c>
      <c r="Y219" s="246">
        <f>SUMIF(BAROMPREM!B:B,G219,BAROMPREM!N:N)/1000</f>
        <v>167.84989999999999</v>
      </c>
      <c r="Z219" s="246">
        <f>Y219*VLOOKUP(G219,IMMO!$C$4:$R$342,6,FALSE)*VLOOKUP(G219,IMMO!$C$4:$R$342,7,FALSE)</f>
        <v>7.6035675657419954</v>
      </c>
      <c r="AA219" s="246">
        <f>X219*SUMIF(IMMO!C:C,G219,IMMO!M:M)</f>
        <v>0</v>
      </c>
      <c r="AB219" s="246">
        <f>X219*SUMIF(IMMO!C:C,G219,IMMO!N:N)</f>
        <v>0</v>
      </c>
      <c r="AC219" s="246">
        <f>X219*SUMIF(IMMO!C:C,G219,IMMO!O:O)</f>
        <v>0</v>
      </c>
      <c r="AD219" s="246">
        <f>X219*SUMIF(IMMO!C:C,G219,IMMO!Q:Q)</f>
        <v>0</v>
      </c>
      <c r="AE219" s="246">
        <f>X219*SUMIF(IMMO!C:C,G219,IMMO!R:R)</f>
        <v>0</v>
      </c>
      <c r="AF219" s="246">
        <f t="shared" si="7"/>
        <v>9.5044594571774947</v>
      </c>
    </row>
    <row r="220" spans="1:32" x14ac:dyDescent="0.25">
      <c r="A220" s="41">
        <v>110</v>
      </c>
      <c r="B220" s="42" t="s">
        <v>6</v>
      </c>
      <c r="C220" s="41">
        <v>31</v>
      </c>
      <c r="D220" s="43" t="s">
        <v>516</v>
      </c>
      <c r="E220" s="41">
        <v>554412</v>
      </c>
      <c r="F220" s="43" t="s">
        <v>191</v>
      </c>
      <c r="G220" s="41">
        <v>54412</v>
      </c>
      <c r="H220" s="43" t="s">
        <v>191</v>
      </c>
      <c r="I220" s="41">
        <v>54412</v>
      </c>
      <c r="K220" s="28">
        <f>IF(SUMIF(CONSO!C:C,G220,CONSO!G:G)=0,0,L220/SUMIF(CONSO!C:C,G220,CONSO!G:G))</f>
        <v>2.6430686782516984E-2</v>
      </c>
      <c r="L220" s="246">
        <f>SUMIF(BAROMPREM!B:B,G220,BAROMPREM!J:J)/1000-M220</f>
        <v>42</v>
      </c>
      <c r="M220" s="246">
        <f>SUMIF(BAROMPREM!B:B,G220,BAROMPREM!L:L)/1000</f>
        <v>9.0506200000000003</v>
      </c>
      <c r="N220" s="246">
        <f>L220*VLOOKUP(G220,CONSO!$C$4:$N$342,6,FALSE)*VLOOKUP(G220,CONSO!$C$4:$N$342,7,FALSE)+M220*CONSO!$S$4*CONSO!$T$4</f>
        <v>4.0089592069925599</v>
      </c>
      <c r="O220" s="246">
        <f>K220*SUMIF(CONSO!C:C,G220,CONSO!M:M)</f>
        <v>0</v>
      </c>
      <c r="P220" s="246">
        <f>K220*SUMIF(CONSO!C:C,G220,CONSO!N:N)</f>
        <v>0</v>
      </c>
      <c r="Q220" s="246">
        <f t="shared" si="6"/>
        <v>4.0089592069925599</v>
      </c>
      <c r="W220" s="62">
        <v>1.2</v>
      </c>
      <c r="X220" s="28">
        <f>IF(SUMIF(IMMO!C:C,G220,IMMO!G:G)=0,0,Y220/SUMIF(IMMO!C:C,G220,IMMO!G:G))</f>
        <v>0</v>
      </c>
      <c r="Y220" s="246">
        <f>SUMIF(BAROMPREM!B:B,G220,BAROMPREM!N:N)/1000</f>
        <v>0</v>
      </c>
      <c r="Z220" s="246">
        <f>Y220*VLOOKUP(G220,IMMO!$C$4:$R$342,6,FALSE)*VLOOKUP(G220,IMMO!$C$4:$R$342,7,FALSE)</f>
        <v>0</v>
      </c>
      <c r="AA220" s="246">
        <f>X220*SUMIF(IMMO!C:C,G220,IMMO!M:M)</f>
        <v>0</v>
      </c>
      <c r="AB220" s="246">
        <f>X220*SUMIF(IMMO!C:C,G220,IMMO!N:N)</f>
        <v>0</v>
      </c>
      <c r="AC220" s="246">
        <f>X220*SUMIF(IMMO!C:C,G220,IMMO!O:O)</f>
        <v>0</v>
      </c>
      <c r="AD220" s="246">
        <f>X220*SUMIF(IMMO!C:C,G220,IMMO!Q:Q)</f>
        <v>0</v>
      </c>
      <c r="AE220" s="246">
        <f>X220*SUMIF(IMMO!C:C,G220,IMMO!R:R)</f>
        <v>0</v>
      </c>
      <c r="AF220" s="246">
        <f t="shared" si="7"/>
        <v>0</v>
      </c>
    </row>
    <row r="221" spans="1:32" x14ac:dyDescent="0.25">
      <c r="A221" s="41">
        <v>110</v>
      </c>
      <c r="B221" s="42" t="s">
        <v>6</v>
      </c>
      <c r="C221" s="41">
        <v>31</v>
      </c>
      <c r="D221" s="43" t="s">
        <v>516</v>
      </c>
      <c r="E221" s="41">
        <v>554413</v>
      </c>
      <c r="F221" s="43" t="s">
        <v>192</v>
      </c>
      <c r="G221" s="41">
        <v>54413</v>
      </c>
      <c r="H221" s="43" t="s">
        <v>192</v>
      </c>
      <c r="I221" s="41">
        <v>54413</v>
      </c>
      <c r="K221" s="28">
        <f>IF(SUMIF(CONSO!C:C,G221,CONSO!G:G)=0,0,L221/SUMIF(CONSO!C:C,G221,CONSO!G:G))</f>
        <v>2.8899845699954265E-2</v>
      </c>
      <c r="L221" s="246">
        <f>SUMIF(BAROMPREM!B:B,G221,BAROMPREM!J:J)/1000-M221</f>
        <v>57.499999999999993</v>
      </c>
      <c r="M221" s="246">
        <f>SUMIF(BAROMPREM!B:B,G221,BAROMPREM!L:L)/1000</f>
        <v>11.45234</v>
      </c>
      <c r="N221" s="246">
        <f>L221*VLOOKUP(G221,CONSO!$C$4:$N$342,6,FALSE)*VLOOKUP(G221,CONSO!$C$4:$N$342,7,FALSE)+M221*CONSO!$S$4*CONSO!$T$4</f>
        <v>5.8602269108163485</v>
      </c>
      <c r="O221" s="246">
        <f>K221*SUMIF(CONSO!C:C,G221,CONSO!M:M)</f>
        <v>0</v>
      </c>
      <c r="P221" s="246">
        <f>K221*SUMIF(CONSO!C:C,G221,CONSO!N:N)</f>
        <v>0</v>
      </c>
      <c r="Q221" s="246">
        <f t="shared" si="6"/>
        <v>5.8602269108163485</v>
      </c>
      <c r="W221" s="62">
        <v>1.1499999999999999</v>
      </c>
      <c r="X221" s="28">
        <f>IF(SUMIF(IMMO!C:C,G221,IMMO!G:G)=0,0,Y221/SUMIF(IMMO!C:C,G221,IMMO!G:G))</f>
        <v>3.4915338052076389E-2</v>
      </c>
      <c r="Y221" s="246">
        <f>SUMIF(BAROMPREM!B:B,G221,BAROMPREM!N:N)/1000</f>
        <v>326.084</v>
      </c>
      <c r="Z221" s="246">
        <f>Y221*VLOOKUP(G221,IMMO!$C$4:$R$342,6,FALSE)*VLOOKUP(G221,IMMO!$C$4:$R$342,7,FALSE)</f>
        <v>13.580393133023952</v>
      </c>
      <c r="AA221" s="246">
        <f>X221*SUMIF(IMMO!C:C,G221,IMMO!M:M)</f>
        <v>0</v>
      </c>
      <c r="AB221" s="246">
        <f>X221*SUMIF(IMMO!C:C,G221,IMMO!N:N)</f>
        <v>0</v>
      </c>
      <c r="AC221" s="246">
        <f>X221*SUMIF(IMMO!C:C,G221,IMMO!O:O)</f>
        <v>0</v>
      </c>
      <c r="AD221" s="246">
        <f>X221*SUMIF(IMMO!C:C,G221,IMMO!Q:Q)</f>
        <v>0</v>
      </c>
      <c r="AE221" s="246">
        <f>X221*SUMIF(IMMO!C:C,G221,IMMO!R:R)</f>
        <v>0</v>
      </c>
      <c r="AF221" s="246">
        <f t="shared" si="7"/>
        <v>15.617452102977543</v>
      </c>
    </row>
    <row r="222" spans="1:32" x14ac:dyDescent="0.25">
      <c r="A222" s="41">
        <v>110</v>
      </c>
      <c r="B222" s="42" t="s">
        <v>6</v>
      </c>
      <c r="C222" s="41">
        <v>31</v>
      </c>
      <c r="D222" s="43" t="s">
        <v>516</v>
      </c>
      <c r="E222" s="41">
        <v>454414</v>
      </c>
      <c r="F222" s="43" t="s">
        <v>193</v>
      </c>
      <c r="G222" s="41">
        <v>54414</v>
      </c>
      <c r="H222" s="43" t="s">
        <v>193</v>
      </c>
      <c r="I222" s="41">
        <v>54414</v>
      </c>
      <c r="K222" s="28">
        <f>IF(SUMIF(CONSO!C:C,G222,CONSO!G:G)=0,0,L222/SUMIF(CONSO!C:C,G222,CONSO!G:G))</f>
        <v>1.6756659236019225E-2</v>
      </c>
      <c r="L222" s="246">
        <f>SUMIF(BAROMPREM!B:B,G222,BAROMPREM!J:J)/1000-M222</f>
        <v>30</v>
      </c>
      <c r="M222" s="246">
        <f>SUMIF(BAROMPREM!B:B,G222,BAROMPREM!L:L)/1000</f>
        <v>0.30714999999999998</v>
      </c>
      <c r="N222" s="246">
        <f>L222*VLOOKUP(G222,CONSO!$C$4:$N$342,6,FALSE)*VLOOKUP(G222,CONSO!$C$4:$N$342,7,FALSE)+M222*CONSO!$S$4*CONSO!$T$4</f>
        <v>2.6523009987087178</v>
      </c>
      <c r="O222" s="246">
        <f>K222*SUMIF(CONSO!C:C,G222,CONSO!M:M)</f>
        <v>0</v>
      </c>
      <c r="P222" s="246">
        <f>K222*SUMIF(CONSO!C:C,G222,CONSO!N:N)</f>
        <v>0</v>
      </c>
      <c r="Q222" s="246">
        <f t="shared" si="6"/>
        <v>2.6523009987087178</v>
      </c>
      <c r="W222" s="62">
        <v>1.1499999999999999</v>
      </c>
      <c r="X222" s="28">
        <f>IF(SUMIF(IMMO!C:C,G222,IMMO!G:G)=0,0,Y222/SUMIF(IMMO!C:C,G222,IMMO!G:G))</f>
        <v>8.4676531055035715E-3</v>
      </c>
      <c r="Y222" s="246">
        <f>SUMIF(BAROMPREM!B:B,G222,BAROMPREM!N:N)/1000</f>
        <v>73.215190000000007</v>
      </c>
      <c r="Z222" s="246">
        <f>Y222*VLOOKUP(G222,IMMO!$C$4:$R$342,6,FALSE)*VLOOKUP(G222,IMMO!$C$4:$R$342,7,FALSE)</f>
        <v>3.4444285250229618</v>
      </c>
      <c r="AA222" s="246">
        <f>X222*SUMIF(IMMO!C:C,G222,IMMO!M:M)</f>
        <v>0</v>
      </c>
      <c r="AB222" s="246">
        <f>X222*SUMIF(IMMO!C:C,G222,IMMO!N:N)</f>
        <v>0</v>
      </c>
      <c r="AC222" s="246">
        <f>X222*SUMIF(IMMO!C:C,G222,IMMO!O:O)</f>
        <v>0</v>
      </c>
      <c r="AD222" s="246">
        <f>X222*SUMIF(IMMO!C:C,G222,IMMO!Q:Q)</f>
        <v>0</v>
      </c>
      <c r="AE222" s="246">
        <f>X222*SUMIF(IMMO!C:C,G222,IMMO!R:R)</f>
        <v>0</v>
      </c>
      <c r="AF222" s="246">
        <f t="shared" si="7"/>
        <v>3.9610928037764057</v>
      </c>
    </row>
    <row r="223" spans="1:32" x14ac:dyDescent="0.25">
      <c r="A223" s="41">
        <v>110</v>
      </c>
      <c r="B223" s="42" t="s">
        <v>6</v>
      </c>
      <c r="C223" s="41">
        <v>31</v>
      </c>
      <c r="D223" s="43" t="s">
        <v>516</v>
      </c>
      <c r="E223" s="41">
        <v>455456</v>
      </c>
      <c r="F223" s="43" t="s">
        <v>201</v>
      </c>
      <c r="G223" s="41">
        <v>55456</v>
      </c>
      <c r="H223" s="43" t="s">
        <v>201</v>
      </c>
      <c r="I223" s="41">
        <v>55456</v>
      </c>
      <c r="K223" s="28">
        <f>IF(SUMIF(CONSO!C:C,G223,CONSO!G:G)=0,0,L223/SUMIF(CONSO!C:C,G223,CONSO!G:G))</f>
        <v>0</v>
      </c>
      <c r="L223" s="246">
        <f>SUMIF(BAROMPREM!B:B,G223,BAROMPREM!J:J)/1000-M223</f>
        <v>0</v>
      </c>
      <c r="M223" s="246">
        <f>SUMIF(BAROMPREM!B:B,G223,BAROMPREM!L:L)/1000</f>
        <v>7.9126700000000003</v>
      </c>
      <c r="N223" s="246">
        <f>L223*VLOOKUP(G223,CONSO!$C$4:$N$342,6,FALSE)*VLOOKUP(G223,CONSO!$C$4:$N$342,7,FALSE)+M223*CONSO!$S$4*CONSO!$T$4</f>
        <v>0.53666893008000016</v>
      </c>
      <c r="O223" s="246">
        <f>K223*SUMIF(CONSO!C:C,G223,CONSO!M:M)</f>
        <v>0</v>
      </c>
      <c r="P223" s="246">
        <f>K223*SUMIF(CONSO!C:C,G223,CONSO!N:N)</f>
        <v>0</v>
      </c>
      <c r="Q223" s="246">
        <f t="shared" si="6"/>
        <v>0.53666893008000016</v>
      </c>
      <c r="W223" s="62">
        <v>1.25</v>
      </c>
      <c r="X223" s="28">
        <f>IF(SUMIF(IMMO!C:C,G223,IMMO!G:G)=0,0,Y223/SUMIF(IMMO!C:C,G223,IMMO!G:G))</f>
        <v>9.7602461211702796E-2</v>
      </c>
      <c r="Y223" s="246">
        <f>SUMIF(BAROMPREM!B:B,G223,BAROMPREM!N:N)/1000</f>
        <v>156.45570000000001</v>
      </c>
      <c r="Z223" s="246">
        <f>Y223*VLOOKUP(G223,IMMO!$C$4:$R$342,6,FALSE)*VLOOKUP(G223,IMMO!$C$4:$R$342,7,FALSE)</f>
        <v>7.6409724683899221</v>
      </c>
      <c r="AA223" s="246">
        <f>X223*SUMIF(IMMO!C:C,G223,IMMO!M:M)</f>
        <v>0</v>
      </c>
      <c r="AB223" s="246">
        <f>X223*SUMIF(IMMO!C:C,G223,IMMO!N:N)</f>
        <v>0</v>
      </c>
      <c r="AC223" s="246">
        <f>X223*SUMIF(IMMO!C:C,G223,IMMO!O:O)</f>
        <v>0</v>
      </c>
      <c r="AD223" s="246">
        <f>X223*SUMIF(IMMO!C:C,G223,IMMO!Q:Q)</f>
        <v>0</v>
      </c>
      <c r="AE223" s="246">
        <f>X223*SUMIF(IMMO!C:C,G223,IMMO!R:R)</f>
        <v>0</v>
      </c>
      <c r="AF223" s="246">
        <f t="shared" si="7"/>
        <v>9.5512155854874017</v>
      </c>
    </row>
    <row r="224" spans="1:32" x14ac:dyDescent="0.25">
      <c r="A224" s="41">
        <v>110</v>
      </c>
      <c r="B224" s="42" t="s">
        <v>6</v>
      </c>
      <c r="C224" s="41">
        <v>31</v>
      </c>
      <c r="D224" s="43" t="s">
        <v>516</v>
      </c>
      <c r="E224" s="41">
        <v>455566</v>
      </c>
      <c r="F224" s="43" t="s">
        <v>183</v>
      </c>
      <c r="G224" s="41">
        <v>55566</v>
      </c>
      <c r="H224" s="43" t="s">
        <v>183</v>
      </c>
      <c r="I224" s="41">
        <v>55566</v>
      </c>
      <c r="K224" s="28">
        <f>IF(SUMIF(CONSO!C:C,G224,CONSO!G:G)=0,0,L224/SUMIF(CONSO!C:C,G224,CONSO!G:G))</f>
        <v>1.2938061188404048E-2</v>
      </c>
      <c r="L224" s="246">
        <f>SUMIF(BAROMPREM!B:B,G224,BAROMPREM!J:J)/1000-M224</f>
        <v>21</v>
      </c>
      <c r="M224" s="246">
        <f>SUMIF(BAROMPREM!B:B,G224,BAROMPREM!L:L)/1000</f>
        <v>0.72024999999999995</v>
      </c>
      <c r="N224" s="246">
        <f>L224*VLOOKUP(G224,CONSO!$C$4:$N$342,6,FALSE)*VLOOKUP(G224,CONSO!$C$4:$N$342,7,FALSE)+M224*CONSO!$S$4*CONSO!$T$4</f>
        <v>2.31086115876652</v>
      </c>
      <c r="O224" s="246">
        <f>K224*SUMIF(CONSO!C:C,G224,CONSO!M:M)</f>
        <v>0</v>
      </c>
      <c r="P224" s="246">
        <f>K224*SUMIF(CONSO!C:C,G224,CONSO!N:N)</f>
        <v>0</v>
      </c>
      <c r="Q224" s="246">
        <f t="shared" si="6"/>
        <v>2.31086115876652</v>
      </c>
      <c r="W224" s="62">
        <v>1.25</v>
      </c>
      <c r="X224" s="28">
        <f>IF(SUMIF(IMMO!C:C,G224,IMMO!G:G)=0,0,Y224/SUMIF(IMMO!C:C,G224,IMMO!G:G))</f>
        <v>0</v>
      </c>
      <c r="Y224" s="246">
        <f>SUMIF(BAROMPREM!B:B,G224,BAROMPREM!N:N)/1000</f>
        <v>0</v>
      </c>
      <c r="Z224" s="246">
        <f>Y224*VLOOKUP(G224,IMMO!$C$4:$R$342,6,FALSE)*VLOOKUP(G224,IMMO!$C$4:$R$342,7,FALSE)</f>
        <v>0</v>
      </c>
      <c r="AA224" s="246">
        <f>X224*SUMIF(IMMO!C:C,G224,IMMO!M:M)</f>
        <v>0</v>
      </c>
      <c r="AB224" s="246">
        <f>X224*SUMIF(IMMO!C:C,G224,IMMO!N:N)</f>
        <v>0</v>
      </c>
      <c r="AC224" s="246">
        <f>X224*SUMIF(IMMO!C:C,G224,IMMO!O:O)</f>
        <v>0</v>
      </c>
      <c r="AD224" s="246">
        <f>X224*SUMIF(IMMO!C:C,G224,IMMO!Q:Q)</f>
        <v>0</v>
      </c>
      <c r="AE224" s="246">
        <f>X224*SUMIF(IMMO!C:C,G224,IMMO!R:R)</f>
        <v>0</v>
      </c>
      <c r="AF224" s="246">
        <f t="shared" si="7"/>
        <v>0</v>
      </c>
    </row>
    <row r="225" spans="1:32" x14ac:dyDescent="0.25">
      <c r="A225" s="41">
        <v>110</v>
      </c>
      <c r="B225" s="42" t="s">
        <v>6</v>
      </c>
      <c r="C225" s="41">
        <v>31</v>
      </c>
      <c r="D225" s="43" t="s">
        <v>516</v>
      </c>
      <c r="E225" s="217">
        <v>455678</v>
      </c>
      <c r="F225" s="218" t="s">
        <v>226</v>
      </c>
      <c r="G225" s="41">
        <v>55606</v>
      </c>
      <c r="H225" s="43" t="s">
        <v>185</v>
      </c>
      <c r="I225" s="41">
        <v>55606</v>
      </c>
      <c r="K225" s="28">
        <f>IF(SUMIF(CONSO!C:C,G225,CONSO!G:G)=0,0,L225/SUMIF(CONSO!C:C,G225,CONSO!G:G))</f>
        <v>0</v>
      </c>
      <c r="L225" s="246">
        <f>SUMIF(BAROMPREM!B:B,G225,BAROMPREM!J:J)/1000-M225</f>
        <v>0</v>
      </c>
      <c r="M225" s="246">
        <f>SUMIF(BAROMPREM!B:B,G225,BAROMPREM!L:L)/1000</f>
        <v>0.54049999999999998</v>
      </c>
      <c r="N225" s="246">
        <f>L225*VLOOKUP(G225,CONSO!$C$4:$N$342,6,FALSE)*VLOOKUP(G225,CONSO!$C$4:$N$342,7,FALSE)+M225*CONSO!$S$4*CONSO!$T$4</f>
        <v>3.6658872000000009E-2</v>
      </c>
      <c r="O225" s="246">
        <f>K225*SUMIF(CONSO!C:C,G225,CONSO!M:M)</f>
        <v>0</v>
      </c>
      <c r="P225" s="246">
        <f>K225*SUMIF(CONSO!C:C,G225,CONSO!N:N)</f>
        <v>0</v>
      </c>
      <c r="Q225" s="246">
        <f t="shared" si="6"/>
        <v>3.6658872000000009E-2</v>
      </c>
      <c r="W225" s="62">
        <v>1.25</v>
      </c>
      <c r="X225" s="28">
        <f>IF(SUMIF(IMMO!C:C,G225,IMMO!G:G)=0,0,Y225/SUMIF(IMMO!C:C,G225,IMMO!G:G))</f>
        <v>0</v>
      </c>
      <c r="Y225" s="246">
        <f>SUMIF(BAROMPREM!B:B,G225,BAROMPREM!N:N)/1000</f>
        <v>0</v>
      </c>
      <c r="Z225" s="246">
        <f>Y225*VLOOKUP(G225,IMMO!$C$4:$R$342,6,FALSE)*VLOOKUP(G225,IMMO!$C$4:$R$342,7,FALSE)</f>
        <v>0</v>
      </c>
      <c r="AA225" s="246">
        <f>X225*SUMIF(IMMO!C:C,G225,IMMO!M:M)</f>
        <v>0</v>
      </c>
      <c r="AB225" s="246">
        <f>X225*SUMIF(IMMO!C:C,G225,IMMO!N:N)</f>
        <v>0</v>
      </c>
      <c r="AC225" s="246">
        <f>X225*SUMIF(IMMO!C:C,G225,IMMO!O:O)</f>
        <v>0</v>
      </c>
      <c r="AD225" s="246">
        <f>X225*SUMIF(IMMO!C:C,G225,IMMO!Q:Q)</f>
        <v>0</v>
      </c>
      <c r="AE225" s="246">
        <f>X225*SUMIF(IMMO!C:C,G225,IMMO!R:R)</f>
        <v>0</v>
      </c>
      <c r="AF225" s="246">
        <f t="shared" si="7"/>
        <v>0</v>
      </c>
    </row>
    <row r="226" spans="1:32" x14ac:dyDescent="0.25">
      <c r="A226" s="41">
        <v>110</v>
      </c>
      <c r="B226" s="42" t="s">
        <v>6</v>
      </c>
      <c r="C226" s="41">
        <v>31</v>
      </c>
      <c r="D226" s="43" t="s">
        <v>516</v>
      </c>
      <c r="E226" s="41">
        <v>555624</v>
      </c>
      <c r="F226" s="43" t="s">
        <v>202</v>
      </c>
      <c r="G226" s="41">
        <v>55624</v>
      </c>
      <c r="H226" s="43" t="s">
        <v>202</v>
      </c>
      <c r="I226" s="41">
        <v>55624</v>
      </c>
      <c r="K226" s="28">
        <f>IF(SUMIF(CONSO!C:C,G226,CONSO!G:G)=0,0,L226/SUMIF(CONSO!C:C,G226,CONSO!G:G))</f>
        <v>2.4951695722755508E-2</v>
      </c>
      <c r="L226" s="246">
        <f>SUMIF(BAROMPREM!B:B,G226,BAROMPREM!J:J)/1000-M226</f>
        <v>45.250000000000007</v>
      </c>
      <c r="M226" s="246">
        <f>SUMIF(BAROMPREM!B:B,G226,BAROMPREM!L:L)/1000</f>
        <v>1.20455</v>
      </c>
      <c r="N226" s="246">
        <f>L226*VLOOKUP(G226,CONSO!$C$4:$N$342,6,FALSE)*VLOOKUP(G226,CONSO!$C$4:$N$342,7,FALSE)+M226*CONSO!$S$4*CONSO!$T$4</f>
        <v>4.4236808628097188</v>
      </c>
      <c r="O226" s="246">
        <f>K226*SUMIF(CONSO!C:C,G226,CONSO!M:M)</f>
        <v>0</v>
      </c>
      <c r="P226" s="246">
        <f>K226*SUMIF(CONSO!C:C,G226,CONSO!N:N)</f>
        <v>0</v>
      </c>
      <c r="Q226" s="246">
        <f t="shared" si="6"/>
        <v>4.4236808628097188</v>
      </c>
      <c r="W226" s="62">
        <v>1.25</v>
      </c>
      <c r="X226" s="28">
        <f>IF(SUMIF(IMMO!C:C,G226,IMMO!G:G)=0,0,Y226/SUMIF(IMMO!C:C,G226,IMMO!G:G))</f>
        <v>4.6574299620085143E-2</v>
      </c>
      <c r="Y226" s="246">
        <f>SUMIF(BAROMPREM!B:B,G226,BAROMPREM!N:N)/1000</f>
        <v>139.31104000000002</v>
      </c>
      <c r="Z226" s="246">
        <f>Y226*VLOOKUP(G226,IMMO!$C$4:$R$342,6,FALSE)*VLOOKUP(G226,IMMO!$C$4:$R$342,7,FALSE)</f>
        <v>6.3797501267239518</v>
      </c>
      <c r="AA226" s="246">
        <f>X226*SUMIF(IMMO!C:C,G226,IMMO!M:M)</f>
        <v>0</v>
      </c>
      <c r="AB226" s="246">
        <f>X226*SUMIF(IMMO!C:C,G226,IMMO!N:N)</f>
        <v>0</v>
      </c>
      <c r="AC226" s="246">
        <f>X226*SUMIF(IMMO!C:C,G226,IMMO!O:O)</f>
        <v>0</v>
      </c>
      <c r="AD226" s="246">
        <f>X226*SUMIF(IMMO!C:C,G226,IMMO!Q:Q)</f>
        <v>0</v>
      </c>
      <c r="AE226" s="246">
        <f>X226*SUMIF(IMMO!C:C,G226,IMMO!R:R)</f>
        <v>0</v>
      </c>
      <c r="AF226" s="246">
        <f t="shared" si="7"/>
        <v>7.9746876584049398</v>
      </c>
    </row>
    <row r="227" spans="1:32" x14ac:dyDescent="0.25">
      <c r="A227" s="41">
        <v>110</v>
      </c>
      <c r="B227" s="42" t="s">
        <v>6</v>
      </c>
      <c r="C227" s="41">
        <v>31</v>
      </c>
      <c r="D227" s="43" t="s">
        <v>516</v>
      </c>
      <c r="E227" s="41">
        <v>455676</v>
      </c>
      <c r="F227" s="43" t="s">
        <v>186</v>
      </c>
      <c r="G227" s="41">
        <v>55676</v>
      </c>
      <c r="H227" s="43" t="s">
        <v>186</v>
      </c>
      <c r="I227" s="41">
        <v>55676</v>
      </c>
      <c r="K227" s="28">
        <f>IF(SUMIF(CONSO!C:C,G227,CONSO!G:G)=0,0,L227/SUMIF(CONSO!C:C,G227,CONSO!G:G))</f>
        <v>3.3548603539377674E-3</v>
      </c>
      <c r="L227" s="246">
        <f>SUMIF(BAROMPREM!B:B,G227,BAROMPREM!J:J)/1000-M227</f>
        <v>2</v>
      </c>
      <c r="M227" s="246">
        <f>SUMIF(BAROMPREM!B:B,G227,BAROMPREM!L:L)/1000</f>
        <v>9.6450000000000008E-2</v>
      </c>
      <c r="N227" s="246">
        <f>L227*VLOOKUP(G227,CONSO!$C$4:$N$342,6,FALSE)*VLOOKUP(G227,CONSO!$C$4:$N$342,7,FALSE)+M227*CONSO!$S$4*CONSO!$T$4</f>
        <v>0.2122299849199363</v>
      </c>
      <c r="O227" s="246">
        <f>K227*SUMIF(CONSO!C:C,G227,CONSO!M:M)</f>
        <v>0</v>
      </c>
      <c r="P227" s="246">
        <f>K227*SUMIF(CONSO!C:C,G227,CONSO!N:N)</f>
        <v>0</v>
      </c>
      <c r="Q227" s="246">
        <f t="shared" si="6"/>
        <v>0.2122299849199363</v>
      </c>
      <c r="W227" s="62">
        <v>1.25</v>
      </c>
      <c r="X227" s="28">
        <f>IF(SUMIF(IMMO!C:C,G227,IMMO!G:G)=0,0,Y227/SUMIF(IMMO!C:C,G227,IMMO!G:G))</f>
        <v>0</v>
      </c>
      <c r="Y227" s="246">
        <f>SUMIF(BAROMPREM!B:B,G227,BAROMPREM!N:N)/1000</f>
        <v>0</v>
      </c>
      <c r="Z227" s="246">
        <f>Y227*VLOOKUP(G227,IMMO!$C$4:$R$342,6,FALSE)*VLOOKUP(G227,IMMO!$C$4:$R$342,7,FALSE)</f>
        <v>0</v>
      </c>
      <c r="AA227" s="246">
        <f>X227*SUMIF(IMMO!C:C,G227,IMMO!M:M)</f>
        <v>0</v>
      </c>
      <c r="AB227" s="246">
        <f>X227*SUMIF(IMMO!C:C,G227,IMMO!N:N)</f>
        <v>0</v>
      </c>
      <c r="AC227" s="246">
        <f>X227*SUMIF(IMMO!C:C,G227,IMMO!O:O)</f>
        <v>0</v>
      </c>
      <c r="AD227" s="246">
        <f>X227*SUMIF(IMMO!C:C,G227,IMMO!Q:Q)</f>
        <v>0</v>
      </c>
      <c r="AE227" s="246">
        <f>X227*SUMIF(IMMO!C:C,G227,IMMO!R:R)</f>
        <v>0</v>
      </c>
      <c r="AF227" s="246">
        <f t="shared" si="7"/>
        <v>0</v>
      </c>
    </row>
    <row r="228" spans="1:32" x14ac:dyDescent="0.25">
      <c r="A228" s="41">
        <v>110</v>
      </c>
      <c r="B228" s="42" t="s">
        <v>6</v>
      </c>
      <c r="C228" s="41">
        <v>31</v>
      </c>
      <c r="D228" s="43" t="s">
        <v>516</v>
      </c>
      <c r="E228" s="41">
        <v>455678</v>
      </c>
      <c r="F228" s="43" t="s">
        <v>226</v>
      </c>
      <c r="G228" s="41">
        <v>55678</v>
      </c>
      <c r="H228" s="43" t="s">
        <v>226</v>
      </c>
      <c r="I228" s="41">
        <v>55678</v>
      </c>
      <c r="K228" s="28">
        <f>IF(SUMIF(CONSO!C:C,G228,CONSO!G:G)=0,0,L228/SUMIF(CONSO!C:C,G228,CONSO!G:G))</f>
        <v>2.0769830840994454E-2</v>
      </c>
      <c r="L228" s="246">
        <f>SUMIF(BAROMPREM!B:B,G228,BAROMPREM!J:J)/1000-M228</f>
        <v>84.800000000000011</v>
      </c>
      <c r="M228" s="246">
        <f>SUMIF(BAROMPREM!B:B,G228,BAROMPREM!L:L)/1000</f>
        <v>8.6111900000000006</v>
      </c>
      <c r="N228" s="246">
        <f>L228*VLOOKUP(G228,CONSO!$C$4:$N$342,6,FALSE)*VLOOKUP(G228,CONSO!$C$4:$N$342,7,FALSE)+M228*CONSO!$S$4*CONSO!$T$4</f>
        <v>8.5630897706209002</v>
      </c>
      <c r="O228" s="246">
        <f>K228*SUMIF(CONSO!C:C,G228,CONSO!M:M)</f>
        <v>0</v>
      </c>
      <c r="P228" s="246">
        <f>K228*SUMIF(CONSO!C:C,G228,CONSO!N:N)</f>
        <v>0</v>
      </c>
      <c r="Q228" s="246">
        <f t="shared" si="6"/>
        <v>8.5630897706209002</v>
      </c>
      <c r="W228" s="62">
        <v>1.25</v>
      </c>
      <c r="X228" s="28">
        <f>IF(SUMIF(IMMO!C:C,G228,IMMO!G:G)=0,0,Y228/SUMIF(IMMO!C:C,G228,IMMO!G:G))</f>
        <v>5.1050989911150875E-2</v>
      </c>
      <c r="Y228" s="246">
        <f>SUMIF(BAROMPREM!B:B,G228,BAROMPREM!N:N)/1000</f>
        <v>1150.7267099999999</v>
      </c>
      <c r="Z228" s="246">
        <f>Y228*VLOOKUP(G228,IMMO!$C$4:$R$342,6,FALSE)*VLOOKUP(G228,IMMO!$C$4:$R$342,7,FALSE)</f>
        <v>54.113930811600156</v>
      </c>
      <c r="AA228" s="246">
        <f>X228*SUMIF(IMMO!C:C,G228,IMMO!M:M)</f>
        <v>0</v>
      </c>
      <c r="AB228" s="246">
        <f>X228*SUMIF(IMMO!C:C,G228,IMMO!N:N)</f>
        <v>0</v>
      </c>
      <c r="AC228" s="246">
        <f>X228*SUMIF(IMMO!C:C,G228,IMMO!O:O)</f>
        <v>0</v>
      </c>
      <c r="AD228" s="246">
        <f>X228*SUMIF(IMMO!C:C,G228,IMMO!Q:Q)</f>
        <v>0</v>
      </c>
      <c r="AE228" s="246">
        <f>X228*SUMIF(IMMO!C:C,G228,IMMO!R:R)</f>
        <v>0</v>
      </c>
      <c r="AF228" s="246">
        <f t="shared" si="7"/>
        <v>67.642413514500191</v>
      </c>
    </row>
    <row r="229" spans="1:32" x14ac:dyDescent="0.25">
      <c r="A229" s="41">
        <v>110</v>
      </c>
      <c r="B229" s="42" t="s">
        <v>6</v>
      </c>
      <c r="C229" s="41">
        <v>31</v>
      </c>
      <c r="D229" s="43" t="s">
        <v>516</v>
      </c>
      <c r="E229" s="41">
        <v>555679</v>
      </c>
      <c r="F229" s="43" t="s">
        <v>227</v>
      </c>
      <c r="G229" s="41">
        <v>55679</v>
      </c>
      <c r="H229" s="43" t="s">
        <v>227</v>
      </c>
      <c r="I229" s="41">
        <v>55679</v>
      </c>
      <c r="K229" s="28">
        <f>IF(SUMIF(CONSO!C:C,G229,CONSO!G:G)=0,0,L229/SUMIF(CONSO!C:C,G229,CONSO!G:G))</f>
        <v>2.4172503580216366E-2</v>
      </c>
      <c r="L229" s="246">
        <f>SUMIF(BAROMPREM!B:B,G229,BAROMPREM!J:J)/1000-M229</f>
        <v>67.5</v>
      </c>
      <c r="M229" s="246">
        <f>SUMIF(BAROMPREM!B:B,G229,BAROMPREM!L:L)/1000</f>
        <v>3.3548</v>
      </c>
      <c r="N229" s="246">
        <f>L229*VLOOKUP(G229,CONSO!$C$4:$N$342,6,FALSE)*VLOOKUP(G229,CONSO!$C$4:$N$342,7,FALSE)+M229*CONSO!$S$4*CONSO!$T$4</f>
        <v>5.7542488433005756</v>
      </c>
      <c r="O229" s="246">
        <f>K229*SUMIF(CONSO!C:C,G229,CONSO!M:M)</f>
        <v>0</v>
      </c>
      <c r="P229" s="246">
        <f>K229*SUMIF(CONSO!C:C,G229,CONSO!N:N)</f>
        <v>0</v>
      </c>
      <c r="Q229" s="246">
        <f t="shared" si="6"/>
        <v>5.7542488433005756</v>
      </c>
      <c r="W229" s="62">
        <v>1.2</v>
      </c>
      <c r="X229" s="28">
        <f>IF(SUMIF(IMMO!C:C,G229,IMMO!G:G)=0,0,Y229/SUMIF(IMMO!C:C,G229,IMMO!G:G))</f>
        <v>0.16224708622532769</v>
      </c>
      <c r="Y229" s="246">
        <f>SUMIF(BAROMPREM!B:B,G229,BAROMPREM!N:N)/1000</f>
        <v>764.78912000000003</v>
      </c>
      <c r="Z229" s="246">
        <f>Y229*VLOOKUP(G229,IMMO!$C$4:$R$342,6,FALSE)*VLOOKUP(G229,IMMO!$C$4:$R$342,7,FALSE)</f>
        <v>30.799132352350036</v>
      </c>
      <c r="AA229" s="246">
        <f>X229*SUMIF(IMMO!C:C,G229,IMMO!M:M)</f>
        <v>0</v>
      </c>
      <c r="AB229" s="246">
        <f>X229*SUMIF(IMMO!C:C,G229,IMMO!N:N)</f>
        <v>0</v>
      </c>
      <c r="AC229" s="246">
        <f>X229*SUMIF(IMMO!C:C,G229,IMMO!O:O)</f>
        <v>0</v>
      </c>
      <c r="AD229" s="246">
        <f>X229*SUMIF(IMMO!C:C,G229,IMMO!Q:Q)</f>
        <v>0</v>
      </c>
      <c r="AE229" s="246">
        <f>X229*SUMIF(IMMO!C:C,G229,IMMO!R:R)</f>
        <v>0</v>
      </c>
      <c r="AF229" s="246">
        <f t="shared" si="7"/>
        <v>36.958958822820044</v>
      </c>
    </row>
    <row r="230" spans="1:32" x14ac:dyDescent="0.25">
      <c r="A230" s="41">
        <v>110</v>
      </c>
      <c r="B230" s="42" t="s">
        <v>6</v>
      </c>
      <c r="C230" s="41">
        <v>31</v>
      </c>
      <c r="D230" s="43" t="s">
        <v>516</v>
      </c>
      <c r="E230" s="41">
        <v>554700</v>
      </c>
      <c r="F230" s="43" t="s">
        <v>194</v>
      </c>
      <c r="G230" s="41">
        <v>54700</v>
      </c>
      <c r="H230" s="43" t="s">
        <v>194</v>
      </c>
      <c r="I230" s="41">
        <v>54700</v>
      </c>
      <c r="K230" s="28">
        <f>IF(SUMIF(CONSO!C:C,G230,CONSO!G:G)=0,0,L230/SUMIF(CONSO!C:C,G230,CONSO!G:G))</f>
        <v>6.9381900663798004E-3</v>
      </c>
      <c r="L230" s="246">
        <f>SUMIF(BAROMPREM!B:B,G230,BAROMPREM!J:J)/1000-M230</f>
        <v>10.4</v>
      </c>
      <c r="M230" s="246">
        <f>SUMIF(BAROMPREM!B:B,G230,BAROMPREM!L:L)/1000</f>
        <v>0.46667999999999998</v>
      </c>
      <c r="N230" s="246">
        <f>L230*VLOOKUP(G230,CONSO!$C$4:$N$342,6,FALSE)*VLOOKUP(G230,CONSO!$C$4:$N$342,7,FALSE)+M230*CONSO!$S$4*CONSO!$T$4</f>
        <v>0.96539071188689718</v>
      </c>
      <c r="O230" s="246">
        <f>K230*SUMIF(CONSO!C:C,G230,CONSO!M:M)</f>
        <v>0</v>
      </c>
      <c r="P230" s="246">
        <f>K230*SUMIF(CONSO!C:C,G230,CONSO!N:N)</f>
        <v>0</v>
      </c>
      <c r="Q230" s="246">
        <f t="shared" si="6"/>
        <v>0.96539071188689718</v>
      </c>
      <c r="W230" s="62">
        <v>1.1499999999999999</v>
      </c>
      <c r="X230" s="28">
        <f>IF(SUMIF(IMMO!C:C,G230,IMMO!G:G)=0,0,Y230/SUMIF(IMMO!C:C,G230,IMMO!G:G))</f>
        <v>0</v>
      </c>
      <c r="Y230" s="246">
        <f>SUMIF(BAROMPREM!B:B,G230,BAROMPREM!N:N)/1000</f>
        <v>0</v>
      </c>
      <c r="Z230" s="246">
        <f>Y230*VLOOKUP(G230,IMMO!$C$4:$R$342,6,FALSE)*VLOOKUP(G230,IMMO!$C$4:$R$342,7,FALSE)</f>
        <v>0</v>
      </c>
      <c r="AA230" s="246">
        <f>X230*SUMIF(IMMO!C:C,G230,IMMO!M:M)</f>
        <v>0</v>
      </c>
      <c r="AB230" s="246">
        <f>X230*SUMIF(IMMO!C:C,G230,IMMO!N:N)</f>
        <v>0</v>
      </c>
      <c r="AC230" s="246">
        <f>X230*SUMIF(IMMO!C:C,G230,IMMO!O:O)</f>
        <v>0</v>
      </c>
      <c r="AD230" s="246">
        <f>X230*SUMIF(IMMO!C:C,G230,IMMO!Q:Q)</f>
        <v>0</v>
      </c>
      <c r="AE230" s="246">
        <f>X230*SUMIF(IMMO!C:C,G230,IMMO!R:R)</f>
        <v>0</v>
      </c>
      <c r="AF230" s="246">
        <f t="shared" si="7"/>
        <v>0</v>
      </c>
    </row>
    <row r="231" spans="1:32" x14ac:dyDescent="0.25">
      <c r="A231" s="41">
        <v>160</v>
      </c>
      <c r="B231" s="42" t="s">
        <v>7</v>
      </c>
      <c r="C231" s="41">
        <v>45</v>
      </c>
      <c r="D231" s="43" t="s">
        <v>517</v>
      </c>
      <c r="E231" s="41">
        <v>557105</v>
      </c>
      <c r="F231" s="43" t="s">
        <v>274</v>
      </c>
      <c r="G231" s="41">
        <v>57105</v>
      </c>
      <c r="H231" s="43" t="s">
        <v>274</v>
      </c>
      <c r="I231" s="41">
        <v>57105</v>
      </c>
      <c r="K231" s="28">
        <f>IF(SUMIF(CONSO!C:C,G231,CONSO!G:G)=0,0,L231/SUMIF(CONSO!C:C,G231,CONSO!G:G))</f>
        <v>3.3734285726351523E-2</v>
      </c>
      <c r="L231" s="246">
        <f>SUMIF(BAROMPREM!B:B,G231,BAROMPREM!J:J)/1000-M231</f>
        <v>108</v>
      </c>
      <c r="M231" s="246">
        <f>SUMIF(BAROMPREM!B:B,G231,BAROMPREM!L:L)/1000</f>
        <v>5.6957399999999998</v>
      </c>
      <c r="N231" s="246">
        <f>L231*VLOOKUP(G231,CONSO!$C$4:$N$342,6,FALSE)*VLOOKUP(G231,CONSO!$C$4:$N$342,7,FALSE)+M231*CONSO!$S$4*CONSO!$T$4</f>
        <v>11.563163233911524</v>
      </c>
      <c r="O231" s="246">
        <f>K231*SUMIF(CONSO!C:C,G231,CONSO!M:M)</f>
        <v>0</v>
      </c>
      <c r="P231" s="246">
        <f>K231*SUMIF(CONSO!C:C,G231,CONSO!N:N)</f>
        <v>0</v>
      </c>
      <c r="Q231" s="246">
        <f t="shared" si="6"/>
        <v>11.563163233911524</v>
      </c>
      <c r="W231" s="62">
        <v>1.1499999999999999</v>
      </c>
      <c r="X231" s="28">
        <f>IF(SUMIF(IMMO!C:C,G231,IMMO!G:G)=0,0,Y231/SUMIF(IMMO!C:C,G231,IMMO!G:G))</f>
        <v>9.2616233371853197E-3</v>
      </c>
      <c r="Y231" s="246">
        <f>SUMIF(BAROMPREM!B:B,G231,BAROMPREM!N:N)/1000</f>
        <v>157.59135000000001</v>
      </c>
      <c r="Z231" s="246">
        <f>Y231*VLOOKUP(G231,IMMO!$C$4:$R$342,6,FALSE)*VLOOKUP(G231,IMMO!$C$4:$R$342,7,FALSE)</f>
        <v>3.4791579826901247</v>
      </c>
      <c r="AA231" s="246">
        <f>X231*SUMIF(IMMO!C:C,G231,IMMO!M:M)</f>
        <v>0</v>
      </c>
      <c r="AB231" s="246">
        <f>X231*SUMIF(IMMO!C:C,G231,IMMO!N:N)</f>
        <v>0</v>
      </c>
      <c r="AC231" s="246">
        <f>X231*SUMIF(IMMO!C:C,G231,IMMO!O:O)</f>
        <v>0</v>
      </c>
      <c r="AD231" s="246">
        <f>X231*SUMIF(IMMO!C:C,G231,IMMO!Q:Q)</f>
        <v>0</v>
      </c>
      <c r="AE231" s="246">
        <f>X231*SUMIF(IMMO!C:C,G231,IMMO!R:R)</f>
        <v>0</v>
      </c>
      <c r="AF231" s="246">
        <f t="shared" si="7"/>
        <v>4.001031680093643</v>
      </c>
    </row>
    <row r="232" spans="1:32" x14ac:dyDescent="0.25">
      <c r="A232" s="41">
        <v>160</v>
      </c>
      <c r="B232" s="42" t="s">
        <v>7</v>
      </c>
      <c r="C232" s="41">
        <v>45</v>
      </c>
      <c r="D232" s="43" t="s">
        <v>517</v>
      </c>
      <c r="E232" s="41">
        <v>557178</v>
      </c>
      <c r="F232" s="43" t="s">
        <v>268</v>
      </c>
      <c r="G232" s="41">
        <v>57178</v>
      </c>
      <c r="H232" s="43" t="s">
        <v>268</v>
      </c>
      <c r="I232" s="41">
        <v>57178</v>
      </c>
      <c r="K232" s="28">
        <f>IF(SUMIF(CONSO!C:C,G232,CONSO!G:G)=0,0,L232/SUMIF(CONSO!C:C,G232,CONSO!G:G))</f>
        <v>5.6287482346198708E-2</v>
      </c>
      <c r="L232" s="246">
        <f>SUMIF(BAROMPREM!B:B,G232,BAROMPREM!J:J)/1000-M232</f>
        <v>82.5</v>
      </c>
      <c r="M232" s="246">
        <f>SUMIF(BAROMPREM!B:B,G232,BAROMPREM!L:L)/1000</f>
        <v>4.1466400000000005</v>
      </c>
      <c r="N232" s="246">
        <f>L232*VLOOKUP(G232,CONSO!$C$4:$N$342,6,FALSE)*VLOOKUP(G232,CONSO!$C$4:$N$342,7,FALSE)+M232*CONSO!$S$4*CONSO!$T$4</f>
        <v>6.7697154142132279</v>
      </c>
      <c r="O232" s="246">
        <f>K232*SUMIF(CONSO!C:C,G232,CONSO!M:M)</f>
        <v>0</v>
      </c>
      <c r="P232" s="246">
        <f>K232*SUMIF(CONSO!C:C,G232,CONSO!N:N)</f>
        <v>0</v>
      </c>
      <c r="Q232" s="246">
        <f t="shared" si="6"/>
        <v>6.7697154142132279</v>
      </c>
      <c r="W232" s="62">
        <v>1.2</v>
      </c>
      <c r="X232" s="28">
        <f>IF(SUMIF(IMMO!C:C,G232,IMMO!G:G)=0,0,Y232/SUMIF(IMMO!C:C,G232,IMMO!G:G))</f>
        <v>1.2319193628160233E-2</v>
      </c>
      <c r="Y232" s="246">
        <f>SUMIF(BAROMPREM!B:B,G232,BAROMPREM!N:N)/1000</f>
        <v>50</v>
      </c>
      <c r="Z232" s="246">
        <f>Y232*VLOOKUP(G232,IMMO!$C$4:$R$342,6,FALSE)*VLOOKUP(G232,IMMO!$C$4:$R$342,7,FALSE)</f>
        <v>1.9634304255040294</v>
      </c>
      <c r="AA232" s="246">
        <f>X232*SUMIF(IMMO!C:C,G232,IMMO!M:M)</f>
        <v>0</v>
      </c>
      <c r="AB232" s="246">
        <f>X232*SUMIF(IMMO!C:C,G232,IMMO!N:N)</f>
        <v>0</v>
      </c>
      <c r="AC232" s="246">
        <f>X232*SUMIF(IMMO!C:C,G232,IMMO!O:O)</f>
        <v>0</v>
      </c>
      <c r="AD232" s="246">
        <f>X232*SUMIF(IMMO!C:C,G232,IMMO!Q:Q)</f>
        <v>0</v>
      </c>
      <c r="AE232" s="246">
        <f>X232*SUMIF(IMMO!C:C,G232,IMMO!R:R)</f>
        <v>0</v>
      </c>
      <c r="AF232" s="246">
        <f t="shared" si="7"/>
        <v>2.356116510604835</v>
      </c>
    </row>
    <row r="233" spans="1:32" x14ac:dyDescent="0.25">
      <c r="A233" s="41">
        <v>160</v>
      </c>
      <c r="B233" s="42" t="s">
        <v>7</v>
      </c>
      <c r="C233" s="41">
        <v>45</v>
      </c>
      <c r="D233" s="43" t="s">
        <v>517</v>
      </c>
      <c r="E233" s="41">
        <v>557224</v>
      </c>
      <c r="F233" s="43" t="s">
        <v>278</v>
      </c>
      <c r="G233" s="41">
        <v>57224</v>
      </c>
      <c r="H233" s="43" t="s">
        <v>278</v>
      </c>
      <c r="I233" s="41">
        <v>57224</v>
      </c>
      <c r="K233" s="28">
        <f>IF(SUMIF(CONSO!C:C,G233,CONSO!G:G)=0,0,L233/SUMIF(CONSO!C:C,G233,CONSO!G:G))</f>
        <v>2.0542071218304467E-2</v>
      </c>
      <c r="L233" s="246">
        <f>SUMIF(BAROMPREM!B:B,G233,BAROMPREM!J:J)/1000-M233</f>
        <v>49</v>
      </c>
      <c r="M233" s="246">
        <f>SUMIF(BAROMPREM!B:B,G233,BAROMPREM!L:L)/1000</f>
        <v>1.22604</v>
      </c>
      <c r="N233" s="246">
        <f>L233*VLOOKUP(G233,CONSO!$C$4:$N$342,6,FALSE)*VLOOKUP(G233,CONSO!$C$4:$N$342,7,FALSE)+M233*CONSO!$S$4*CONSO!$T$4</f>
        <v>4.5678365440385589</v>
      </c>
      <c r="O233" s="246">
        <f>K233*SUMIF(CONSO!C:C,G233,CONSO!M:M)</f>
        <v>0</v>
      </c>
      <c r="P233" s="246">
        <f>K233*SUMIF(CONSO!C:C,G233,CONSO!N:N)</f>
        <v>0</v>
      </c>
      <c r="Q233" s="246">
        <f t="shared" si="6"/>
        <v>4.5678365440385589</v>
      </c>
      <c r="W233" s="62">
        <v>1.2</v>
      </c>
      <c r="X233" s="28">
        <f>IF(SUMIF(IMMO!C:C,G233,IMMO!G:G)=0,0,Y233/SUMIF(IMMO!C:C,G233,IMMO!G:G))</f>
        <v>4.2360247342629102E-2</v>
      </c>
      <c r="Y233" s="246">
        <f>SUMIF(BAROMPREM!B:B,G233,BAROMPREM!N:N)/1000</f>
        <v>166.5</v>
      </c>
      <c r="Z233" s="246">
        <f>Y233*VLOOKUP(G233,IMMO!$C$4:$R$342,6,FALSE)*VLOOKUP(G233,IMMO!$C$4:$R$342,7,FALSE)</f>
        <v>6.8905109254551054</v>
      </c>
      <c r="AA233" s="246">
        <f>X233*SUMIF(IMMO!C:C,G233,IMMO!M:M)</f>
        <v>0</v>
      </c>
      <c r="AB233" s="246">
        <f>X233*SUMIF(IMMO!C:C,G233,IMMO!N:N)</f>
        <v>0</v>
      </c>
      <c r="AC233" s="246">
        <f>X233*SUMIF(IMMO!C:C,G233,IMMO!O:O)</f>
        <v>0</v>
      </c>
      <c r="AD233" s="246">
        <f>X233*SUMIF(IMMO!C:C,G233,IMMO!Q:Q)</f>
        <v>0</v>
      </c>
      <c r="AE233" s="246">
        <f>X233*SUMIF(IMMO!C:C,G233,IMMO!R:R)</f>
        <v>0</v>
      </c>
      <c r="AF233" s="246">
        <f t="shared" si="7"/>
        <v>8.2686131105461254</v>
      </c>
    </row>
    <row r="234" spans="1:32" x14ac:dyDescent="0.25">
      <c r="A234" s="41">
        <v>160</v>
      </c>
      <c r="B234" s="42" t="s">
        <v>7</v>
      </c>
      <c r="C234" s="41">
        <v>45</v>
      </c>
      <c r="D234" s="43" t="s">
        <v>517</v>
      </c>
      <c r="E234" s="41">
        <v>557432</v>
      </c>
      <c r="F234" s="43" t="s">
        <v>279</v>
      </c>
      <c r="G234" s="41">
        <v>57432</v>
      </c>
      <c r="H234" s="43" t="s">
        <v>279</v>
      </c>
      <c r="I234" s="41">
        <v>57432</v>
      </c>
      <c r="K234" s="28">
        <f>IF(SUMIF(CONSO!C:C,G234,CONSO!G:G)=0,0,L234/SUMIF(CONSO!C:C,G234,CONSO!G:G))</f>
        <v>2.5298227336889072E-2</v>
      </c>
      <c r="L234" s="246">
        <f>SUMIF(BAROMPREM!B:B,G234,BAROMPREM!J:J)/1000-M234</f>
        <v>37.200000000000003</v>
      </c>
      <c r="M234" s="246">
        <f>SUMIF(BAROMPREM!B:B,G234,BAROMPREM!L:L)/1000</f>
        <v>5.3136400000000004</v>
      </c>
      <c r="N234" s="246">
        <f>L234*VLOOKUP(G234,CONSO!$C$4:$N$342,6,FALSE)*VLOOKUP(G234,CONSO!$C$4:$N$342,7,FALSE)+M234*CONSO!$S$4*CONSO!$T$4</f>
        <v>3.0955296776725838</v>
      </c>
      <c r="O234" s="246">
        <f>K234*SUMIF(CONSO!C:C,G234,CONSO!M:M)</f>
        <v>0</v>
      </c>
      <c r="P234" s="246">
        <f>K234*SUMIF(CONSO!C:C,G234,CONSO!N:N)</f>
        <v>0</v>
      </c>
      <c r="Q234" s="246">
        <f t="shared" si="6"/>
        <v>3.0955296776725838</v>
      </c>
      <c r="W234" s="62">
        <v>1.2</v>
      </c>
      <c r="X234" s="28">
        <f>IF(SUMIF(IMMO!C:C,G234,IMMO!G:G)=0,0,Y234/SUMIF(IMMO!C:C,G234,IMMO!G:G))</f>
        <v>2.4048395600614111E-2</v>
      </c>
      <c r="Y234" s="246">
        <f>SUMIF(BAROMPREM!B:B,G234,BAROMPREM!N:N)/1000</f>
        <v>186.72331</v>
      </c>
      <c r="Z234" s="246">
        <f>Y234*VLOOKUP(G234,IMMO!$C$4:$R$342,6,FALSE)*VLOOKUP(G234,IMMO!$C$4:$R$342,7,FALSE)</f>
        <v>7.2213817084514522</v>
      </c>
      <c r="AA234" s="246">
        <f>X234*SUMIF(IMMO!C:C,G234,IMMO!M:M)</f>
        <v>0</v>
      </c>
      <c r="AB234" s="246">
        <f>X234*SUMIF(IMMO!C:C,G234,IMMO!N:N)</f>
        <v>0</v>
      </c>
      <c r="AC234" s="246">
        <f>X234*SUMIF(IMMO!C:C,G234,IMMO!O:O)</f>
        <v>0</v>
      </c>
      <c r="AD234" s="246">
        <f>X234*SUMIF(IMMO!C:C,G234,IMMO!Q:Q)</f>
        <v>0</v>
      </c>
      <c r="AE234" s="246">
        <f>X234*SUMIF(IMMO!C:C,G234,IMMO!R:R)</f>
        <v>0</v>
      </c>
      <c r="AF234" s="246">
        <f t="shared" si="7"/>
        <v>8.665658050141742</v>
      </c>
    </row>
    <row r="235" spans="1:32" x14ac:dyDescent="0.25">
      <c r="A235" s="41">
        <v>160</v>
      </c>
      <c r="B235" s="42" t="s">
        <v>7</v>
      </c>
      <c r="C235" s="41">
        <v>45</v>
      </c>
      <c r="D235" s="43" t="s">
        <v>517</v>
      </c>
      <c r="E235" s="41">
        <v>557433</v>
      </c>
      <c r="F235" s="43" t="s">
        <v>280</v>
      </c>
      <c r="G235" s="41">
        <v>57433</v>
      </c>
      <c r="H235" s="43" t="s">
        <v>280</v>
      </c>
      <c r="I235" s="41">
        <v>57433</v>
      </c>
      <c r="K235" s="28">
        <f>IF(SUMIF(CONSO!C:C,G235,CONSO!G:G)=0,0,L235/SUMIF(CONSO!C:C,G235,CONSO!G:G))</f>
        <v>5.2157636156269976E-2</v>
      </c>
      <c r="L235" s="246">
        <f>SUMIF(BAROMPREM!B:B,G235,BAROMPREM!J:J)/1000-M235</f>
        <v>94.070000000000007</v>
      </c>
      <c r="M235" s="246">
        <f>SUMIF(BAROMPREM!B:B,G235,BAROMPREM!L:L)/1000</f>
        <v>0.59499999999999997</v>
      </c>
      <c r="N235" s="246">
        <f>L235*VLOOKUP(G235,CONSO!$C$4:$N$342,6,FALSE)*VLOOKUP(G235,CONSO!$C$4:$N$342,7,FALSE)+M235*CONSO!$S$4*CONSO!$T$4</f>
        <v>9.9022952926767278</v>
      </c>
      <c r="O235" s="246">
        <f>K235*SUMIF(CONSO!C:C,G235,CONSO!M:M)</f>
        <v>0</v>
      </c>
      <c r="P235" s="246">
        <f>K235*SUMIF(CONSO!C:C,G235,CONSO!N:N)</f>
        <v>0</v>
      </c>
      <c r="Q235" s="246">
        <f t="shared" si="6"/>
        <v>9.9022952926767278</v>
      </c>
      <c r="W235" s="62">
        <v>1.2</v>
      </c>
      <c r="X235" s="28">
        <f>IF(SUMIF(IMMO!C:C,G235,IMMO!G:G)=0,0,Y235/SUMIF(IMMO!C:C,G235,IMMO!G:G))</f>
        <v>0.62756873767406707</v>
      </c>
      <c r="Y235" s="246">
        <f>SUMIF(BAROMPREM!B:B,G235,BAROMPREM!N:N)/1000</f>
        <v>1002.29652</v>
      </c>
      <c r="Z235" s="246">
        <f>Y235*VLOOKUP(G235,IMMO!$C$4:$R$342,6,FALSE)*VLOOKUP(G235,IMMO!$C$4:$R$342,7,FALSE)</f>
        <v>51.10835851056823</v>
      </c>
      <c r="AA235" s="246">
        <f>X235*SUMIF(IMMO!C:C,G235,IMMO!M:M)</f>
        <v>0</v>
      </c>
      <c r="AB235" s="246">
        <f>X235*SUMIF(IMMO!C:C,G235,IMMO!N:N)</f>
        <v>0</v>
      </c>
      <c r="AC235" s="246">
        <f>X235*SUMIF(IMMO!C:C,G235,IMMO!O:O)</f>
        <v>0</v>
      </c>
      <c r="AD235" s="246">
        <f>X235*SUMIF(IMMO!C:C,G235,IMMO!Q:Q)</f>
        <v>0</v>
      </c>
      <c r="AE235" s="246">
        <f>X235*SUMIF(IMMO!C:C,G235,IMMO!R:R)</f>
        <v>0</v>
      </c>
      <c r="AF235" s="246">
        <f t="shared" si="7"/>
        <v>61.330030212681876</v>
      </c>
    </row>
    <row r="236" spans="1:32" x14ac:dyDescent="0.25">
      <c r="A236" s="41">
        <v>160</v>
      </c>
      <c r="B236" s="42" t="s">
        <v>7</v>
      </c>
      <c r="C236" s="41">
        <v>45</v>
      </c>
      <c r="D236" s="43" t="s">
        <v>517</v>
      </c>
      <c r="E236" s="41">
        <v>557434</v>
      </c>
      <c r="F236" s="43" t="s">
        <v>275</v>
      </c>
      <c r="G236" s="41">
        <v>57434</v>
      </c>
      <c r="H236" s="43" t="s">
        <v>275</v>
      </c>
      <c r="I236" s="41">
        <v>57434</v>
      </c>
      <c r="K236" s="28">
        <f>IF(SUMIF(CONSO!C:C,G236,CONSO!G:G)=0,0,L236/SUMIF(CONSO!C:C,G236,CONSO!G:G))</f>
        <v>1.8766411226617676E-2</v>
      </c>
      <c r="L236" s="246">
        <f>SUMIF(BAROMPREM!B:B,G236,BAROMPREM!J:J)/1000-M236</f>
        <v>37.5</v>
      </c>
      <c r="M236" s="246">
        <f>SUMIF(BAROMPREM!B:B,G236,BAROMPREM!L:L)/1000</f>
        <v>2.76641</v>
      </c>
      <c r="N236" s="246">
        <f>L236*VLOOKUP(G236,CONSO!$C$4:$N$342,6,FALSE)*VLOOKUP(G236,CONSO!$C$4:$N$342,7,FALSE)+M236*CONSO!$S$4*CONSO!$T$4</f>
        <v>2.8735321023292726</v>
      </c>
      <c r="O236" s="246">
        <f>K236*SUMIF(CONSO!C:C,G236,CONSO!M:M)</f>
        <v>0</v>
      </c>
      <c r="P236" s="246">
        <f>K236*SUMIF(CONSO!C:C,G236,CONSO!N:N)</f>
        <v>0</v>
      </c>
      <c r="Q236" s="246">
        <f t="shared" si="6"/>
        <v>2.8735321023292726</v>
      </c>
      <c r="W236" s="62">
        <v>1.1000000000000001</v>
      </c>
      <c r="X236" s="28">
        <f>IF(SUMIF(IMMO!C:C,G236,IMMO!G:G)=0,0,Y236/SUMIF(IMMO!C:C,G236,IMMO!G:G))</f>
        <v>-5.7380522989855676E-3</v>
      </c>
      <c r="Y236" s="246">
        <f>SUMIF(BAROMPREM!B:B,G236,BAROMPREM!N:N)/1000</f>
        <v>-59</v>
      </c>
      <c r="Z236" s="246">
        <f>Y236*VLOOKUP(G236,IMMO!$C$4:$R$342,6,FALSE)*VLOOKUP(G236,IMMO!$C$4:$R$342,7,FALSE)</f>
        <v>-2.1907492165136975</v>
      </c>
      <c r="AA236" s="246">
        <f>X236*SUMIF(IMMO!C:C,G236,IMMO!M:M)</f>
        <v>0</v>
      </c>
      <c r="AB236" s="246">
        <f>X236*SUMIF(IMMO!C:C,G236,IMMO!N:N)</f>
        <v>0</v>
      </c>
      <c r="AC236" s="246">
        <f>X236*SUMIF(IMMO!C:C,G236,IMMO!O:O)</f>
        <v>0</v>
      </c>
      <c r="AD236" s="246">
        <f>X236*SUMIF(IMMO!C:C,G236,IMMO!Q:Q)</f>
        <v>0</v>
      </c>
      <c r="AE236" s="246">
        <f>X236*SUMIF(IMMO!C:C,G236,IMMO!R:R)</f>
        <v>0</v>
      </c>
      <c r="AF236" s="246">
        <f t="shared" si="7"/>
        <v>-2.4098241381650674</v>
      </c>
    </row>
    <row r="237" spans="1:32" x14ac:dyDescent="0.25">
      <c r="A237" s="41">
        <v>160</v>
      </c>
      <c r="B237" s="42" t="s">
        <v>7</v>
      </c>
      <c r="C237" s="41">
        <v>45</v>
      </c>
      <c r="D237" s="43" t="s">
        <v>517</v>
      </c>
      <c r="E237" s="41">
        <v>557436</v>
      </c>
      <c r="F237" s="43" t="s">
        <v>261</v>
      </c>
      <c r="G237" s="41">
        <v>57436</v>
      </c>
      <c r="H237" s="43" t="s">
        <v>261</v>
      </c>
      <c r="I237" s="41">
        <v>57436</v>
      </c>
      <c r="K237" s="28">
        <f>IF(SUMIF(CONSO!C:C,G237,CONSO!G:G)=0,0,L237/SUMIF(CONSO!C:C,G237,CONSO!G:G))</f>
        <v>7.8498353937366747E-2</v>
      </c>
      <c r="L237" s="246">
        <f>SUMIF(BAROMPREM!B:B,G237,BAROMPREM!J:J)/1000-M237</f>
        <v>208.399</v>
      </c>
      <c r="M237" s="246">
        <f>SUMIF(BAROMPREM!B:B,G237,BAROMPREM!L:L)/1000</f>
        <v>0.98421000000000003</v>
      </c>
      <c r="N237" s="246">
        <f>L237*VLOOKUP(G237,CONSO!$C$4:$N$342,6,FALSE)*VLOOKUP(G237,CONSO!$C$4:$N$342,7,FALSE)+M237*CONSO!$S$4*CONSO!$T$4</f>
        <v>19.46320646445924</v>
      </c>
      <c r="O237" s="246">
        <f>K237*SUMIF(CONSO!C:C,G237,CONSO!M:M)</f>
        <v>0</v>
      </c>
      <c r="P237" s="246">
        <f>K237*SUMIF(CONSO!C:C,G237,CONSO!N:N)</f>
        <v>0</v>
      </c>
      <c r="Q237" s="246">
        <f t="shared" si="6"/>
        <v>19.46320646445924</v>
      </c>
      <c r="W237" s="62">
        <v>1.1499999999999999</v>
      </c>
      <c r="X237" s="28">
        <f>IF(SUMIF(IMMO!C:C,G237,IMMO!G:G)=0,0,Y237/SUMIF(IMMO!C:C,G237,IMMO!G:G))</f>
        <v>1.4955316578755354E-2</v>
      </c>
      <c r="Y237" s="246">
        <f>SUMIF(BAROMPREM!B:B,G237,BAROMPREM!N:N)/1000</f>
        <v>176.18299999999999</v>
      </c>
      <c r="Z237" s="246">
        <f>Y237*VLOOKUP(G237,IMMO!$C$4:$R$342,6,FALSE)*VLOOKUP(G237,IMMO!$C$4:$R$342,7,FALSE)</f>
        <v>6.8661892682989372</v>
      </c>
      <c r="AA237" s="246">
        <f>X237*SUMIF(IMMO!C:C,G237,IMMO!M:M)</f>
        <v>0</v>
      </c>
      <c r="AB237" s="246">
        <f>X237*SUMIF(IMMO!C:C,G237,IMMO!N:N)</f>
        <v>0</v>
      </c>
      <c r="AC237" s="246">
        <f>X237*SUMIF(IMMO!C:C,G237,IMMO!O:O)</f>
        <v>0</v>
      </c>
      <c r="AD237" s="246">
        <f>X237*SUMIF(IMMO!C:C,G237,IMMO!Q:Q)</f>
        <v>0</v>
      </c>
      <c r="AE237" s="246">
        <f>X237*SUMIF(IMMO!C:C,G237,IMMO!R:R)</f>
        <v>0</v>
      </c>
      <c r="AF237" s="246">
        <f t="shared" si="7"/>
        <v>7.8961176585437771</v>
      </c>
    </row>
    <row r="238" spans="1:32" x14ac:dyDescent="0.25">
      <c r="A238" s="41">
        <v>160</v>
      </c>
      <c r="B238" s="42" t="s">
        <v>7</v>
      </c>
      <c r="C238" s="41">
        <v>45</v>
      </c>
      <c r="D238" s="43" t="s">
        <v>517</v>
      </c>
      <c r="E238" s="41">
        <v>557437</v>
      </c>
      <c r="F238" s="43" t="s">
        <v>269</v>
      </c>
      <c r="G238" s="41">
        <v>57437</v>
      </c>
      <c r="H238" s="43" t="s">
        <v>269</v>
      </c>
      <c r="I238" s="41">
        <v>57437</v>
      </c>
      <c r="K238" s="28">
        <f>IF(SUMIF(CONSO!C:C,G238,CONSO!G:G)=0,0,L238/SUMIF(CONSO!C:C,G238,CONSO!G:G))</f>
        <v>2.6097901430463265E-2</v>
      </c>
      <c r="L238" s="246">
        <f>SUMIF(BAROMPREM!B:B,G238,BAROMPREM!J:J)/1000-M238</f>
        <v>35.000000000000007</v>
      </c>
      <c r="M238" s="246">
        <f>SUMIF(BAROMPREM!B:B,G238,BAROMPREM!L:L)/1000</f>
        <v>0.13611999999999999</v>
      </c>
      <c r="N238" s="246">
        <f>L238*VLOOKUP(G238,CONSO!$C$4:$N$342,6,FALSE)*VLOOKUP(G238,CONSO!$C$4:$N$342,7,FALSE)+M238*CONSO!$S$4*CONSO!$T$4</f>
        <v>3.2871524081519934</v>
      </c>
      <c r="O238" s="246">
        <f>K238*SUMIF(CONSO!C:C,G238,CONSO!M:M)</f>
        <v>0</v>
      </c>
      <c r="P238" s="246">
        <f>K238*SUMIF(CONSO!C:C,G238,CONSO!N:N)</f>
        <v>0</v>
      </c>
      <c r="Q238" s="246">
        <f t="shared" si="6"/>
        <v>3.2871524081519934</v>
      </c>
      <c r="W238" s="62">
        <v>1.2</v>
      </c>
      <c r="X238" s="28">
        <f>IF(SUMIF(IMMO!C:C,G238,IMMO!G:G)=0,0,Y238/SUMIF(IMMO!C:C,G238,IMMO!G:G))</f>
        <v>0</v>
      </c>
      <c r="Y238" s="246">
        <f>SUMIF(BAROMPREM!B:B,G238,BAROMPREM!N:N)/1000</f>
        <v>0</v>
      </c>
      <c r="Z238" s="246">
        <f>Y238*VLOOKUP(G238,IMMO!$C$4:$R$342,6,FALSE)*VLOOKUP(G238,IMMO!$C$4:$R$342,7,FALSE)</f>
        <v>0</v>
      </c>
      <c r="AA238" s="246">
        <f>X238*SUMIF(IMMO!C:C,G238,IMMO!M:M)</f>
        <v>0</v>
      </c>
      <c r="AB238" s="246">
        <f>X238*SUMIF(IMMO!C:C,G238,IMMO!N:N)</f>
        <v>0</v>
      </c>
      <c r="AC238" s="246">
        <f>X238*SUMIF(IMMO!C:C,G238,IMMO!O:O)</f>
        <v>0</v>
      </c>
      <c r="AD238" s="246">
        <f>X238*SUMIF(IMMO!C:C,G238,IMMO!Q:Q)</f>
        <v>0</v>
      </c>
      <c r="AE238" s="246">
        <f>X238*SUMIF(IMMO!C:C,G238,IMMO!R:R)</f>
        <v>0</v>
      </c>
      <c r="AF238" s="246">
        <f t="shared" si="7"/>
        <v>0</v>
      </c>
    </row>
    <row r="239" spans="1:32" x14ac:dyDescent="0.25">
      <c r="A239" s="41">
        <v>160</v>
      </c>
      <c r="B239" s="42" t="s">
        <v>7</v>
      </c>
      <c r="C239" s="41">
        <v>45</v>
      </c>
      <c r="D239" s="43" t="s">
        <v>517</v>
      </c>
      <c r="E239" s="41">
        <v>557440</v>
      </c>
      <c r="F239" s="43" t="s">
        <v>262</v>
      </c>
      <c r="G239" s="41">
        <v>57440</v>
      </c>
      <c r="H239" s="43" t="s">
        <v>262</v>
      </c>
      <c r="I239" s="41">
        <v>57440</v>
      </c>
      <c r="K239" s="28">
        <f>IF(SUMIF(CONSO!C:C,G239,CONSO!G:G)=0,0,L239/SUMIF(CONSO!C:C,G239,CONSO!G:G))</f>
        <v>0.18385962055314167</v>
      </c>
      <c r="L239" s="246">
        <f>SUMIF(BAROMPREM!B:B,G239,BAROMPREM!J:J)/1000-M239</f>
        <v>280</v>
      </c>
      <c r="M239" s="246">
        <f>SUMIF(BAROMPREM!B:B,G239,BAROMPREM!L:L)/1000</f>
        <v>5.5747600000000004</v>
      </c>
      <c r="N239" s="246">
        <f>L239*VLOOKUP(G239,CONSO!$C$4:$N$342,6,FALSE)*VLOOKUP(G239,CONSO!$C$4:$N$342,7,FALSE)+M239*CONSO!$S$4*CONSO!$T$4</f>
        <v>19.961557735563595</v>
      </c>
      <c r="O239" s="246">
        <f>K239*SUMIF(CONSO!C:C,G239,CONSO!M:M)</f>
        <v>0</v>
      </c>
      <c r="P239" s="246">
        <f>K239*SUMIF(CONSO!C:C,G239,CONSO!N:N)</f>
        <v>0</v>
      </c>
      <c r="Q239" s="246">
        <f t="shared" si="6"/>
        <v>19.961557735563595</v>
      </c>
      <c r="W239" s="62">
        <v>1.1000000000000001</v>
      </c>
      <c r="X239" s="28">
        <f>IF(SUMIF(IMMO!C:C,G239,IMMO!G:G)=0,0,Y239/SUMIF(IMMO!C:C,G239,IMMO!G:G))</f>
        <v>0.10852833987381</v>
      </c>
      <c r="Y239" s="246">
        <f>SUMIF(BAROMPREM!B:B,G239,BAROMPREM!N:N)/1000</f>
        <v>412.62626</v>
      </c>
      <c r="Z239" s="246">
        <f>Y239*VLOOKUP(G239,IMMO!$C$4:$R$342,6,FALSE)*VLOOKUP(G239,IMMO!$C$4:$R$342,7,FALSE)</f>
        <v>12.851935661869371</v>
      </c>
      <c r="AA239" s="246">
        <f>X239*SUMIF(IMMO!C:C,G239,IMMO!M:M)</f>
        <v>0</v>
      </c>
      <c r="AB239" s="246">
        <f>X239*SUMIF(IMMO!C:C,G239,IMMO!N:N)</f>
        <v>0</v>
      </c>
      <c r="AC239" s="246">
        <f>X239*SUMIF(IMMO!C:C,G239,IMMO!O:O)</f>
        <v>0</v>
      </c>
      <c r="AD239" s="246">
        <f>X239*SUMIF(IMMO!C:C,G239,IMMO!Q:Q)</f>
        <v>0</v>
      </c>
      <c r="AE239" s="246">
        <f>X239*SUMIF(IMMO!C:C,G239,IMMO!R:R)</f>
        <v>0</v>
      </c>
      <c r="AF239" s="246">
        <f t="shared" si="7"/>
        <v>14.13712922805631</v>
      </c>
    </row>
    <row r="240" spans="1:32" x14ac:dyDescent="0.25">
      <c r="A240" s="41">
        <v>160</v>
      </c>
      <c r="B240" s="42" t="s">
        <v>7</v>
      </c>
      <c r="C240" s="41">
        <v>45</v>
      </c>
      <c r="D240" s="43" t="s">
        <v>517</v>
      </c>
      <c r="E240" s="41">
        <v>557441</v>
      </c>
      <c r="F240" s="43" t="s">
        <v>263</v>
      </c>
      <c r="G240" s="41">
        <v>57441</v>
      </c>
      <c r="H240" s="43" t="s">
        <v>263</v>
      </c>
      <c r="I240" s="41">
        <v>57441</v>
      </c>
      <c r="K240" s="28">
        <f>IF(SUMIF(CONSO!C:C,G240,CONSO!G:G)=0,0,L240/SUMIF(CONSO!C:C,G240,CONSO!G:G))</f>
        <v>1.8858459716444198E-3</v>
      </c>
      <c r="L240" s="246">
        <f>SUMIF(BAROMPREM!B:B,G240,BAROMPREM!J:J)/1000-M240</f>
        <v>4</v>
      </c>
      <c r="M240" s="246">
        <f>SUMIF(BAROMPREM!B:B,G240,BAROMPREM!L:L)/1000</f>
        <v>1.0043500000000001</v>
      </c>
      <c r="N240" s="246">
        <f>L240*VLOOKUP(G240,CONSO!$C$4:$N$342,6,FALSE)*VLOOKUP(G240,CONSO!$C$4:$N$342,7,FALSE)+M240*CONSO!$S$4*CONSO!$T$4</f>
        <v>0.4266265101112392</v>
      </c>
      <c r="O240" s="246">
        <f>K240*SUMIF(CONSO!C:C,G240,CONSO!M:M)</f>
        <v>0</v>
      </c>
      <c r="P240" s="246">
        <f>K240*SUMIF(CONSO!C:C,G240,CONSO!N:N)</f>
        <v>0</v>
      </c>
      <c r="Q240" s="246">
        <f t="shared" si="6"/>
        <v>0.4266265101112392</v>
      </c>
      <c r="W240" s="62">
        <v>1.1499999999999999</v>
      </c>
      <c r="X240" s="28">
        <f>IF(SUMIF(IMMO!C:C,G240,IMMO!G:G)=0,0,Y240/SUMIF(IMMO!C:C,G240,IMMO!G:G))</f>
        <v>2.7770567036362378E-2</v>
      </c>
      <c r="Y240" s="246">
        <f>SUMIF(BAROMPREM!B:B,G240,BAROMPREM!N:N)/1000</f>
        <v>142.72085999999999</v>
      </c>
      <c r="Z240" s="246">
        <f>Y240*VLOOKUP(G240,IMMO!$C$4:$R$342,6,FALSE)*VLOOKUP(G240,IMMO!$C$4:$R$342,7,FALSE)</f>
        <v>5.1775241597794377</v>
      </c>
      <c r="AA240" s="246">
        <f>X240*SUMIF(IMMO!C:C,G240,IMMO!M:M)</f>
        <v>0</v>
      </c>
      <c r="AB240" s="246">
        <f>X240*SUMIF(IMMO!C:C,G240,IMMO!N:N)</f>
        <v>0</v>
      </c>
      <c r="AC240" s="246">
        <f>X240*SUMIF(IMMO!C:C,G240,IMMO!O:O)</f>
        <v>0</v>
      </c>
      <c r="AD240" s="246">
        <f>X240*SUMIF(IMMO!C:C,G240,IMMO!Q:Q)</f>
        <v>0</v>
      </c>
      <c r="AE240" s="246">
        <f>X240*SUMIF(IMMO!C:C,G240,IMMO!R:R)</f>
        <v>0</v>
      </c>
      <c r="AF240" s="246">
        <f t="shared" si="7"/>
        <v>5.9541527837463528</v>
      </c>
    </row>
    <row r="241" spans="1:32" x14ac:dyDescent="0.25">
      <c r="A241" s="41">
        <v>160</v>
      </c>
      <c r="B241" s="42" t="s">
        <v>7</v>
      </c>
      <c r="C241" s="41">
        <v>45</v>
      </c>
      <c r="D241" s="43" t="s">
        <v>517</v>
      </c>
      <c r="E241" s="41">
        <v>557439</v>
      </c>
      <c r="F241" s="43" t="s">
        <v>264</v>
      </c>
      <c r="G241" s="41">
        <v>57439</v>
      </c>
      <c r="H241" s="43" t="s">
        <v>264</v>
      </c>
      <c r="I241" s="41">
        <v>57439</v>
      </c>
      <c r="K241" s="28">
        <f>IF(SUMIF(CONSO!C:C,G241,CONSO!G:G)=0,0,L241/SUMIF(CONSO!C:C,G241,CONSO!G:G))</f>
        <v>1.9298189186581327E-2</v>
      </c>
      <c r="L241" s="246">
        <f>SUMIF(BAROMPREM!B:B,G241,BAROMPREM!J:J)/1000-M241</f>
        <v>30</v>
      </c>
      <c r="M241" s="246">
        <f>SUMIF(BAROMPREM!B:B,G241,BAROMPREM!L:L)/1000</f>
        <v>1.3138099999999999</v>
      </c>
      <c r="N241" s="246">
        <f>L241*VLOOKUP(G241,CONSO!$C$4:$N$342,6,FALSE)*VLOOKUP(G241,CONSO!$C$4:$N$342,7,FALSE)+M241*CONSO!$S$4*CONSO!$T$4</f>
        <v>2.167797761215112</v>
      </c>
      <c r="O241" s="246">
        <f>K241*SUMIF(CONSO!C:C,G241,CONSO!M:M)</f>
        <v>0</v>
      </c>
      <c r="P241" s="246">
        <f>K241*SUMIF(CONSO!C:C,G241,CONSO!N:N)</f>
        <v>0</v>
      </c>
      <c r="Q241" s="246">
        <f t="shared" si="6"/>
        <v>2.167797761215112</v>
      </c>
      <c r="W241" s="62">
        <v>1.1000000000000001</v>
      </c>
      <c r="X241" s="28">
        <f>IF(SUMIF(IMMO!C:C,G241,IMMO!G:G)=0,0,Y241/SUMIF(IMMO!C:C,G241,IMMO!G:G))</f>
        <v>2.1172286483014897E-2</v>
      </c>
      <c r="Y241" s="246">
        <f>SUMIF(BAROMPREM!B:B,G241,BAROMPREM!N:N)/1000</f>
        <v>256.19905999999997</v>
      </c>
      <c r="Z241" s="246">
        <f>Y241*VLOOKUP(G241,IMMO!$C$4:$R$342,6,FALSE)*VLOOKUP(G241,IMMO!$C$4:$R$342,7,FALSE)</f>
        <v>6.5712763643985106</v>
      </c>
      <c r="AA241" s="246">
        <f>X241*SUMIF(IMMO!C:C,G241,IMMO!M:M)</f>
        <v>0</v>
      </c>
      <c r="AB241" s="246">
        <f>X241*SUMIF(IMMO!C:C,G241,IMMO!N:N)</f>
        <v>0</v>
      </c>
      <c r="AC241" s="246">
        <f>X241*SUMIF(IMMO!C:C,G241,IMMO!O:O)</f>
        <v>0</v>
      </c>
      <c r="AD241" s="246">
        <f>X241*SUMIF(IMMO!C:C,G241,IMMO!Q:Q)</f>
        <v>0</v>
      </c>
      <c r="AE241" s="246">
        <f>X241*SUMIF(IMMO!C:C,G241,IMMO!R:R)</f>
        <v>0</v>
      </c>
      <c r="AF241" s="246">
        <f t="shared" si="7"/>
        <v>7.2284040008383625</v>
      </c>
    </row>
    <row r="242" spans="1:32" x14ac:dyDescent="0.25">
      <c r="A242" s="41">
        <v>160</v>
      </c>
      <c r="B242" s="42" t="s">
        <v>7</v>
      </c>
      <c r="C242" s="41">
        <v>45</v>
      </c>
      <c r="D242" s="43" t="s">
        <v>517</v>
      </c>
      <c r="E242" s="41">
        <v>457443</v>
      </c>
      <c r="F242" s="43" t="s">
        <v>265</v>
      </c>
      <c r="G242" s="41">
        <v>57443</v>
      </c>
      <c r="H242" s="43" t="s">
        <v>265</v>
      </c>
      <c r="I242" s="41">
        <v>57443</v>
      </c>
      <c r="K242" s="28">
        <f>IF(SUMIF(CONSO!C:C,G242,CONSO!G:G)=0,0,L242/SUMIF(CONSO!C:C,G242,CONSO!G:G))</f>
        <v>8.5641306658761338E-2</v>
      </c>
      <c r="L242" s="246">
        <f>SUMIF(BAROMPREM!B:B,G242,BAROMPREM!J:J)/1000-M242</f>
        <v>143.00000000000003</v>
      </c>
      <c r="M242" s="246">
        <f>SUMIF(BAROMPREM!B:B,G242,BAROMPREM!L:L)/1000</f>
        <v>0.75563999999999998</v>
      </c>
      <c r="N242" s="246">
        <f>L242*VLOOKUP(G242,CONSO!$C$4:$N$342,6,FALSE)*VLOOKUP(G242,CONSO!$C$4:$N$342,7,FALSE)+M242*CONSO!$S$4*CONSO!$T$4</f>
        <v>10.953219901732021</v>
      </c>
      <c r="O242" s="246">
        <f>K242*SUMIF(CONSO!C:C,G242,CONSO!M:M)</f>
        <v>0</v>
      </c>
      <c r="P242" s="246">
        <f>K242*SUMIF(CONSO!C:C,G242,CONSO!N:N)</f>
        <v>0</v>
      </c>
      <c r="Q242" s="246">
        <f t="shared" si="6"/>
        <v>10.953219901732021</v>
      </c>
      <c r="W242" s="62">
        <v>1.1499999999999999</v>
      </c>
      <c r="X242" s="28">
        <f>IF(SUMIF(IMMO!C:C,G242,IMMO!G:G)=0,0,Y242/SUMIF(IMMO!C:C,G242,IMMO!G:G))</f>
        <v>2.5245718234419651E-2</v>
      </c>
      <c r="Y242" s="246">
        <f>SUMIF(BAROMPREM!B:B,G242,BAROMPREM!N:N)/1000</f>
        <v>241.13556</v>
      </c>
      <c r="Z242" s="246">
        <f>Y242*VLOOKUP(G242,IMMO!$C$4:$R$342,6,FALSE)*VLOOKUP(G242,IMMO!$C$4:$R$342,7,FALSE)</f>
        <v>7.4065975045886354</v>
      </c>
      <c r="AA242" s="246">
        <f>X242*SUMIF(IMMO!C:C,G242,IMMO!M:M)</f>
        <v>0</v>
      </c>
      <c r="AB242" s="246">
        <f>X242*SUMIF(IMMO!C:C,G242,IMMO!N:N)</f>
        <v>0</v>
      </c>
      <c r="AC242" s="246">
        <f>X242*SUMIF(IMMO!C:C,G242,IMMO!O:O)</f>
        <v>0</v>
      </c>
      <c r="AD242" s="246">
        <f>X242*SUMIF(IMMO!C:C,G242,IMMO!Q:Q)</f>
        <v>0</v>
      </c>
      <c r="AE242" s="246">
        <f>X242*SUMIF(IMMO!C:C,G242,IMMO!R:R)</f>
        <v>0</v>
      </c>
      <c r="AF242" s="246">
        <f t="shared" si="7"/>
        <v>8.5175871302769295</v>
      </c>
    </row>
    <row r="243" spans="1:32" x14ac:dyDescent="0.25">
      <c r="A243" s="41">
        <v>160</v>
      </c>
      <c r="B243" s="42" t="s">
        <v>7</v>
      </c>
      <c r="C243" s="41">
        <v>45</v>
      </c>
      <c r="D243" s="43" t="s">
        <v>517</v>
      </c>
      <c r="E243" s="41">
        <v>557444</v>
      </c>
      <c r="F243" s="43" t="s">
        <v>270</v>
      </c>
      <c r="G243" s="41">
        <v>57444</v>
      </c>
      <c r="H243" s="43" t="s">
        <v>270</v>
      </c>
      <c r="I243" s="41">
        <v>57444</v>
      </c>
      <c r="K243" s="28">
        <f>IF(SUMIF(CONSO!C:C,G243,CONSO!G:G)=0,0,L243/SUMIF(CONSO!C:C,G243,CONSO!G:G))</f>
        <v>1.7818368156978594E-2</v>
      </c>
      <c r="L243" s="246">
        <f>SUMIF(BAROMPREM!B:B,G243,BAROMPREM!J:J)/1000-M243</f>
        <v>58</v>
      </c>
      <c r="M243" s="246">
        <f>SUMIF(BAROMPREM!B:B,G243,BAROMPREM!L:L)/1000</f>
        <v>1.0975299999999999</v>
      </c>
      <c r="N243" s="246">
        <f>L243*VLOOKUP(G243,CONSO!$C$4:$N$342,6,FALSE)*VLOOKUP(G243,CONSO!$C$4:$N$342,7,FALSE)+M243*CONSO!$S$4*CONSO!$T$4</f>
        <v>5.1879941018031115</v>
      </c>
      <c r="O243" s="246">
        <f>K243*SUMIF(CONSO!C:C,G243,CONSO!M:M)</f>
        <v>0</v>
      </c>
      <c r="P243" s="246">
        <f>K243*SUMIF(CONSO!C:C,G243,CONSO!N:N)</f>
        <v>0</v>
      </c>
      <c r="Q243" s="246">
        <f t="shared" si="6"/>
        <v>5.1879941018031115</v>
      </c>
      <c r="W243" s="62">
        <v>1.1499999999999999</v>
      </c>
      <c r="X243" s="28">
        <f>IF(SUMIF(IMMO!C:C,G243,IMMO!G:G)=0,0,Y243/SUMIF(IMMO!C:C,G243,IMMO!G:G))</f>
        <v>1.055971034292141E-2</v>
      </c>
      <c r="Y243" s="246">
        <f>SUMIF(BAROMPREM!B:B,G243,BAROMPREM!N:N)/1000</f>
        <v>165</v>
      </c>
      <c r="Z243" s="246">
        <f>Y243*VLOOKUP(G243,IMMO!$C$4:$R$342,6,FALSE)*VLOOKUP(G243,IMMO!$C$4:$R$342,7,FALSE)</f>
        <v>6.071063265004784</v>
      </c>
      <c r="AA243" s="246">
        <f>X243*SUMIF(IMMO!C:C,G243,IMMO!M:M)</f>
        <v>0</v>
      </c>
      <c r="AB243" s="246">
        <f>X243*SUMIF(IMMO!C:C,G243,IMMO!N:N)</f>
        <v>0</v>
      </c>
      <c r="AC243" s="246">
        <f>X243*SUMIF(IMMO!C:C,G243,IMMO!O:O)</f>
        <v>0</v>
      </c>
      <c r="AD243" s="246">
        <f>X243*SUMIF(IMMO!C:C,G243,IMMO!Q:Q)</f>
        <v>0</v>
      </c>
      <c r="AE243" s="246">
        <f>X243*SUMIF(IMMO!C:C,G243,IMMO!R:R)</f>
        <v>0</v>
      </c>
      <c r="AF243" s="246">
        <f t="shared" si="7"/>
        <v>6.9817227547555012</v>
      </c>
    </row>
    <row r="244" spans="1:32" x14ac:dyDescent="0.25">
      <c r="A244" s="41">
        <v>160</v>
      </c>
      <c r="B244" s="42" t="s">
        <v>7</v>
      </c>
      <c r="C244" s="41">
        <v>45</v>
      </c>
      <c r="D244" s="43" t="s">
        <v>517</v>
      </c>
      <c r="E244" s="41">
        <v>557445</v>
      </c>
      <c r="F244" s="43" t="s">
        <v>266</v>
      </c>
      <c r="G244" s="41">
        <v>57445</v>
      </c>
      <c r="H244" s="43" t="s">
        <v>266</v>
      </c>
      <c r="I244" s="41">
        <v>57445</v>
      </c>
      <c r="K244" s="28">
        <f>IF(SUMIF(CONSO!C:C,G244,CONSO!G:G)=0,0,L244/SUMIF(CONSO!C:C,G244,CONSO!G:G))</f>
        <v>7.0035718216290316E-2</v>
      </c>
      <c r="L244" s="246">
        <f>SUMIF(BAROMPREM!B:B,G244,BAROMPREM!J:J)/1000-M244</f>
        <v>70</v>
      </c>
      <c r="M244" s="246">
        <f>SUMIF(BAROMPREM!B:B,G244,BAROMPREM!L:L)/1000</f>
        <v>3.0669899999999997</v>
      </c>
      <c r="N244" s="246">
        <f>L244*VLOOKUP(G244,CONSO!$C$4:$N$342,6,FALSE)*VLOOKUP(G244,CONSO!$C$4:$N$342,7,FALSE)+M244*CONSO!$S$4*CONSO!$T$4</f>
        <v>6.1605289205831202</v>
      </c>
      <c r="O244" s="246">
        <f>K244*SUMIF(CONSO!C:C,G244,CONSO!M:M)</f>
        <v>0</v>
      </c>
      <c r="P244" s="246">
        <f>K244*SUMIF(CONSO!C:C,G244,CONSO!N:N)</f>
        <v>0</v>
      </c>
      <c r="Q244" s="246">
        <f t="shared" si="6"/>
        <v>6.1605289205831202</v>
      </c>
      <c r="W244" s="62">
        <v>1.1499999999999999</v>
      </c>
      <c r="X244" s="28">
        <f>IF(SUMIF(IMMO!C:C,G244,IMMO!G:G)=0,0,Y244/SUMIF(IMMO!C:C,G244,IMMO!G:G))</f>
        <v>8.9602494933882545E-2</v>
      </c>
      <c r="Y244" s="246">
        <f>SUMIF(BAROMPREM!B:B,G244,BAROMPREM!N:N)/1000</f>
        <v>468.36159999999995</v>
      </c>
      <c r="Z244" s="246">
        <f>Y244*VLOOKUP(G244,IMMO!$C$4:$R$342,6,FALSE)*VLOOKUP(G244,IMMO!$C$4:$R$342,7,FALSE)</f>
        <v>14.047046106947626</v>
      </c>
      <c r="AA244" s="246">
        <f>X244*SUMIF(IMMO!C:C,G244,IMMO!M:M)</f>
        <v>0</v>
      </c>
      <c r="AB244" s="246">
        <f>X244*SUMIF(IMMO!C:C,G244,IMMO!N:N)</f>
        <v>0</v>
      </c>
      <c r="AC244" s="246">
        <f>X244*SUMIF(IMMO!C:C,G244,IMMO!O:O)</f>
        <v>0</v>
      </c>
      <c r="AD244" s="246">
        <f>X244*SUMIF(IMMO!C:C,G244,IMMO!Q:Q)</f>
        <v>0</v>
      </c>
      <c r="AE244" s="246">
        <f>X244*SUMIF(IMMO!C:C,G244,IMMO!R:R)</f>
        <v>0</v>
      </c>
      <c r="AF244" s="246">
        <f t="shared" si="7"/>
        <v>16.154103022989769</v>
      </c>
    </row>
    <row r="245" spans="1:32" x14ac:dyDescent="0.25">
      <c r="A245" s="41">
        <v>160</v>
      </c>
      <c r="B245" s="42" t="s">
        <v>7</v>
      </c>
      <c r="C245" s="41">
        <v>45</v>
      </c>
      <c r="D245" s="43" t="s">
        <v>517</v>
      </c>
      <c r="E245" s="41">
        <v>457446</v>
      </c>
      <c r="F245" s="43" t="s">
        <v>271</v>
      </c>
      <c r="G245" s="41">
        <v>57446</v>
      </c>
      <c r="H245" s="43" t="s">
        <v>271</v>
      </c>
      <c r="I245" s="41">
        <v>57446</v>
      </c>
      <c r="K245" s="28">
        <f>IF(SUMIF(CONSO!C:C,G245,CONSO!G:G)=0,0,L245/SUMIF(CONSO!C:C,G245,CONSO!G:G))</f>
        <v>0.10661159416316755</v>
      </c>
      <c r="L245" s="246">
        <f>SUMIF(BAROMPREM!B:B,G245,BAROMPREM!J:J)/1000-M245</f>
        <v>280.00000000000006</v>
      </c>
      <c r="M245" s="246">
        <f>SUMIF(BAROMPREM!B:B,G245,BAROMPREM!L:L)/1000</f>
        <v>7.2742100000000001</v>
      </c>
      <c r="N245" s="246">
        <f>L245*VLOOKUP(G245,CONSO!$C$4:$N$342,6,FALSE)*VLOOKUP(G245,CONSO!$C$4:$N$342,7,FALSE)+M245*CONSO!$S$4*CONSO!$T$4</f>
        <v>23.12431866911135</v>
      </c>
      <c r="O245" s="246">
        <f>K245*SUMIF(CONSO!C:C,G245,CONSO!M:M)</f>
        <v>0</v>
      </c>
      <c r="P245" s="246">
        <f>K245*SUMIF(CONSO!C:C,G245,CONSO!N:N)</f>
        <v>0</v>
      </c>
      <c r="Q245" s="246">
        <f t="shared" si="6"/>
        <v>23.12431866911135</v>
      </c>
      <c r="W245" s="62">
        <v>1.1499999999999999</v>
      </c>
      <c r="X245" s="28">
        <f>IF(SUMIF(IMMO!C:C,G245,IMMO!G:G)=0,0,Y245/SUMIF(IMMO!C:C,G245,IMMO!G:G))</f>
        <v>6.9700096883417412E-2</v>
      </c>
      <c r="Y245" s="246">
        <f>SUMIF(BAROMPREM!B:B,G245,BAROMPREM!N:N)/1000</f>
        <v>1298.74585</v>
      </c>
      <c r="Z245" s="246">
        <f>Y245*VLOOKUP(G245,IMMO!$C$4:$R$342,6,FALSE)*VLOOKUP(G245,IMMO!$C$4:$R$342,7,FALSE)</f>
        <v>40.09295845166362</v>
      </c>
      <c r="AA245" s="246">
        <f>X245*SUMIF(IMMO!C:C,G245,IMMO!M:M)</f>
        <v>0</v>
      </c>
      <c r="AB245" s="246">
        <f>X245*SUMIF(IMMO!C:C,G245,IMMO!N:N)</f>
        <v>0</v>
      </c>
      <c r="AC245" s="246">
        <f>X245*SUMIF(IMMO!C:C,G245,IMMO!O:O)</f>
        <v>0</v>
      </c>
      <c r="AD245" s="246">
        <f>X245*SUMIF(IMMO!C:C,G245,IMMO!Q:Q)</f>
        <v>0</v>
      </c>
      <c r="AE245" s="246">
        <f>X245*SUMIF(IMMO!C:C,G245,IMMO!R:R)</f>
        <v>0</v>
      </c>
      <c r="AF245" s="246">
        <f t="shared" si="7"/>
        <v>46.106902219413158</v>
      </c>
    </row>
    <row r="246" spans="1:32" x14ac:dyDescent="0.25">
      <c r="A246" s="41">
        <v>160</v>
      </c>
      <c r="B246" s="42" t="s">
        <v>7</v>
      </c>
      <c r="C246" s="41">
        <v>45</v>
      </c>
      <c r="D246" s="43" t="s">
        <v>517</v>
      </c>
      <c r="E246" s="41">
        <v>557447</v>
      </c>
      <c r="F246" s="43" t="s">
        <v>272</v>
      </c>
      <c r="G246" s="41">
        <v>57447</v>
      </c>
      <c r="H246" s="43" t="s">
        <v>272</v>
      </c>
      <c r="I246" s="41">
        <v>57447</v>
      </c>
      <c r="K246" s="28">
        <f>IF(SUMIF(CONSO!C:C,G246,CONSO!G:G)=0,0,L246/SUMIF(CONSO!C:C,G246,CONSO!G:G))</f>
        <v>3.3500837520938027E-2</v>
      </c>
      <c r="L246" s="246">
        <f>SUMIF(BAROMPREM!B:B,G246,BAROMPREM!J:J)/1000-M246</f>
        <v>54</v>
      </c>
      <c r="M246" s="246">
        <f>SUMIF(BAROMPREM!B:B,G246,BAROMPREM!L:L)/1000</f>
        <v>3.6067199999999997</v>
      </c>
      <c r="N246" s="246">
        <f>L246*VLOOKUP(G246,CONSO!$C$4:$N$342,6,FALSE)*VLOOKUP(G246,CONSO!$C$4:$N$342,7,FALSE)+M246*CONSO!$S$4*CONSO!$T$4</f>
        <v>4.6795348786032829</v>
      </c>
      <c r="O246" s="246">
        <f>K246*SUMIF(CONSO!C:C,G246,CONSO!M:M)</f>
        <v>0</v>
      </c>
      <c r="P246" s="246">
        <f>K246*SUMIF(CONSO!C:C,G246,CONSO!N:N)</f>
        <v>0</v>
      </c>
      <c r="Q246" s="246">
        <f t="shared" si="6"/>
        <v>4.6795348786032829</v>
      </c>
      <c r="W246" s="62">
        <v>1.1499999999999999</v>
      </c>
      <c r="X246" s="28">
        <f>IF(SUMIF(IMMO!C:C,G246,IMMO!G:G)=0,0,Y246/SUMIF(IMMO!C:C,G246,IMMO!G:G))</f>
        <v>4.9259627420073733E-2</v>
      </c>
      <c r="Y246" s="246">
        <f>SUMIF(BAROMPREM!B:B,G246,BAROMPREM!N:N)/1000</f>
        <v>583.13513</v>
      </c>
      <c r="Z246" s="246">
        <f>Y246*VLOOKUP(G246,IMMO!$C$4:$R$342,6,FALSE)*VLOOKUP(G246,IMMO!$C$4:$R$342,7,FALSE)</f>
        <v>24.367977558015625</v>
      </c>
      <c r="AA246" s="246">
        <f>X246*SUMIF(IMMO!C:C,G246,IMMO!M:M)</f>
        <v>0</v>
      </c>
      <c r="AB246" s="246">
        <f>X246*SUMIF(IMMO!C:C,G246,IMMO!N:N)</f>
        <v>0</v>
      </c>
      <c r="AC246" s="246">
        <f>X246*SUMIF(IMMO!C:C,G246,IMMO!O:O)</f>
        <v>0</v>
      </c>
      <c r="AD246" s="246">
        <f>X246*SUMIF(IMMO!C:C,G246,IMMO!Q:Q)</f>
        <v>0</v>
      </c>
      <c r="AE246" s="246">
        <f>X246*SUMIF(IMMO!C:C,G246,IMMO!R:R)</f>
        <v>0</v>
      </c>
      <c r="AF246" s="246">
        <f t="shared" si="7"/>
        <v>28.023174191717967</v>
      </c>
    </row>
    <row r="247" spans="1:32" x14ac:dyDescent="0.25">
      <c r="A247" s="41">
        <v>160</v>
      </c>
      <c r="B247" s="42" t="s">
        <v>7</v>
      </c>
      <c r="C247" s="41">
        <v>45</v>
      </c>
      <c r="D247" s="43" t="s">
        <v>517</v>
      </c>
      <c r="E247" s="41">
        <v>457453</v>
      </c>
      <c r="F247" s="43" t="s">
        <v>276</v>
      </c>
      <c r="G247" s="41">
        <v>57453</v>
      </c>
      <c r="H247" s="43" t="s">
        <v>276</v>
      </c>
      <c r="I247" s="41">
        <v>57453</v>
      </c>
      <c r="K247" s="28">
        <f>IF(SUMIF(CONSO!C:C,G247,CONSO!G:G)=0,0,L247/SUMIF(CONSO!C:C,G247,CONSO!G:G))</f>
        <v>7.3038759080728627E-2</v>
      </c>
      <c r="L247" s="246">
        <f>SUMIF(BAROMPREM!B:B,G247,BAROMPREM!J:J)/1000-M247</f>
        <v>316</v>
      </c>
      <c r="M247" s="246">
        <f>SUMIF(BAROMPREM!B:B,G247,BAROMPREM!L:L)/1000</f>
        <v>9.0359300000000005</v>
      </c>
      <c r="N247" s="246">
        <f>L247*VLOOKUP(G247,CONSO!$C$4:$N$342,6,FALSE)*VLOOKUP(G247,CONSO!$C$4:$N$342,7,FALSE)+M247*CONSO!$S$4*CONSO!$T$4</f>
        <v>24.007596398175735</v>
      </c>
      <c r="O247" s="246">
        <f>K247*SUMIF(CONSO!C:C,G247,CONSO!M:M)</f>
        <v>0</v>
      </c>
      <c r="P247" s="246">
        <f>K247*SUMIF(CONSO!C:C,G247,CONSO!N:N)</f>
        <v>0</v>
      </c>
      <c r="Q247" s="246">
        <f t="shared" si="6"/>
        <v>24.007596398175735</v>
      </c>
      <c r="W247" s="62">
        <v>1.1000000000000001</v>
      </c>
      <c r="X247" s="28">
        <f>IF(SUMIF(IMMO!C:C,G247,IMMO!G:G)=0,0,Y247/SUMIF(IMMO!C:C,G247,IMMO!G:G))</f>
        <v>4.3686184863867425E-2</v>
      </c>
      <c r="Y247" s="246">
        <f>SUMIF(BAROMPREM!B:B,G247,BAROMPREM!N:N)/1000</f>
        <v>1173.1756499999999</v>
      </c>
      <c r="Z247" s="246">
        <f>Y247*VLOOKUP(G247,IMMO!$C$4:$R$342,6,FALSE)*VLOOKUP(G247,IMMO!$C$4:$R$342,7,FALSE)</f>
        <v>38.9943371958149</v>
      </c>
      <c r="AA247" s="246">
        <f>X247*SUMIF(IMMO!C:C,G247,IMMO!M:M)</f>
        <v>0</v>
      </c>
      <c r="AB247" s="246">
        <f>X247*SUMIF(IMMO!C:C,G247,IMMO!N:N)</f>
        <v>0</v>
      </c>
      <c r="AC247" s="246">
        <f>X247*SUMIF(IMMO!C:C,G247,IMMO!O:O)</f>
        <v>0</v>
      </c>
      <c r="AD247" s="246">
        <f>X247*SUMIF(IMMO!C:C,G247,IMMO!Q:Q)</f>
        <v>0</v>
      </c>
      <c r="AE247" s="246">
        <f>X247*SUMIF(IMMO!C:C,G247,IMMO!R:R)</f>
        <v>0</v>
      </c>
      <c r="AF247" s="246">
        <f t="shared" si="7"/>
        <v>42.893770915396395</v>
      </c>
    </row>
    <row r="248" spans="1:32" x14ac:dyDescent="0.25">
      <c r="A248" s="41">
        <v>160</v>
      </c>
      <c r="B248" s="42" t="s">
        <v>7</v>
      </c>
      <c r="C248" s="41">
        <v>45</v>
      </c>
      <c r="D248" s="43" t="s">
        <v>517</v>
      </c>
      <c r="E248" s="41">
        <v>557459</v>
      </c>
      <c r="F248" s="43" t="s">
        <v>277</v>
      </c>
      <c r="G248" s="41">
        <v>57459</v>
      </c>
      <c r="H248" s="43" t="s">
        <v>277</v>
      </c>
      <c r="I248" s="41">
        <v>57459</v>
      </c>
      <c r="K248" s="28">
        <f>IF(SUMIF(CONSO!C:C,G248,CONSO!G:G)=0,0,L248/SUMIF(CONSO!C:C,G248,CONSO!G:G))</f>
        <v>3.0577060698718371E-2</v>
      </c>
      <c r="L248" s="246">
        <f>SUMIF(BAROMPREM!B:B,G248,BAROMPREM!J:J)/1000-M248</f>
        <v>47.000000000000007</v>
      </c>
      <c r="M248" s="246">
        <f>SUMIF(BAROMPREM!B:B,G248,BAROMPREM!L:L)/1000</f>
        <v>0.53564999999999996</v>
      </c>
      <c r="N248" s="246">
        <f>L248*VLOOKUP(G248,CONSO!$C$4:$N$342,6,FALSE)*VLOOKUP(G248,CONSO!$C$4:$N$342,7,FALSE)+M248*CONSO!$S$4*CONSO!$T$4</f>
        <v>4.0757312521102467</v>
      </c>
      <c r="O248" s="246">
        <f>K248*SUMIF(CONSO!C:C,G248,CONSO!M:M)</f>
        <v>0</v>
      </c>
      <c r="P248" s="246">
        <f>K248*SUMIF(CONSO!C:C,G248,CONSO!N:N)</f>
        <v>0</v>
      </c>
      <c r="Q248" s="246">
        <f t="shared" si="6"/>
        <v>4.0757312521102467</v>
      </c>
      <c r="W248" s="62">
        <v>1.1499999999999999</v>
      </c>
      <c r="X248" s="28">
        <f>IF(SUMIF(IMMO!C:C,G248,IMMO!G:G)=0,0,Y248/SUMIF(IMMO!C:C,G248,IMMO!G:G))</f>
        <v>3.5627065088328205E-2</v>
      </c>
      <c r="Y248" s="246">
        <f>SUMIF(BAROMPREM!B:B,G248,BAROMPREM!N:N)/1000</f>
        <v>102.61686999999999</v>
      </c>
      <c r="Z248" s="246">
        <f>Y248*VLOOKUP(G248,IMMO!$C$4:$R$342,6,FALSE)*VLOOKUP(G248,IMMO!$C$4:$R$342,7,FALSE)</f>
        <v>3.4128921964283525</v>
      </c>
      <c r="AA248" s="246">
        <f>X248*SUMIF(IMMO!C:C,G248,IMMO!M:M)</f>
        <v>0</v>
      </c>
      <c r="AB248" s="246">
        <f>X248*SUMIF(IMMO!C:C,G248,IMMO!N:N)</f>
        <v>0</v>
      </c>
      <c r="AC248" s="246">
        <f>X248*SUMIF(IMMO!C:C,G248,IMMO!O:O)</f>
        <v>0</v>
      </c>
      <c r="AD248" s="246">
        <f>X248*SUMIF(IMMO!C:C,G248,IMMO!Q:Q)</f>
        <v>0</v>
      </c>
      <c r="AE248" s="246">
        <f>X248*SUMIF(IMMO!C:C,G248,IMMO!R:R)</f>
        <v>0</v>
      </c>
      <c r="AF248" s="246">
        <f t="shared" si="7"/>
        <v>3.9248260258926049</v>
      </c>
    </row>
    <row r="249" spans="1:32" x14ac:dyDescent="0.25">
      <c r="A249" s="41">
        <v>160</v>
      </c>
      <c r="B249" s="42" t="s">
        <v>7</v>
      </c>
      <c r="C249" s="41">
        <v>45</v>
      </c>
      <c r="D249" s="43" t="s">
        <v>517</v>
      </c>
      <c r="E249" s="41">
        <v>557559</v>
      </c>
      <c r="F249" s="43" t="s">
        <v>273</v>
      </c>
      <c r="G249" s="41">
        <v>57559</v>
      </c>
      <c r="H249" s="43" t="s">
        <v>273</v>
      </c>
      <c r="I249" s="41">
        <v>57559</v>
      </c>
      <c r="K249" s="28">
        <f>IF(SUMIF(CONSO!C:C,G249,CONSO!G:G)=0,0,L249/SUMIF(CONSO!C:C,G249,CONSO!G:G))</f>
        <v>7.3356671278541771E-2</v>
      </c>
      <c r="L249" s="246">
        <f>SUMIF(BAROMPREM!B:B,G249,BAROMPREM!J:J)/1000-M249</f>
        <v>158</v>
      </c>
      <c r="M249" s="246">
        <f>SUMIF(BAROMPREM!B:B,G249,BAROMPREM!L:L)/1000</f>
        <v>5.9897299999999998</v>
      </c>
      <c r="N249" s="246">
        <f>L249*VLOOKUP(G249,CONSO!$C$4:$N$342,6,FALSE)*VLOOKUP(G249,CONSO!$C$4:$N$342,7,FALSE)+M249*CONSO!$S$4*CONSO!$T$4</f>
        <v>13.418927724545107</v>
      </c>
      <c r="O249" s="246">
        <f>K249*SUMIF(CONSO!C:C,G249,CONSO!M:M)</f>
        <v>0</v>
      </c>
      <c r="P249" s="246">
        <f>K249*SUMIF(CONSO!C:C,G249,CONSO!N:N)</f>
        <v>0</v>
      </c>
      <c r="Q249" s="246">
        <f t="shared" si="6"/>
        <v>13.418927724545107</v>
      </c>
      <c r="W249" s="62">
        <v>1.2</v>
      </c>
      <c r="X249" s="28">
        <f>IF(SUMIF(IMMO!C:C,G249,IMMO!G:G)=0,0,Y249/SUMIF(IMMO!C:C,G249,IMMO!G:G))</f>
        <v>0.10701820943410877</v>
      </c>
      <c r="Y249" s="246">
        <f>SUMIF(BAROMPREM!B:B,G249,BAROMPREM!N:N)/1000</f>
        <v>236.56267000000003</v>
      </c>
      <c r="Z249" s="246">
        <f>Y249*VLOOKUP(G249,IMMO!$C$4:$R$342,6,FALSE)*VLOOKUP(G249,IMMO!$C$4:$R$342,7,FALSE)</f>
        <v>9.6431721510352748</v>
      </c>
      <c r="AA249" s="246">
        <f>X249*SUMIF(IMMO!C:C,G249,IMMO!M:M)</f>
        <v>0</v>
      </c>
      <c r="AB249" s="246">
        <f>X249*SUMIF(IMMO!C:C,G249,IMMO!N:N)</f>
        <v>0</v>
      </c>
      <c r="AC249" s="246">
        <f>X249*SUMIF(IMMO!C:C,G249,IMMO!O:O)</f>
        <v>0</v>
      </c>
      <c r="AD249" s="246">
        <f>X249*SUMIF(IMMO!C:C,G249,IMMO!Q:Q)</f>
        <v>0</v>
      </c>
      <c r="AE249" s="246">
        <f>X249*SUMIF(IMMO!C:C,G249,IMMO!R:R)</f>
        <v>0</v>
      </c>
      <c r="AF249" s="246">
        <f t="shared" si="7"/>
        <v>11.571806581242329</v>
      </c>
    </row>
    <row r="250" spans="1:32" x14ac:dyDescent="0.25">
      <c r="A250" s="41">
        <v>160</v>
      </c>
      <c r="B250" s="42" t="s">
        <v>7</v>
      </c>
      <c r="C250" s="41">
        <v>45</v>
      </c>
      <c r="D250" s="43" t="s">
        <v>517</v>
      </c>
      <c r="E250" s="41">
        <v>457574</v>
      </c>
      <c r="F250" s="43" t="s">
        <v>281</v>
      </c>
      <c r="G250" s="41">
        <v>57574</v>
      </c>
      <c r="H250" s="43" t="s">
        <v>281</v>
      </c>
      <c r="I250" s="41">
        <v>57574</v>
      </c>
      <c r="K250" s="28">
        <f>IF(SUMIF(CONSO!C:C,G250,CONSO!G:G)=0,0,L250/SUMIF(CONSO!C:C,G250,CONSO!G:G))</f>
        <v>9.114773224442177E-2</v>
      </c>
      <c r="L250" s="246">
        <f>SUMIF(BAROMPREM!B:B,G250,BAROMPREM!J:J)/1000-M250</f>
        <v>125</v>
      </c>
      <c r="M250" s="246">
        <f>SUMIF(BAROMPREM!B:B,G250,BAROMPREM!L:L)/1000</f>
        <v>5.9876300000000002</v>
      </c>
      <c r="N250" s="246">
        <f>L250*VLOOKUP(G250,CONSO!$C$4:$N$342,6,FALSE)*VLOOKUP(G250,CONSO!$C$4:$N$342,7,FALSE)+M250*CONSO!$S$4*CONSO!$T$4</f>
        <v>11.196511262954552</v>
      </c>
      <c r="O250" s="246">
        <f>K250*SUMIF(CONSO!C:C,G250,CONSO!M:M)</f>
        <v>0</v>
      </c>
      <c r="P250" s="246">
        <f>K250*SUMIF(CONSO!C:C,G250,CONSO!N:N)</f>
        <v>0</v>
      </c>
      <c r="Q250" s="246">
        <f t="shared" si="6"/>
        <v>11.196511262954552</v>
      </c>
      <c r="W250" s="62">
        <v>1.2</v>
      </c>
      <c r="X250" s="28">
        <f>IF(SUMIF(IMMO!C:C,G250,IMMO!G:G)=0,0,Y250/SUMIF(IMMO!C:C,G250,IMMO!G:G))</f>
        <v>5.3697323631402581E-2</v>
      </c>
      <c r="Y250" s="246">
        <f>SUMIF(BAROMPREM!B:B,G250,BAROMPREM!N:N)/1000</f>
        <v>201.21367999999998</v>
      </c>
      <c r="Z250" s="246">
        <f>Y250*VLOOKUP(G250,IMMO!$C$4:$R$342,6,FALSE)*VLOOKUP(G250,IMMO!$C$4:$R$342,7,FALSE)</f>
        <v>9.5290850015344262</v>
      </c>
      <c r="AA250" s="246">
        <f>X250*SUMIF(IMMO!C:C,G250,IMMO!M:M)</f>
        <v>0</v>
      </c>
      <c r="AB250" s="246">
        <f>X250*SUMIF(IMMO!C:C,G250,IMMO!N:N)</f>
        <v>0</v>
      </c>
      <c r="AC250" s="246">
        <f>X250*SUMIF(IMMO!C:C,G250,IMMO!O:O)</f>
        <v>0</v>
      </c>
      <c r="AD250" s="246">
        <f>X250*SUMIF(IMMO!C:C,G250,IMMO!Q:Q)</f>
        <v>0</v>
      </c>
      <c r="AE250" s="246">
        <f>X250*SUMIF(IMMO!C:C,G250,IMMO!R:R)</f>
        <v>0</v>
      </c>
      <c r="AF250" s="246">
        <f t="shared" si="7"/>
        <v>11.43490200184131</v>
      </c>
    </row>
    <row r="251" spans="1:32" x14ac:dyDescent="0.25">
      <c r="A251" s="41">
        <v>160</v>
      </c>
      <c r="B251" s="42" t="s">
        <v>7</v>
      </c>
      <c r="C251" s="41">
        <v>45</v>
      </c>
      <c r="D251" s="43" t="s">
        <v>517</v>
      </c>
      <c r="E251" s="41">
        <v>557612</v>
      </c>
      <c r="F251" s="43" t="s">
        <v>282</v>
      </c>
      <c r="G251" s="41">
        <v>57612</v>
      </c>
      <c r="H251" s="43" t="s">
        <v>282</v>
      </c>
      <c r="I251" s="41">
        <v>57612</v>
      </c>
      <c r="K251" s="28">
        <f>IF(SUMIF(CONSO!C:C,G251,CONSO!G:G)=0,0,L251/SUMIF(CONSO!C:C,G251,CONSO!G:G))</f>
        <v>5.353575306539423E-2</v>
      </c>
      <c r="L251" s="246">
        <f>SUMIF(BAROMPREM!B:B,G251,BAROMPREM!J:J)/1000-M251</f>
        <v>85</v>
      </c>
      <c r="M251" s="246">
        <f>SUMIF(BAROMPREM!B:B,G251,BAROMPREM!L:L)/1000</f>
        <v>0.27850000000000003</v>
      </c>
      <c r="N251" s="246">
        <f>L251*VLOOKUP(G251,CONSO!$C$4:$N$342,6,FALSE)*VLOOKUP(G251,CONSO!$C$4:$N$342,7,FALSE)+M251*CONSO!$S$4*CONSO!$T$4</f>
        <v>5.6223808699461646</v>
      </c>
      <c r="O251" s="246">
        <f>K251*SUMIF(CONSO!C:C,G251,CONSO!M:M)</f>
        <v>0</v>
      </c>
      <c r="P251" s="246">
        <f>K251*SUMIF(CONSO!C:C,G251,CONSO!N:N)</f>
        <v>0</v>
      </c>
      <c r="Q251" s="246">
        <f t="shared" si="6"/>
        <v>5.6223808699461646</v>
      </c>
      <c r="W251" s="62">
        <v>1.2</v>
      </c>
      <c r="X251" s="28">
        <f>IF(SUMIF(IMMO!C:C,G251,IMMO!G:G)=0,0,Y251/SUMIF(IMMO!C:C,G251,IMMO!G:G))</f>
        <v>2.2358132022135394E-2</v>
      </c>
      <c r="Y251" s="246">
        <f>SUMIF(BAROMPREM!B:B,G251,BAROMPREM!N:N)/1000</f>
        <v>110</v>
      </c>
      <c r="Z251" s="246">
        <f>Y251*VLOOKUP(G251,IMMO!$C$4:$R$342,6,FALSE)*VLOOKUP(G251,IMMO!$C$4:$R$342,7,FALSE)</f>
        <v>4.6083925924230247</v>
      </c>
      <c r="AA251" s="246">
        <f>X251*SUMIF(IMMO!C:C,G251,IMMO!M:M)</f>
        <v>0</v>
      </c>
      <c r="AB251" s="246">
        <f>X251*SUMIF(IMMO!C:C,G251,IMMO!N:N)</f>
        <v>0</v>
      </c>
      <c r="AC251" s="246">
        <f>X251*SUMIF(IMMO!C:C,G251,IMMO!O:O)</f>
        <v>0</v>
      </c>
      <c r="AD251" s="246">
        <f>X251*SUMIF(IMMO!C:C,G251,IMMO!Q:Q)</f>
        <v>0</v>
      </c>
      <c r="AE251" s="246">
        <f>X251*SUMIF(IMMO!C:C,G251,IMMO!R:R)</f>
        <v>0</v>
      </c>
      <c r="AF251" s="246">
        <f t="shared" si="7"/>
        <v>5.5300711109076293</v>
      </c>
    </row>
    <row r="252" spans="1:32" x14ac:dyDescent="0.25">
      <c r="A252" s="41">
        <v>160</v>
      </c>
      <c r="B252" s="42" t="s">
        <v>7</v>
      </c>
      <c r="C252" s="41">
        <v>45</v>
      </c>
      <c r="D252" s="43" t="s">
        <v>517</v>
      </c>
      <c r="E252" s="41">
        <v>557712</v>
      </c>
      <c r="F252" s="43" t="s">
        <v>267</v>
      </c>
      <c r="G252" s="41">
        <v>57712</v>
      </c>
      <c r="H252" s="43" t="s">
        <v>267</v>
      </c>
      <c r="I252" s="41">
        <v>57712</v>
      </c>
      <c r="K252" s="28">
        <f>IF(SUMIF(CONSO!C:C,G252,CONSO!G:G)=0,0,L252/SUMIF(CONSO!C:C,G252,CONSO!G:G))</f>
        <v>5.4469276785993129E-3</v>
      </c>
      <c r="L252" s="246">
        <f>SUMIF(BAROMPREM!B:B,G252,BAROMPREM!J:J)/1000-M252</f>
        <v>15</v>
      </c>
      <c r="M252" s="246">
        <f>SUMIF(BAROMPREM!B:B,G252,BAROMPREM!L:L)/1000</f>
        <v>5.4480200000000005</v>
      </c>
      <c r="N252" s="246">
        <f>L252*VLOOKUP(G252,CONSO!$C$4:$N$342,6,FALSE)*VLOOKUP(G252,CONSO!$C$4:$N$342,7,FALSE)+M252*CONSO!$S$4*CONSO!$T$4</f>
        <v>1.7340988339620136</v>
      </c>
      <c r="O252" s="246">
        <f>K252*SUMIF(CONSO!C:C,G252,CONSO!M:M)</f>
        <v>0</v>
      </c>
      <c r="P252" s="246">
        <f>K252*SUMIF(CONSO!C:C,G252,CONSO!N:N)</f>
        <v>0</v>
      </c>
      <c r="Q252" s="246">
        <f t="shared" si="6"/>
        <v>1.7340988339620136</v>
      </c>
      <c r="W252" s="62">
        <v>1.1499999999999999</v>
      </c>
      <c r="X252" s="28">
        <f>IF(SUMIF(IMMO!C:C,G252,IMMO!G:G)=0,0,Y252/SUMIF(IMMO!C:C,G252,IMMO!G:G))</f>
        <v>1.7814358018056829E-2</v>
      </c>
      <c r="Y252" s="246">
        <f>SUMIF(BAROMPREM!B:B,G252,BAROMPREM!N:N)/1000</f>
        <v>160</v>
      </c>
      <c r="Z252" s="246">
        <f>Y252*VLOOKUP(G252,IMMO!$C$4:$R$342,6,FALSE)*VLOOKUP(G252,IMMO!$C$4:$R$342,7,FALSE)</f>
        <v>5.0483384783978353</v>
      </c>
      <c r="AA252" s="246">
        <f>X252*SUMIF(IMMO!C:C,G252,IMMO!M:M)</f>
        <v>0</v>
      </c>
      <c r="AB252" s="246">
        <f>X252*SUMIF(IMMO!C:C,G252,IMMO!N:N)</f>
        <v>0</v>
      </c>
      <c r="AC252" s="246">
        <f>X252*SUMIF(IMMO!C:C,G252,IMMO!O:O)</f>
        <v>0</v>
      </c>
      <c r="AD252" s="246">
        <f>X252*SUMIF(IMMO!C:C,G252,IMMO!Q:Q)</f>
        <v>0</v>
      </c>
      <c r="AE252" s="246">
        <f>X252*SUMIF(IMMO!C:C,G252,IMMO!R:R)</f>
        <v>0</v>
      </c>
      <c r="AF252" s="246">
        <f t="shared" si="7"/>
        <v>5.8055892501575102</v>
      </c>
    </row>
    <row r="253" spans="1:32" x14ac:dyDescent="0.25">
      <c r="A253" s="41">
        <v>160</v>
      </c>
      <c r="B253" s="42" t="s">
        <v>7</v>
      </c>
      <c r="C253" s="41">
        <v>42</v>
      </c>
      <c r="D253" s="43" t="s">
        <v>518</v>
      </c>
      <c r="E253" s="41">
        <v>457163</v>
      </c>
      <c r="F253" s="43" t="s">
        <v>247</v>
      </c>
      <c r="G253" s="41">
        <v>57163</v>
      </c>
      <c r="H253" s="43" t="s">
        <v>247</v>
      </c>
      <c r="I253" s="41">
        <v>57163</v>
      </c>
      <c r="K253" s="28">
        <f>IF(SUMIF(CONSO!C:C,G253,CONSO!G:G)=0,0,L253/SUMIF(CONSO!C:C,G253,CONSO!G:G))</f>
        <v>4.2504637229521344E-2</v>
      </c>
      <c r="L253" s="246">
        <f>SUMIF(BAROMPREM!B:B,G253,BAROMPREM!J:J)/1000-M253</f>
        <v>80.5</v>
      </c>
      <c r="M253" s="246">
        <f>SUMIF(BAROMPREM!B:B,G253,BAROMPREM!L:L)/1000</f>
        <v>11</v>
      </c>
      <c r="N253" s="246">
        <f>L253*VLOOKUP(G253,CONSO!$C$4:$N$342,6,FALSE)*VLOOKUP(G253,CONSO!$C$4:$N$342,7,FALSE)+M253*CONSO!$S$4*CONSO!$T$4</f>
        <v>8.5981057619838985</v>
      </c>
      <c r="O253" s="246">
        <f>K253*SUMIF(CONSO!C:C,G253,CONSO!M:M)</f>
        <v>0</v>
      </c>
      <c r="P253" s="246">
        <f>K253*SUMIF(CONSO!C:C,G253,CONSO!N:N)</f>
        <v>0</v>
      </c>
      <c r="Q253" s="246">
        <f t="shared" si="6"/>
        <v>8.5981057619838985</v>
      </c>
      <c r="W253" s="62">
        <v>1.25</v>
      </c>
      <c r="X253" s="28">
        <f>IF(SUMIF(IMMO!C:C,G253,IMMO!G:G)=0,0,Y253/SUMIF(IMMO!C:C,G253,IMMO!G:G))</f>
        <v>-2.9248190136238299E-2</v>
      </c>
      <c r="Y253" s="246">
        <f>SUMIF(BAROMPREM!B:B,G253,BAROMPREM!N:N)/1000</f>
        <v>-154.00101000000001</v>
      </c>
      <c r="Z253" s="246">
        <f>Y253*VLOOKUP(G253,IMMO!$C$4:$R$342,6,FALSE)*VLOOKUP(G253,IMMO!$C$4:$R$342,7,FALSE)</f>
        <v>-8.0870251215827125</v>
      </c>
      <c r="AA253" s="246">
        <f>X253*SUMIF(IMMO!C:C,G253,IMMO!M:M)</f>
        <v>0</v>
      </c>
      <c r="AB253" s="246">
        <f>X253*SUMIF(IMMO!C:C,G253,IMMO!N:N)</f>
        <v>0</v>
      </c>
      <c r="AC253" s="246">
        <f>X253*SUMIF(IMMO!C:C,G253,IMMO!O:O)</f>
        <v>0</v>
      </c>
      <c r="AD253" s="246">
        <f>X253*SUMIF(IMMO!C:C,G253,IMMO!Q:Q)</f>
        <v>0</v>
      </c>
      <c r="AE253" s="246">
        <f>X253*SUMIF(IMMO!C:C,G253,IMMO!R:R)</f>
        <v>0</v>
      </c>
      <c r="AF253" s="246">
        <f t="shared" si="7"/>
        <v>-10.108781401978391</v>
      </c>
    </row>
    <row r="254" spans="1:32" x14ac:dyDescent="0.25">
      <c r="A254" s="41">
        <v>160</v>
      </c>
      <c r="B254" s="42" t="s">
        <v>7</v>
      </c>
      <c r="C254" s="41">
        <v>42</v>
      </c>
      <c r="D254" s="43" t="s">
        <v>518</v>
      </c>
      <c r="E254" s="41">
        <v>457165</v>
      </c>
      <c r="F254" s="43" t="s">
        <v>289</v>
      </c>
      <c r="G254" s="41">
        <v>57165</v>
      </c>
      <c r="H254" s="43" t="s">
        <v>289</v>
      </c>
      <c r="I254" s="41">
        <v>57165</v>
      </c>
      <c r="K254" s="28">
        <f>IF(SUMIF(CONSO!C:C,G254,CONSO!G:G)=0,0,L254/SUMIF(CONSO!C:C,G254,CONSO!G:G))</f>
        <v>1.2669187565435008E-2</v>
      </c>
      <c r="L254" s="246">
        <f>SUMIF(BAROMPREM!B:B,G254,BAROMPREM!J:J)/1000-M254</f>
        <v>23.500000000000004</v>
      </c>
      <c r="M254" s="246">
        <f>SUMIF(BAROMPREM!B:B,G254,BAROMPREM!L:L)/1000</f>
        <v>0.41032999999999997</v>
      </c>
      <c r="N254" s="246">
        <f>L254*VLOOKUP(G254,CONSO!$C$4:$N$342,6,FALSE)*VLOOKUP(G254,CONSO!$C$4:$N$342,7,FALSE)+M254*CONSO!$S$4*CONSO!$T$4</f>
        <v>2.2075299887101552</v>
      </c>
      <c r="O254" s="246">
        <f>K254*SUMIF(CONSO!C:C,G254,CONSO!M:M)</f>
        <v>0</v>
      </c>
      <c r="P254" s="246">
        <f>K254*SUMIF(CONSO!C:C,G254,CONSO!N:N)</f>
        <v>0</v>
      </c>
      <c r="Q254" s="246">
        <f t="shared" si="6"/>
        <v>2.2075299887101552</v>
      </c>
      <c r="W254" s="62">
        <v>1.2</v>
      </c>
      <c r="X254" s="28">
        <f>IF(SUMIF(IMMO!C:C,G254,IMMO!G:G)=0,0,Y254/SUMIF(IMMO!C:C,G254,IMMO!G:G))</f>
        <v>0</v>
      </c>
      <c r="Y254" s="246">
        <f>SUMIF(BAROMPREM!B:B,G254,BAROMPREM!N:N)/1000</f>
        <v>0</v>
      </c>
      <c r="Z254" s="246">
        <f>Y254*VLOOKUP(G254,IMMO!$C$4:$R$342,6,FALSE)*VLOOKUP(G254,IMMO!$C$4:$R$342,7,FALSE)</f>
        <v>0</v>
      </c>
      <c r="AA254" s="246">
        <f>X254*SUMIF(IMMO!C:C,G254,IMMO!M:M)</f>
        <v>0</v>
      </c>
      <c r="AB254" s="246">
        <f>X254*SUMIF(IMMO!C:C,G254,IMMO!N:N)</f>
        <v>0</v>
      </c>
      <c r="AC254" s="246">
        <f>X254*SUMIF(IMMO!C:C,G254,IMMO!O:O)</f>
        <v>0</v>
      </c>
      <c r="AD254" s="246">
        <f>X254*SUMIF(IMMO!C:C,G254,IMMO!Q:Q)</f>
        <v>0</v>
      </c>
      <c r="AE254" s="246">
        <f>X254*SUMIF(IMMO!C:C,G254,IMMO!R:R)</f>
        <v>0</v>
      </c>
      <c r="AF254" s="246">
        <f t="shared" si="7"/>
        <v>0</v>
      </c>
    </row>
    <row r="255" spans="1:32" x14ac:dyDescent="0.25">
      <c r="A255" s="41">
        <v>160</v>
      </c>
      <c r="B255" s="42" t="s">
        <v>7</v>
      </c>
      <c r="C255" s="41">
        <v>42</v>
      </c>
      <c r="D255" s="43" t="s">
        <v>518</v>
      </c>
      <c r="E255" s="41">
        <v>557210</v>
      </c>
      <c r="F255" s="43" t="s">
        <v>239</v>
      </c>
      <c r="G255" s="41">
        <v>57210</v>
      </c>
      <c r="H255" s="43" t="s">
        <v>239</v>
      </c>
      <c r="I255" s="41">
        <v>57210</v>
      </c>
      <c r="K255" s="28">
        <f>IF(SUMIF(CONSO!C:C,G255,CONSO!G:G)=0,0,L255/SUMIF(CONSO!C:C,G255,CONSO!G:G))</f>
        <v>3.6123227917121047E-2</v>
      </c>
      <c r="L255" s="246">
        <f>SUMIF(BAROMPREM!B:B,G255,BAROMPREM!J:J)/1000-M255</f>
        <v>52.999999999999993</v>
      </c>
      <c r="M255" s="246">
        <f>SUMIF(BAROMPREM!B:B,G255,BAROMPREM!L:L)/1000</f>
        <v>0.31758999999999998</v>
      </c>
      <c r="N255" s="246">
        <f>L255*VLOOKUP(G255,CONSO!$C$4:$N$342,6,FALSE)*VLOOKUP(G255,CONSO!$C$4:$N$342,7,FALSE)+M255*CONSO!$S$4*CONSO!$T$4</f>
        <v>4.5373431508540429</v>
      </c>
      <c r="O255" s="246">
        <f>K255*SUMIF(CONSO!C:C,G255,CONSO!M:M)</f>
        <v>0</v>
      </c>
      <c r="P255" s="246">
        <f>K255*SUMIF(CONSO!C:C,G255,CONSO!N:N)</f>
        <v>0</v>
      </c>
      <c r="Q255" s="246">
        <f t="shared" si="6"/>
        <v>4.5373431508540429</v>
      </c>
      <c r="W255" s="62">
        <v>1.2</v>
      </c>
      <c r="X255" s="28">
        <f>IF(SUMIF(IMMO!C:C,G255,IMMO!G:G)=0,0,Y255/SUMIF(IMMO!C:C,G255,IMMO!G:G))</f>
        <v>7.3203593929331665E-2</v>
      </c>
      <c r="Y255" s="246">
        <f>SUMIF(BAROMPREM!B:B,G255,BAROMPREM!N:N)/1000</f>
        <v>190.77525</v>
      </c>
      <c r="Z255" s="246">
        <f>Y255*VLOOKUP(G255,IMMO!$C$4:$R$342,6,FALSE)*VLOOKUP(G255,IMMO!$C$4:$R$342,7,FALSE)</f>
        <v>7.9904860197517174</v>
      </c>
      <c r="AA255" s="246">
        <f>X255*SUMIF(IMMO!C:C,G255,IMMO!M:M)</f>
        <v>0</v>
      </c>
      <c r="AB255" s="246">
        <f>X255*SUMIF(IMMO!C:C,G255,IMMO!N:N)</f>
        <v>0</v>
      </c>
      <c r="AC255" s="246">
        <f>X255*SUMIF(IMMO!C:C,G255,IMMO!O:O)</f>
        <v>0</v>
      </c>
      <c r="AD255" s="246">
        <f>X255*SUMIF(IMMO!C:C,G255,IMMO!Q:Q)</f>
        <v>0</v>
      </c>
      <c r="AE255" s="246">
        <f>X255*SUMIF(IMMO!C:C,G255,IMMO!R:R)</f>
        <v>0</v>
      </c>
      <c r="AF255" s="246">
        <f t="shared" si="7"/>
        <v>9.5885832237020612</v>
      </c>
    </row>
    <row r="256" spans="1:32" x14ac:dyDescent="0.25">
      <c r="A256" s="41">
        <v>160</v>
      </c>
      <c r="B256" s="42" t="s">
        <v>7</v>
      </c>
      <c r="C256" s="41">
        <v>42</v>
      </c>
      <c r="D256" s="43" t="s">
        <v>518</v>
      </c>
      <c r="E256" s="41">
        <v>557250</v>
      </c>
      <c r="F256" s="43" t="s">
        <v>259</v>
      </c>
      <c r="G256" s="41">
        <v>57250</v>
      </c>
      <c r="H256" s="43" t="s">
        <v>259</v>
      </c>
      <c r="I256" s="41">
        <v>57250</v>
      </c>
      <c r="K256" s="28">
        <f>IF(SUMIF(CONSO!C:C,G256,CONSO!G:G)=0,0,L256/SUMIF(CONSO!C:C,G256,CONSO!G:G))</f>
        <v>0.17275647998943411</v>
      </c>
      <c r="L256" s="246">
        <f>SUMIF(BAROMPREM!B:B,G256,BAROMPREM!J:J)/1000-M256</f>
        <v>293</v>
      </c>
      <c r="M256" s="246">
        <f>SUMIF(BAROMPREM!B:B,G256,BAROMPREM!L:L)/1000</f>
        <v>4.3304600000000004</v>
      </c>
      <c r="N256" s="246">
        <f>L256*VLOOKUP(G256,CONSO!$C$4:$N$342,6,FALSE)*VLOOKUP(G256,CONSO!$C$4:$N$342,7,FALSE)+M256*CONSO!$S$4*CONSO!$T$4</f>
        <v>26.560620295597225</v>
      </c>
      <c r="O256" s="246">
        <f>K256*SUMIF(CONSO!C:C,G256,CONSO!M:M)</f>
        <v>0</v>
      </c>
      <c r="P256" s="246">
        <f>K256*SUMIF(CONSO!C:C,G256,CONSO!N:N)</f>
        <v>0</v>
      </c>
      <c r="Q256" s="246">
        <f t="shared" si="6"/>
        <v>26.560620295597225</v>
      </c>
      <c r="W256" s="62">
        <v>1.25</v>
      </c>
      <c r="X256" s="28">
        <f>IF(SUMIF(IMMO!C:C,G256,IMMO!G:G)=0,0,Y256/SUMIF(IMMO!C:C,G256,IMMO!G:G))</f>
        <v>0</v>
      </c>
      <c r="Y256" s="246">
        <f>SUMIF(BAROMPREM!B:B,G256,BAROMPREM!N:N)/1000</f>
        <v>0</v>
      </c>
      <c r="Z256" s="246">
        <f>Y256*VLOOKUP(G256,IMMO!$C$4:$R$342,6,FALSE)*VLOOKUP(G256,IMMO!$C$4:$R$342,7,FALSE)</f>
        <v>0</v>
      </c>
      <c r="AA256" s="246">
        <f>X256*SUMIF(IMMO!C:C,G256,IMMO!M:M)</f>
        <v>0</v>
      </c>
      <c r="AB256" s="246">
        <f>X256*SUMIF(IMMO!C:C,G256,IMMO!N:N)</f>
        <v>0</v>
      </c>
      <c r="AC256" s="246">
        <f>X256*SUMIF(IMMO!C:C,G256,IMMO!O:O)</f>
        <v>0</v>
      </c>
      <c r="AD256" s="246">
        <f>X256*SUMIF(IMMO!C:C,G256,IMMO!Q:Q)</f>
        <v>0</v>
      </c>
      <c r="AE256" s="246">
        <f>X256*SUMIF(IMMO!C:C,G256,IMMO!R:R)</f>
        <v>0</v>
      </c>
      <c r="AF256" s="246">
        <f t="shared" si="7"/>
        <v>0</v>
      </c>
    </row>
    <row r="257" spans="1:32" x14ac:dyDescent="0.25">
      <c r="A257" s="41">
        <v>160</v>
      </c>
      <c r="B257" s="42" t="s">
        <v>7</v>
      </c>
      <c r="C257" s="41">
        <v>42</v>
      </c>
      <c r="D257" s="43" t="s">
        <v>518</v>
      </c>
      <c r="E257" s="41">
        <v>457258</v>
      </c>
      <c r="F257" s="43" t="s">
        <v>240</v>
      </c>
      <c r="G257" s="41">
        <v>57258</v>
      </c>
      <c r="H257" s="43" t="s">
        <v>240</v>
      </c>
      <c r="I257" s="41">
        <v>57258</v>
      </c>
      <c r="K257" s="28">
        <f>IF(SUMIF(CONSO!C:C,G257,CONSO!G:G)=0,0,L257/SUMIF(CONSO!C:C,G257,CONSO!G:G))</f>
        <v>6.0378139663262494E-3</v>
      </c>
      <c r="L257" s="246">
        <f>SUMIF(BAROMPREM!B:B,G257,BAROMPREM!J:J)/1000-M257</f>
        <v>7</v>
      </c>
      <c r="M257" s="246">
        <f>SUMIF(BAROMPREM!B:B,G257,BAROMPREM!L:L)/1000</f>
        <v>0</v>
      </c>
      <c r="N257" s="246">
        <f>L257*VLOOKUP(G257,CONSO!$C$4:$N$342,6,FALSE)*VLOOKUP(G257,CONSO!$C$4:$N$342,7,FALSE)+M257*CONSO!$S$4*CONSO!$T$4</f>
        <v>0.5652496755152584</v>
      </c>
      <c r="O257" s="246">
        <f>K257*SUMIF(CONSO!C:C,G257,CONSO!M:M)</f>
        <v>0</v>
      </c>
      <c r="P257" s="246">
        <f>K257*SUMIF(CONSO!C:C,G257,CONSO!N:N)</f>
        <v>0</v>
      </c>
      <c r="Q257" s="246">
        <f t="shared" si="6"/>
        <v>0.5652496755152584</v>
      </c>
      <c r="W257" s="62">
        <v>1.25</v>
      </c>
      <c r="X257" s="28">
        <f>IF(SUMIF(IMMO!C:C,G257,IMMO!G:G)=0,0,Y257/SUMIF(IMMO!C:C,G257,IMMO!G:G))</f>
        <v>3.7747953603583712E-2</v>
      </c>
      <c r="Y257" s="246">
        <f>SUMIF(BAROMPREM!B:B,G257,BAROMPREM!N:N)/1000</f>
        <v>117</v>
      </c>
      <c r="Z257" s="246">
        <f>Y257*VLOOKUP(G257,IMMO!$C$4:$R$342,6,FALSE)*VLOOKUP(G257,IMMO!$C$4:$R$342,7,FALSE)</f>
        <v>3.6013226130200668</v>
      </c>
      <c r="AA257" s="246">
        <f>X257*SUMIF(IMMO!C:C,G257,IMMO!M:M)</f>
        <v>0</v>
      </c>
      <c r="AB257" s="246">
        <f>X257*SUMIF(IMMO!C:C,G257,IMMO!N:N)</f>
        <v>0</v>
      </c>
      <c r="AC257" s="246">
        <f>X257*SUMIF(IMMO!C:C,G257,IMMO!O:O)</f>
        <v>0</v>
      </c>
      <c r="AD257" s="246">
        <f>X257*SUMIF(IMMO!C:C,G257,IMMO!Q:Q)</f>
        <v>0</v>
      </c>
      <c r="AE257" s="246">
        <f>X257*SUMIF(IMMO!C:C,G257,IMMO!R:R)</f>
        <v>0</v>
      </c>
      <c r="AF257" s="246">
        <f t="shared" si="7"/>
        <v>4.5016532662750839</v>
      </c>
    </row>
    <row r="258" spans="1:32" x14ac:dyDescent="0.25">
      <c r="A258" s="41">
        <v>160</v>
      </c>
      <c r="B258" s="42" t="s">
        <v>7</v>
      </c>
      <c r="C258" s="41">
        <v>42</v>
      </c>
      <c r="D258" s="43" t="s">
        <v>518</v>
      </c>
      <c r="E258" s="41">
        <v>557305</v>
      </c>
      <c r="F258" s="43" t="s">
        <v>241</v>
      </c>
      <c r="G258" s="41">
        <v>57305</v>
      </c>
      <c r="H258" s="43" t="s">
        <v>241</v>
      </c>
      <c r="I258" s="41">
        <v>57305</v>
      </c>
      <c r="K258" s="28">
        <f>IF(SUMIF(CONSO!C:C,G258,CONSO!G:G)=0,0,L258/SUMIF(CONSO!C:C,G258,CONSO!G:G))</f>
        <v>1.9896068831555463E-2</v>
      </c>
      <c r="L258" s="246">
        <f>SUMIF(BAROMPREM!B:B,G258,BAROMPREM!J:J)/1000-M258</f>
        <v>27</v>
      </c>
      <c r="M258" s="246">
        <f>SUMIF(BAROMPREM!B:B,G258,BAROMPREM!L:L)/1000</f>
        <v>0.48669999999999997</v>
      </c>
      <c r="N258" s="246">
        <f>L258*VLOOKUP(G258,CONSO!$C$4:$N$342,6,FALSE)*VLOOKUP(G258,CONSO!$C$4:$N$342,7,FALSE)+M258*CONSO!$S$4*CONSO!$T$4</f>
        <v>2.551303187369006</v>
      </c>
      <c r="O258" s="246">
        <f>K258*SUMIF(CONSO!C:C,G258,CONSO!M:M)</f>
        <v>0</v>
      </c>
      <c r="P258" s="246">
        <f>K258*SUMIF(CONSO!C:C,G258,CONSO!N:N)</f>
        <v>0</v>
      </c>
      <c r="Q258" s="246">
        <f t="shared" si="6"/>
        <v>2.551303187369006</v>
      </c>
      <c r="W258" s="62">
        <v>1.2</v>
      </c>
      <c r="X258" s="28">
        <f>IF(SUMIF(IMMO!C:C,G258,IMMO!G:G)=0,0,Y258/SUMIF(IMMO!C:C,G258,IMMO!G:G))</f>
        <v>0</v>
      </c>
      <c r="Y258" s="246">
        <f>SUMIF(BAROMPREM!B:B,G258,BAROMPREM!N:N)/1000</f>
        <v>0</v>
      </c>
      <c r="Z258" s="246">
        <f>Y258*VLOOKUP(G258,IMMO!$C$4:$R$342,6,FALSE)*VLOOKUP(G258,IMMO!$C$4:$R$342,7,FALSE)</f>
        <v>0</v>
      </c>
      <c r="AA258" s="246">
        <f>X258*SUMIF(IMMO!C:C,G258,IMMO!M:M)</f>
        <v>0</v>
      </c>
      <c r="AB258" s="246">
        <f>X258*SUMIF(IMMO!C:C,G258,IMMO!N:N)</f>
        <v>0</v>
      </c>
      <c r="AC258" s="246">
        <f>X258*SUMIF(IMMO!C:C,G258,IMMO!O:O)</f>
        <v>0</v>
      </c>
      <c r="AD258" s="246">
        <f>X258*SUMIF(IMMO!C:C,G258,IMMO!Q:Q)</f>
        <v>0</v>
      </c>
      <c r="AE258" s="246">
        <f>X258*SUMIF(IMMO!C:C,G258,IMMO!R:R)</f>
        <v>0</v>
      </c>
      <c r="AF258" s="246">
        <f t="shared" si="7"/>
        <v>0</v>
      </c>
    </row>
    <row r="259" spans="1:32" x14ac:dyDescent="0.25">
      <c r="A259" s="41">
        <v>160</v>
      </c>
      <c r="B259" s="42" t="s">
        <v>7</v>
      </c>
      <c r="C259" s="41">
        <v>42</v>
      </c>
      <c r="D259" s="43" t="s">
        <v>518</v>
      </c>
      <c r="E259" s="41">
        <v>457308</v>
      </c>
      <c r="F259" s="43" t="s">
        <v>248</v>
      </c>
      <c r="G259" s="41">
        <v>57308</v>
      </c>
      <c r="H259" s="43" t="s">
        <v>248</v>
      </c>
      <c r="I259" s="41">
        <v>57308</v>
      </c>
      <c r="K259" s="28">
        <f>IF(SUMIF(CONSO!C:C,G259,CONSO!G:G)=0,0,L259/SUMIF(CONSO!C:C,G259,CONSO!G:G))</f>
        <v>5.2809045878917618E-2</v>
      </c>
      <c r="L259" s="246">
        <f>SUMIF(BAROMPREM!B:B,G259,BAROMPREM!J:J)/1000-M259</f>
        <v>187</v>
      </c>
      <c r="M259" s="246">
        <f>SUMIF(BAROMPREM!B:B,G259,BAROMPREM!L:L)/1000</f>
        <v>10.42773</v>
      </c>
      <c r="N259" s="246">
        <f>L259*VLOOKUP(G259,CONSO!$C$4:$N$342,6,FALSE)*VLOOKUP(G259,CONSO!$C$4:$N$342,7,FALSE)+M259*CONSO!$S$4*CONSO!$T$4</f>
        <v>18.844127931055006</v>
      </c>
      <c r="O259" s="246">
        <f>K259*SUMIF(CONSO!C:C,G259,CONSO!M:M)</f>
        <v>0</v>
      </c>
      <c r="P259" s="246">
        <f>K259*SUMIF(CONSO!C:C,G259,CONSO!N:N)</f>
        <v>0</v>
      </c>
      <c r="Q259" s="246">
        <f t="shared" si="6"/>
        <v>18.844127931055006</v>
      </c>
      <c r="W259" s="62">
        <v>1.2</v>
      </c>
      <c r="X259" s="28">
        <f>IF(SUMIF(IMMO!C:C,G259,IMMO!G:G)=0,0,Y259/SUMIF(IMMO!C:C,G259,IMMO!G:G))</f>
        <v>1.5986233736628414E-2</v>
      </c>
      <c r="Y259" s="246">
        <f>SUMIF(BAROMPREM!B:B,G259,BAROMPREM!N:N)/1000</f>
        <v>121.36457</v>
      </c>
      <c r="Z259" s="246">
        <f>Y259*VLOOKUP(G259,IMMO!$C$4:$R$342,6,FALSE)*VLOOKUP(G259,IMMO!$C$4:$R$342,7,FALSE)</f>
        <v>4.6024357014666482</v>
      </c>
      <c r="AA259" s="246">
        <f>X259*SUMIF(IMMO!C:C,G259,IMMO!M:M)</f>
        <v>0</v>
      </c>
      <c r="AB259" s="246">
        <f>X259*SUMIF(IMMO!C:C,G259,IMMO!N:N)</f>
        <v>0</v>
      </c>
      <c r="AC259" s="246">
        <f>X259*SUMIF(IMMO!C:C,G259,IMMO!O:O)</f>
        <v>0</v>
      </c>
      <c r="AD259" s="246">
        <f>X259*SUMIF(IMMO!C:C,G259,IMMO!Q:Q)</f>
        <v>0</v>
      </c>
      <c r="AE259" s="246">
        <f>X259*SUMIF(IMMO!C:C,G259,IMMO!R:R)</f>
        <v>0</v>
      </c>
      <c r="AF259" s="246">
        <f t="shared" si="7"/>
        <v>5.5229228417599776</v>
      </c>
    </row>
    <row r="260" spans="1:32" x14ac:dyDescent="0.25">
      <c r="A260" s="41">
        <v>160</v>
      </c>
      <c r="B260" s="42" t="s">
        <v>7</v>
      </c>
      <c r="C260" s="41">
        <v>42</v>
      </c>
      <c r="D260" s="43" t="s">
        <v>518</v>
      </c>
      <c r="E260" s="41">
        <v>457435</v>
      </c>
      <c r="F260" s="43" t="s">
        <v>260</v>
      </c>
      <c r="G260" s="41">
        <v>57435</v>
      </c>
      <c r="H260" s="43" t="s">
        <v>260</v>
      </c>
      <c r="I260" s="41">
        <v>57435</v>
      </c>
      <c r="K260" s="28">
        <f>IF(SUMIF(CONSO!C:C,G260,CONSO!G:G)=0,0,L260/SUMIF(CONSO!C:C,G260,CONSO!G:G))</f>
        <v>3.0960874018886142E-2</v>
      </c>
      <c r="L260" s="246">
        <f>SUMIF(BAROMPREM!B:B,G260,BAROMPREM!J:J)/1000-M260</f>
        <v>47.000000000000007</v>
      </c>
      <c r="M260" s="246">
        <f>SUMIF(BAROMPREM!B:B,G260,BAROMPREM!L:L)/1000</f>
        <v>2.4693000000000001</v>
      </c>
      <c r="N260" s="246">
        <f>L260*VLOOKUP(G260,CONSO!$C$4:$N$342,6,FALSE)*VLOOKUP(G260,CONSO!$C$4:$N$342,7,FALSE)+M260*CONSO!$S$4*CONSO!$T$4</f>
        <v>4.1924125351824619</v>
      </c>
      <c r="O260" s="246">
        <f>K260*SUMIF(CONSO!C:C,G260,CONSO!M:M)</f>
        <v>0</v>
      </c>
      <c r="P260" s="246">
        <f>K260*SUMIF(CONSO!C:C,G260,CONSO!N:N)</f>
        <v>0</v>
      </c>
      <c r="Q260" s="246">
        <f t="shared" si="6"/>
        <v>4.1924125351824619</v>
      </c>
      <c r="W260" s="62">
        <v>1.2</v>
      </c>
      <c r="X260" s="28">
        <f>IF(SUMIF(IMMO!C:C,G260,IMMO!G:G)=0,0,Y260/SUMIF(IMMO!C:C,G260,IMMO!G:G))</f>
        <v>0</v>
      </c>
      <c r="Y260" s="246">
        <f>SUMIF(BAROMPREM!B:B,G260,BAROMPREM!N:N)/1000</f>
        <v>0</v>
      </c>
      <c r="Z260" s="246">
        <f>Y260*VLOOKUP(G260,IMMO!$C$4:$R$342,6,FALSE)*VLOOKUP(G260,IMMO!$C$4:$R$342,7,FALSE)</f>
        <v>0</v>
      </c>
      <c r="AA260" s="246">
        <f>X260*SUMIF(IMMO!C:C,G260,IMMO!M:M)</f>
        <v>0</v>
      </c>
      <c r="AB260" s="246">
        <f>X260*SUMIF(IMMO!C:C,G260,IMMO!N:N)</f>
        <v>0</v>
      </c>
      <c r="AC260" s="246">
        <f>X260*SUMIF(IMMO!C:C,G260,IMMO!O:O)</f>
        <v>0</v>
      </c>
      <c r="AD260" s="246">
        <f>X260*SUMIF(IMMO!C:C,G260,IMMO!Q:Q)</f>
        <v>0</v>
      </c>
      <c r="AE260" s="246">
        <f>X260*SUMIF(IMMO!C:C,G260,IMMO!R:R)</f>
        <v>0</v>
      </c>
      <c r="AF260" s="246">
        <f t="shared" si="7"/>
        <v>0</v>
      </c>
    </row>
    <row r="261" spans="1:32" x14ac:dyDescent="0.25">
      <c r="A261" s="41">
        <v>160</v>
      </c>
      <c r="B261" s="42" t="s">
        <v>7</v>
      </c>
      <c r="C261" s="41">
        <v>42</v>
      </c>
      <c r="D261" s="43" t="s">
        <v>518</v>
      </c>
      <c r="E261" s="41">
        <v>557458</v>
      </c>
      <c r="F261" s="43" t="s">
        <v>242</v>
      </c>
      <c r="G261" s="41">
        <v>57458</v>
      </c>
      <c r="H261" s="43" t="s">
        <v>242</v>
      </c>
      <c r="I261" s="41">
        <v>57458</v>
      </c>
      <c r="K261" s="28">
        <f>IF(SUMIF(CONSO!C:C,G261,CONSO!G:G)=0,0,L261/SUMIF(CONSO!C:C,G261,CONSO!G:G))</f>
        <v>1.2168866423289336E-2</v>
      </c>
      <c r="L261" s="246">
        <f>SUMIF(BAROMPREM!B:B,G261,BAROMPREM!J:J)/1000-M261</f>
        <v>12.999999999999998</v>
      </c>
      <c r="M261" s="246">
        <f>SUMIF(BAROMPREM!B:B,G261,BAROMPREM!L:L)/1000</f>
        <v>5.15</v>
      </c>
      <c r="N261" s="246">
        <f>L261*VLOOKUP(G261,CONSO!$C$4:$N$342,6,FALSE)*VLOOKUP(G261,CONSO!$C$4:$N$342,7,FALSE)+M261*CONSO!$S$4*CONSO!$T$4</f>
        <v>1.4276852342456237</v>
      </c>
      <c r="O261" s="246">
        <f>K261*SUMIF(CONSO!C:C,G261,CONSO!M:M)</f>
        <v>0</v>
      </c>
      <c r="P261" s="246">
        <f>K261*SUMIF(CONSO!C:C,G261,CONSO!N:N)</f>
        <v>0</v>
      </c>
      <c r="Q261" s="246">
        <f t="shared" si="6"/>
        <v>1.4276852342456237</v>
      </c>
      <c r="W261" s="62">
        <v>1.2</v>
      </c>
      <c r="X261" s="28">
        <f>IF(SUMIF(IMMO!C:C,G261,IMMO!G:G)=0,0,Y261/SUMIF(IMMO!C:C,G261,IMMO!G:G))</f>
        <v>0</v>
      </c>
      <c r="Y261" s="246">
        <f>SUMIF(BAROMPREM!B:B,G261,BAROMPREM!N:N)/1000</f>
        <v>0</v>
      </c>
      <c r="Z261" s="246">
        <f>Y261*VLOOKUP(G261,IMMO!$C$4:$R$342,6,FALSE)*VLOOKUP(G261,IMMO!$C$4:$R$342,7,FALSE)</f>
        <v>0</v>
      </c>
      <c r="AA261" s="246">
        <f>X261*SUMIF(IMMO!C:C,G261,IMMO!M:M)</f>
        <v>0</v>
      </c>
      <c r="AB261" s="246">
        <f>X261*SUMIF(IMMO!C:C,G261,IMMO!N:N)</f>
        <v>0</v>
      </c>
      <c r="AC261" s="246">
        <f>X261*SUMIF(IMMO!C:C,G261,IMMO!O:O)</f>
        <v>0</v>
      </c>
      <c r="AD261" s="246">
        <f>X261*SUMIF(IMMO!C:C,G261,IMMO!Q:Q)</f>
        <v>0</v>
      </c>
      <c r="AE261" s="246">
        <f>X261*SUMIF(IMMO!C:C,G261,IMMO!R:R)</f>
        <v>0</v>
      </c>
      <c r="AF261" s="246">
        <f t="shared" si="7"/>
        <v>0</v>
      </c>
    </row>
    <row r="262" spans="1:32" x14ac:dyDescent="0.25">
      <c r="A262" s="41">
        <v>160</v>
      </c>
      <c r="B262" s="42" t="s">
        <v>7</v>
      </c>
      <c r="C262" s="41">
        <v>42</v>
      </c>
      <c r="D262" s="43" t="s">
        <v>518</v>
      </c>
      <c r="E262" s="41">
        <v>557503</v>
      </c>
      <c r="F262" s="43" t="s">
        <v>291</v>
      </c>
      <c r="G262" s="41">
        <v>57503</v>
      </c>
      <c r="H262" s="43" t="s">
        <v>291</v>
      </c>
      <c r="I262" s="41">
        <v>57503</v>
      </c>
      <c r="K262" s="28">
        <f>IF(SUMIF(CONSO!C:C,G262,CONSO!G:G)=0,0,L262/SUMIF(CONSO!C:C,G262,CONSO!G:G))</f>
        <v>3.2296200714385569E-2</v>
      </c>
      <c r="L262" s="246">
        <f>SUMIF(BAROMPREM!B:B,G262,BAROMPREM!J:J)/1000-M262</f>
        <v>60.600000000000009</v>
      </c>
      <c r="M262" s="246">
        <f>SUMIF(BAROMPREM!B:B,G262,BAROMPREM!L:L)/1000</f>
        <v>4.68933</v>
      </c>
      <c r="N262" s="246">
        <f>L262*VLOOKUP(G262,CONSO!$C$4:$N$342,6,FALSE)*VLOOKUP(G262,CONSO!$C$4:$N$342,7,FALSE)+M262*CONSO!$S$4*CONSO!$T$4</f>
        <v>5.410339724277228</v>
      </c>
      <c r="O262" s="246">
        <f>K262*SUMIF(CONSO!C:C,G262,CONSO!M:M)</f>
        <v>0</v>
      </c>
      <c r="P262" s="246">
        <f>K262*SUMIF(CONSO!C:C,G262,CONSO!N:N)</f>
        <v>0</v>
      </c>
      <c r="Q262" s="246">
        <f t="shared" si="6"/>
        <v>5.410339724277228</v>
      </c>
      <c r="W262" s="62">
        <v>1.2</v>
      </c>
      <c r="X262" s="28">
        <f>IF(SUMIF(IMMO!C:C,G262,IMMO!G:G)=0,0,Y262/SUMIF(IMMO!C:C,G262,IMMO!G:G))</f>
        <v>0</v>
      </c>
      <c r="Y262" s="246">
        <f>SUMIF(BAROMPREM!B:B,G262,BAROMPREM!N:N)/1000</f>
        <v>0</v>
      </c>
      <c r="Z262" s="246">
        <f>Y262*VLOOKUP(G262,IMMO!$C$4:$R$342,6,FALSE)*VLOOKUP(G262,IMMO!$C$4:$R$342,7,FALSE)</f>
        <v>0</v>
      </c>
      <c r="AA262" s="246">
        <f>X262*SUMIF(IMMO!C:C,G262,IMMO!M:M)</f>
        <v>0</v>
      </c>
      <c r="AB262" s="246">
        <f>X262*SUMIF(IMMO!C:C,G262,IMMO!N:N)</f>
        <v>0</v>
      </c>
      <c r="AC262" s="246">
        <f>X262*SUMIF(IMMO!C:C,G262,IMMO!O:O)</f>
        <v>0</v>
      </c>
      <c r="AD262" s="246">
        <f>X262*SUMIF(IMMO!C:C,G262,IMMO!Q:Q)</f>
        <v>0</v>
      </c>
      <c r="AE262" s="246">
        <f>X262*SUMIF(IMMO!C:C,G262,IMMO!R:R)</f>
        <v>0</v>
      </c>
      <c r="AF262" s="246">
        <f t="shared" si="7"/>
        <v>0</v>
      </c>
    </row>
    <row r="263" spans="1:32" x14ac:dyDescent="0.25">
      <c r="A263" s="41">
        <v>160</v>
      </c>
      <c r="B263" s="42" t="s">
        <v>7</v>
      </c>
      <c r="C263" s="41">
        <v>42</v>
      </c>
      <c r="D263" s="43" t="s">
        <v>518</v>
      </c>
      <c r="E263" s="41">
        <v>557523</v>
      </c>
      <c r="F263" s="43" t="s">
        <v>287</v>
      </c>
      <c r="G263" s="41">
        <v>57523</v>
      </c>
      <c r="H263" s="43" t="s">
        <v>287</v>
      </c>
      <c r="I263" s="41">
        <v>57523</v>
      </c>
      <c r="K263" s="28">
        <f>IF(SUMIF(CONSO!C:C,G263,CONSO!G:G)=0,0,L263/SUMIF(CONSO!C:C,G263,CONSO!G:G))</f>
        <v>3.5084878417402106E-2</v>
      </c>
      <c r="L263" s="246">
        <f>SUMIF(BAROMPREM!B:B,G263,BAROMPREM!J:J)/1000-M263</f>
        <v>65.000000000000014</v>
      </c>
      <c r="M263" s="246">
        <f>SUMIF(BAROMPREM!B:B,G263,BAROMPREM!L:L)/1000</f>
        <v>1.08805</v>
      </c>
      <c r="N263" s="246">
        <f>L263*VLOOKUP(G263,CONSO!$C$4:$N$342,6,FALSE)*VLOOKUP(G263,CONSO!$C$4:$N$342,7,FALSE)+M263*CONSO!$S$4*CONSO!$T$4</f>
        <v>4.8171087634034926</v>
      </c>
      <c r="O263" s="246">
        <f>K263*SUMIF(CONSO!C:C,G263,CONSO!M:M)</f>
        <v>0</v>
      </c>
      <c r="P263" s="246">
        <f>K263*SUMIF(CONSO!C:C,G263,CONSO!N:N)</f>
        <v>0</v>
      </c>
      <c r="Q263" s="246">
        <f t="shared" ref="Q263:Q320" si="8">N263+O263+P263</f>
        <v>4.8171087634034926</v>
      </c>
      <c r="W263" s="62">
        <v>1.2</v>
      </c>
      <c r="X263" s="28">
        <f>IF(SUMIF(IMMO!C:C,G263,IMMO!G:G)=0,0,Y263/SUMIF(IMMO!C:C,G263,IMMO!G:G))</f>
        <v>0</v>
      </c>
      <c r="Y263" s="246">
        <f>SUMIF(BAROMPREM!B:B,G263,BAROMPREM!N:N)/1000</f>
        <v>0</v>
      </c>
      <c r="Z263" s="246">
        <f>Y263*VLOOKUP(G263,IMMO!$C$4:$R$342,6,FALSE)*VLOOKUP(G263,IMMO!$C$4:$R$342,7,FALSE)</f>
        <v>0</v>
      </c>
      <c r="AA263" s="246">
        <f>X263*SUMIF(IMMO!C:C,G263,IMMO!M:M)</f>
        <v>0</v>
      </c>
      <c r="AB263" s="246">
        <f>X263*SUMIF(IMMO!C:C,G263,IMMO!N:N)</f>
        <v>0</v>
      </c>
      <c r="AC263" s="246">
        <f>X263*SUMIF(IMMO!C:C,G263,IMMO!O:O)</f>
        <v>0</v>
      </c>
      <c r="AD263" s="246">
        <f>X263*SUMIF(IMMO!C:C,G263,IMMO!Q:Q)</f>
        <v>0</v>
      </c>
      <c r="AE263" s="246">
        <f>X263*SUMIF(IMMO!C:C,G263,IMMO!R:R)</f>
        <v>0</v>
      </c>
      <c r="AF263" s="246">
        <f t="shared" ref="AF263:AF320" si="9">W263*SUM(Z263:AE263)</f>
        <v>0</v>
      </c>
    </row>
    <row r="264" spans="1:32" x14ac:dyDescent="0.25">
      <c r="A264" s="41">
        <v>160</v>
      </c>
      <c r="B264" s="42" t="s">
        <v>7</v>
      </c>
      <c r="C264" s="41">
        <v>42</v>
      </c>
      <c r="D264" s="43" t="s">
        <v>518</v>
      </c>
      <c r="E264" s="41">
        <v>457543</v>
      </c>
      <c r="F264" s="43" t="s">
        <v>284</v>
      </c>
      <c r="G264" s="41">
        <v>57543</v>
      </c>
      <c r="H264" s="43" t="s">
        <v>284</v>
      </c>
      <c r="I264" s="41">
        <v>57543</v>
      </c>
      <c r="K264" s="28">
        <f>IF(SUMIF(CONSO!C:C,G264,CONSO!G:G)=0,0,L264/SUMIF(CONSO!C:C,G264,CONSO!G:G))</f>
        <v>1.1616155749416289E-2</v>
      </c>
      <c r="L264" s="246">
        <f>SUMIF(BAROMPREM!B:B,G264,BAROMPREM!J:J)/1000-M264</f>
        <v>10</v>
      </c>
      <c r="M264" s="246">
        <f>SUMIF(BAROMPREM!B:B,G264,BAROMPREM!L:L)/1000</f>
        <v>2.0878899999999998</v>
      </c>
      <c r="N264" s="246">
        <f>L264*VLOOKUP(G264,CONSO!$C$4:$N$342,6,FALSE)*VLOOKUP(G264,CONSO!$C$4:$N$342,7,FALSE)+M264*CONSO!$S$4*CONSO!$T$4</f>
        <v>1.0555636116477323</v>
      </c>
      <c r="O264" s="246">
        <f>K264*SUMIF(CONSO!C:C,G264,CONSO!M:M)</f>
        <v>0</v>
      </c>
      <c r="P264" s="246">
        <f>K264*SUMIF(CONSO!C:C,G264,CONSO!N:N)</f>
        <v>0</v>
      </c>
      <c r="Q264" s="246">
        <f t="shared" si="8"/>
        <v>1.0555636116477323</v>
      </c>
      <c r="W264" s="62">
        <v>1.2</v>
      </c>
      <c r="X264" s="28">
        <f>IF(SUMIF(IMMO!C:C,G264,IMMO!G:G)=0,0,Y264/SUMIF(IMMO!C:C,G264,IMMO!G:G))</f>
        <v>6.1952138060128524E-2</v>
      </c>
      <c r="Y264" s="246">
        <f>SUMIF(BAROMPREM!B:B,G264,BAROMPREM!N:N)/1000</f>
        <v>111.25189999999999</v>
      </c>
      <c r="Z264" s="246">
        <f>Y264*VLOOKUP(G264,IMMO!$C$4:$R$342,6,FALSE)*VLOOKUP(G264,IMMO!$C$4:$R$342,7,FALSE)</f>
        <v>4.9209113979658357</v>
      </c>
      <c r="AA264" s="246">
        <f>X264*SUMIF(IMMO!C:C,G264,IMMO!M:M)</f>
        <v>0</v>
      </c>
      <c r="AB264" s="246">
        <f>X264*SUMIF(IMMO!C:C,G264,IMMO!N:N)</f>
        <v>0</v>
      </c>
      <c r="AC264" s="246">
        <f>X264*SUMIF(IMMO!C:C,G264,IMMO!O:O)</f>
        <v>0</v>
      </c>
      <c r="AD264" s="246">
        <f>X264*SUMIF(IMMO!C:C,G264,IMMO!Q:Q)</f>
        <v>0</v>
      </c>
      <c r="AE264" s="246">
        <f>X264*SUMIF(IMMO!C:C,G264,IMMO!R:R)</f>
        <v>0</v>
      </c>
      <c r="AF264" s="246">
        <f t="shared" si="9"/>
        <v>5.9050936775590026</v>
      </c>
    </row>
    <row r="265" spans="1:32" x14ac:dyDescent="0.25">
      <c r="A265" s="41">
        <v>160</v>
      </c>
      <c r="B265" s="42" t="s">
        <v>7</v>
      </c>
      <c r="C265" s="41">
        <v>42</v>
      </c>
      <c r="D265" s="43" t="s">
        <v>518</v>
      </c>
      <c r="E265" s="41">
        <v>457583</v>
      </c>
      <c r="F265" s="43" t="s">
        <v>285</v>
      </c>
      <c r="G265" s="41">
        <v>57583</v>
      </c>
      <c r="H265" s="43" t="s">
        <v>285</v>
      </c>
      <c r="I265" s="41">
        <v>57583</v>
      </c>
      <c r="K265" s="28">
        <f>IF(SUMIF(CONSO!C:C,G265,CONSO!G:G)=0,0,L265/SUMIF(CONSO!C:C,G265,CONSO!G:G))</f>
        <v>2.0295123822361389E-2</v>
      </c>
      <c r="L265" s="246">
        <f>SUMIF(BAROMPREM!B:B,G265,BAROMPREM!J:J)/1000-M265</f>
        <v>65</v>
      </c>
      <c r="M265" s="246">
        <f>SUMIF(BAROMPREM!B:B,G265,BAROMPREM!L:L)/1000</f>
        <v>9.3101900000000004</v>
      </c>
      <c r="N265" s="246">
        <f>L265*VLOOKUP(G265,CONSO!$C$4:$N$342,6,FALSE)*VLOOKUP(G265,CONSO!$C$4:$N$342,7,FALSE)+M265*CONSO!$S$4*CONSO!$T$4</f>
        <v>6.3756157963173052</v>
      </c>
      <c r="O265" s="246">
        <f>K265*SUMIF(CONSO!C:C,G265,CONSO!M:M)</f>
        <v>0</v>
      </c>
      <c r="P265" s="246">
        <f>K265*SUMIF(CONSO!C:C,G265,CONSO!N:N)</f>
        <v>0</v>
      </c>
      <c r="Q265" s="246">
        <f t="shared" si="8"/>
        <v>6.3756157963173052</v>
      </c>
      <c r="W265" s="62">
        <v>1.2</v>
      </c>
      <c r="X265" s="28">
        <f>IF(SUMIF(IMMO!C:C,G265,IMMO!G:G)=0,0,Y265/SUMIF(IMMO!C:C,G265,IMMO!G:G))</f>
        <v>-9.1029517712053697E-4</v>
      </c>
      <c r="Y265" s="246">
        <f>SUMIF(BAROMPREM!B:B,G265,BAROMPREM!N:N)/1000</f>
        <v>-5.8627099999999999</v>
      </c>
      <c r="Z265" s="246">
        <f>Y265*VLOOKUP(G265,IMMO!$C$4:$R$342,6,FALSE)*VLOOKUP(G265,IMMO!$C$4:$R$342,7,FALSE)</f>
        <v>-0.21816647313768364</v>
      </c>
      <c r="AA265" s="246">
        <f>X265*SUMIF(IMMO!C:C,G265,IMMO!M:M)</f>
        <v>0</v>
      </c>
      <c r="AB265" s="246">
        <f>X265*SUMIF(IMMO!C:C,G265,IMMO!N:N)</f>
        <v>0</v>
      </c>
      <c r="AC265" s="246">
        <f>X265*SUMIF(IMMO!C:C,G265,IMMO!O:O)</f>
        <v>0</v>
      </c>
      <c r="AD265" s="246">
        <f>X265*SUMIF(IMMO!C:C,G265,IMMO!Q:Q)</f>
        <v>0</v>
      </c>
      <c r="AE265" s="246">
        <f>X265*SUMIF(IMMO!C:C,G265,IMMO!R:R)</f>
        <v>0</v>
      </c>
      <c r="AF265" s="246">
        <f t="shared" si="9"/>
        <v>-0.26179976776522035</v>
      </c>
    </row>
    <row r="266" spans="1:32" x14ac:dyDescent="0.25">
      <c r="A266" s="41">
        <v>160</v>
      </c>
      <c r="B266" s="42" t="s">
        <v>7</v>
      </c>
      <c r="C266" s="41">
        <v>42</v>
      </c>
      <c r="D266" s="43" t="s">
        <v>518</v>
      </c>
      <c r="E266" s="41">
        <v>457614</v>
      </c>
      <c r="F266" s="43" t="s">
        <v>288</v>
      </c>
      <c r="G266" s="41">
        <v>57614</v>
      </c>
      <c r="H266" s="43" t="s">
        <v>288</v>
      </c>
      <c r="I266" s="41">
        <v>57614</v>
      </c>
      <c r="K266" s="28">
        <f>IF(SUMIF(CONSO!C:C,G266,CONSO!G:G)=0,0,L266/SUMIF(CONSO!C:C,G266,CONSO!G:G))</f>
        <v>7.6290277627376793E-2</v>
      </c>
      <c r="L266" s="246">
        <f>SUMIF(BAROMPREM!B:B,G266,BAROMPREM!J:J)/1000-M266</f>
        <v>343.8</v>
      </c>
      <c r="M266" s="246">
        <f>SUMIF(BAROMPREM!B:B,G266,BAROMPREM!L:L)/1000</f>
        <v>2.1811599999999998</v>
      </c>
      <c r="N266" s="246">
        <f>L266*VLOOKUP(G266,CONSO!$C$4:$N$342,6,FALSE)*VLOOKUP(G266,CONSO!$C$4:$N$342,7,FALSE)+M266*CONSO!$S$4*CONSO!$T$4</f>
        <v>29.748974891630738</v>
      </c>
      <c r="O266" s="246">
        <f>K266*SUMIF(CONSO!C:C,G266,CONSO!M:M)</f>
        <v>0</v>
      </c>
      <c r="P266" s="246">
        <f>K266*SUMIF(CONSO!C:C,G266,CONSO!N:N)</f>
        <v>0</v>
      </c>
      <c r="Q266" s="246">
        <f t="shared" si="8"/>
        <v>29.748974891630738</v>
      </c>
      <c r="W266" s="62">
        <v>1.2</v>
      </c>
      <c r="X266" s="28">
        <f>IF(SUMIF(IMMO!C:C,G266,IMMO!G:G)=0,0,Y266/SUMIF(IMMO!C:C,G266,IMMO!G:G))</f>
        <v>1.44342983757669E-2</v>
      </c>
      <c r="Y266" s="246">
        <f>SUMIF(BAROMPREM!B:B,G266,BAROMPREM!N:N)/1000</f>
        <v>181.84932000000001</v>
      </c>
      <c r="Z266" s="246">
        <f>Y266*VLOOKUP(G266,IMMO!$C$4:$R$342,6,FALSE)*VLOOKUP(G266,IMMO!$C$4:$R$342,7,FALSE)</f>
        <v>6.3237621429225994</v>
      </c>
      <c r="AA266" s="246">
        <f>X266*SUMIF(IMMO!C:C,G266,IMMO!M:M)</f>
        <v>0</v>
      </c>
      <c r="AB266" s="246">
        <f>X266*SUMIF(IMMO!C:C,G266,IMMO!N:N)</f>
        <v>0</v>
      </c>
      <c r="AC266" s="246">
        <f>X266*SUMIF(IMMO!C:C,G266,IMMO!O:O)</f>
        <v>0</v>
      </c>
      <c r="AD266" s="246">
        <f>X266*SUMIF(IMMO!C:C,G266,IMMO!Q:Q)</f>
        <v>0</v>
      </c>
      <c r="AE266" s="246">
        <f>X266*SUMIF(IMMO!C:C,G266,IMMO!R:R)</f>
        <v>0</v>
      </c>
      <c r="AF266" s="246">
        <f t="shared" si="9"/>
        <v>7.5885145715071189</v>
      </c>
    </row>
    <row r="267" spans="1:32" x14ac:dyDescent="0.25">
      <c r="A267" s="41">
        <v>160</v>
      </c>
      <c r="B267" s="42" t="s">
        <v>7</v>
      </c>
      <c r="C267" s="41">
        <v>42</v>
      </c>
      <c r="D267" s="43" t="s">
        <v>518</v>
      </c>
      <c r="E267" s="41">
        <v>457617</v>
      </c>
      <c r="F267" s="43" t="s">
        <v>292</v>
      </c>
      <c r="G267" s="41">
        <v>57618</v>
      </c>
      <c r="H267" s="43" t="s">
        <v>292</v>
      </c>
      <c r="I267" s="41">
        <v>57618</v>
      </c>
      <c r="K267" s="28">
        <f>IF(SUMIF(CONSO!C:C,G267,CONSO!G:G)=0,0,L267/SUMIF(CONSO!C:C,G267,CONSO!G:G))</f>
        <v>4.4212289899207738E-2</v>
      </c>
      <c r="L267" s="246">
        <f>SUMIF(BAROMPREM!B:B,G267,BAROMPREM!J:J)/1000-M267</f>
        <v>126.3</v>
      </c>
      <c r="M267" s="246">
        <f>SUMIF(BAROMPREM!B:B,G267,BAROMPREM!L:L)/1000</f>
        <v>1.6612</v>
      </c>
      <c r="N267" s="246">
        <f>L267*VLOOKUP(G267,CONSO!$C$4:$N$342,6,FALSE)*VLOOKUP(G267,CONSO!$C$4:$N$342,7,FALSE)+M267*CONSO!$S$4*CONSO!$T$4</f>
        <v>11.140675205270593</v>
      </c>
      <c r="O267" s="246">
        <f>K267*SUMIF(CONSO!C:C,G267,CONSO!M:M)</f>
        <v>0</v>
      </c>
      <c r="P267" s="246">
        <f>K267*SUMIF(CONSO!C:C,G267,CONSO!N:N)</f>
        <v>0</v>
      </c>
      <c r="Q267" s="246">
        <f t="shared" si="8"/>
        <v>11.140675205270593</v>
      </c>
      <c r="W267" s="62">
        <v>1.2</v>
      </c>
      <c r="X267" s="28">
        <f>IF(SUMIF(IMMO!C:C,G267,IMMO!G:G)=0,0,Y267/SUMIF(IMMO!C:C,G267,IMMO!G:G))</f>
        <v>2.7059714224189811E-2</v>
      </c>
      <c r="Y267" s="246">
        <f>SUMIF(BAROMPREM!B:B,G267,BAROMPREM!N:N)/1000</f>
        <v>195</v>
      </c>
      <c r="Z267" s="246">
        <f>Y267*VLOOKUP(G267,IMMO!$C$4:$R$342,6,FALSE)*VLOOKUP(G267,IMMO!$C$4:$R$342,7,FALSE)</f>
        <v>7.1379749890273825</v>
      </c>
      <c r="AA267" s="246">
        <f>X267*SUMIF(IMMO!C:C,G267,IMMO!M:M)</f>
        <v>0</v>
      </c>
      <c r="AB267" s="246">
        <f>X267*SUMIF(IMMO!C:C,G267,IMMO!N:N)</f>
        <v>0</v>
      </c>
      <c r="AC267" s="246">
        <f>X267*SUMIF(IMMO!C:C,G267,IMMO!O:O)</f>
        <v>0</v>
      </c>
      <c r="AD267" s="246">
        <f>X267*SUMIF(IMMO!C:C,G267,IMMO!Q:Q)</f>
        <v>0</v>
      </c>
      <c r="AE267" s="246">
        <f>X267*SUMIF(IMMO!C:C,G267,IMMO!R:R)</f>
        <v>0</v>
      </c>
      <c r="AF267" s="246">
        <f t="shared" si="9"/>
        <v>8.565569986832859</v>
      </c>
    </row>
    <row r="268" spans="1:32" x14ac:dyDescent="0.25">
      <c r="A268" s="41">
        <v>160</v>
      </c>
      <c r="B268" s="42" t="s">
        <v>7</v>
      </c>
      <c r="C268" s="41">
        <v>42</v>
      </c>
      <c r="D268" s="43" t="s">
        <v>518</v>
      </c>
      <c r="E268" s="217">
        <v>457308</v>
      </c>
      <c r="F268" s="218" t="s">
        <v>248</v>
      </c>
      <c r="G268" s="41">
        <v>57626</v>
      </c>
      <c r="H268" s="43" t="s">
        <v>249</v>
      </c>
      <c r="I268" s="41">
        <v>57626</v>
      </c>
      <c r="K268" s="28">
        <f>IF(SUMIF(CONSO!C:C,G268,CONSO!G:G)=0,0,L268/SUMIF(CONSO!C:C,G268,CONSO!G:G))</f>
        <v>9.003370639439752E-2</v>
      </c>
      <c r="L268" s="246">
        <f>SUMIF(BAROMPREM!B:B,G268,BAROMPREM!J:J)/1000-M268</f>
        <v>110.05</v>
      </c>
      <c r="M268" s="246">
        <f>SUMIF(BAROMPREM!B:B,G268,BAROMPREM!L:L)/1000</f>
        <v>2.298</v>
      </c>
      <c r="N268" s="246">
        <f>L268*VLOOKUP(G268,CONSO!$C$4:$N$342,6,FALSE)*VLOOKUP(G268,CONSO!$C$4:$N$342,7,FALSE)+M268*CONSO!$S$4*CONSO!$T$4</f>
        <v>10.296878665419749</v>
      </c>
      <c r="O268" s="246">
        <f>K268*SUMIF(CONSO!C:C,G268,CONSO!M:M)</f>
        <v>0</v>
      </c>
      <c r="P268" s="246">
        <f>K268*SUMIF(CONSO!C:C,G268,CONSO!N:N)</f>
        <v>0</v>
      </c>
      <c r="Q268" s="246">
        <f t="shared" si="8"/>
        <v>10.296878665419749</v>
      </c>
      <c r="W268" s="62">
        <v>1.25</v>
      </c>
      <c r="X268" s="28">
        <f>IF(SUMIF(IMMO!C:C,G268,IMMO!G:G)=0,0,Y268/SUMIF(IMMO!C:C,G268,IMMO!G:G))</f>
        <v>0.79584925831295417</v>
      </c>
      <c r="Y268" s="246">
        <f>SUMIF(BAROMPREM!B:B,G268,BAROMPREM!N:N)/1000</f>
        <v>500.96296999999998</v>
      </c>
      <c r="Z268" s="246">
        <f>Y268*VLOOKUP(G268,IMMO!$C$4:$R$342,6,FALSE)*VLOOKUP(G268,IMMO!$C$4:$R$342,7,FALSE)</f>
        <v>20.134031694227829</v>
      </c>
      <c r="AA268" s="246">
        <f>X268*SUMIF(IMMO!C:C,G268,IMMO!M:M)</f>
        <v>0</v>
      </c>
      <c r="AB268" s="246">
        <f>X268*SUMIF(IMMO!C:C,G268,IMMO!N:N)</f>
        <v>0</v>
      </c>
      <c r="AC268" s="246">
        <f>X268*SUMIF(IMMO!C:C,G268,IMMO!O:O)</f>
        <v>0</v>
      </c>
      <c r="AD268" s="246">
        <f>X268*SUMIF(IMMO!C:C,G268,IMMO!Q:Q)</f>
        <v>0</v>
      </c>
      <c r="AE268" s="246">
        <f>X268*SUMIF(IMMO!C:C,G268,IMMO!R:R)</f>
        <v>0</v>
      </c>
      <c r="AF268" s="246">
        <f t="shared" si="9"/>
        <v>25.167539617784787</v>
      </c>
    </row>
    <row r="269" spans="1:32" x14ac:dyDescent="0.25">
      <c r="A269" s="41">
        <v>160</v>
      </c>
      <c r="B269" s="42" t="s">
        <v>7</v>
      </c>
      <c r="C269" s="41">
        <v>42</v>
      </c>
      <c r="D269" s="43" t="s">
        <v>518</v>
      </c>
      <c r="E269" s="41">
        <v>557668</v>
      </c>
      <c r="F269" s="43" t="s">
        <v>286</v>
      </c>
      <c r="G269" s="41">
        <v>57668</v>
      </c>
      <c r="H269" s="43" t="s">
        <v>286</v>
      </c>
      <c r="I269" s="41">
        <v>57668</v>
      </c>
      <c r="K269" s="28">
        <f>IF(SUMIF(CONSO!C:C,G269,CONSO!G:G)=0,0,L269/SUMIF(CONSO!C:C,G269,CONSO!G:G))</f>
        <v>6.2858819092318649E-2</v>
      </c>
      <c r="L269" s="246">
        <f>SUMIF(BAROMPREM!B:B,G269,BAROMPREM!J:J)/1000-M269</f>
        <v>119.99999999999999</v>
      </c>
      <c r="M269" s="246">
        <f>SUMIF(BAROMPREM!B:B,G269,BAROMPREM!L:L)/1000</f>
        <v>0.75461999999999996</v>
      </c>
      <c r="N269" s="246">
        <f>L269*VLOOKUP(G269,CONSO!$C$4:$N$342,6,FALSE)*VLOOKUP(G269,CONSO!$C$4:$N$342,7,FALSE)+M269*CONSO!$S$4*CONSO!$T$4</f>
        <v>11.046547987065015</v>
      </c>
      <c r="O269" s="246">
        <f>K269*SUMIF(CONSO!C:C,G269,CONSO!M:M)</f>
        <v>0</v>
      </c>
      <c r="P269" s="246">
        <f>K269*SUMIF(CONSO!C:C,G269,CONSO!N:N)</f>
        <v>0</v>
      </c>
      <c r="Q269" s="246">
        <f t="shared" si="8"/>
        <v>11.046547987065015</v>
      </c>
      <c r="W269" s="62">
        <v>1.2</v>
      </c>
      <c r="X269" s="28">
        <f>IF(SUMIF(IMMO!C:C,G269,IMMO!G:G)=0,0,Y269/SUMIF(IMMO!C:C,G269,IMMO!G:G))</f>
        <v>0.10475872502111112</v>
      </c>
      <c r="Y269" s="246">
        <f>SUMIF(BAROMPREM!B:B,G269,BAROMPREM!N:N)/1000</f>
        <v>435.59523999999999</v>
      </c>
      <c r="Z269" s="246">
        <f>Y269*VLOOKUP(G269,IMMO!$C$4:$R$342,6,FALSE)*VLOOKUP(G269,IMMO!$C$4:$R$342,7,FALSE)</f>
        <v>13.00416039455525</v>
      </c>
      <c r="AA269" s="246">
        <f>X269*SUMIF(IMMO!C:C,G269,IMMO!M:M)</f>
        <v>0</v>
      </c>
      <c r="AB269" s="246">
        <f>X269*SUMIF(IMMO!C:C,G269,IMMO!N:N)</f>
        <v>0</v>
      </c>
      <c r="AC269" s="246">
        <f>X269*SUMIF(IMMO!C:C,G269,IMMO!O:O)</f>
        <v>0</v>
      </c>
      <c r="AD269" s="246">
        <f>X269*SUMIF(IMMO!C:C,G269,IMMO!Q:Q)</f>
        <v>0</v>
      </c>
      <c r="AE269" s="246">
        <f>X269*SUMIF(IMMO!C:C,G269,IMMO!R:R)</f>
        <v>0</v>
      </c>
      <c r="AF269" s="246">
        <f t="shared" si="9"/>
        <v>15.604992473466298</v>
      </c>
    </row>
    <row r="270" spans="1:32" x14ac:dyDescent="0.25">
      <c r="A270" s="41">
        <v>160</v>
      </c>
      <c r="B270" s="42" t="s">
        <v>7</v>
      </c>
      <c r="C270" s="41">
        <v>44</v>
      </c>
      <c r="D270" s="43" t="s">
        <v>519</v>
      </c>
      <c r="E270" s="41">
        <v>557113</v>
      </c>
      <c r="F270" s="43" t="s">
        <v>255</v>
      </c>
      <c r="G270" s="41">
        <v>57113</v>
      </c>
      <c r="H270" s="43" t="s">
        <v>255</v>
      </c>
      <c r="I270" s="41">
        <v>57113</v>
      </c>
      <c r="K270" s="28">
        <f>IF(SUMIF(CONSO!C:C,G270,CONSO!G:G)=0,0,L270/SUMIF(CONSO!C:C,G270,CONSO!G:G))</f>
        <v>8.0081843644204381E-3</v>
      </c>
      <c r="L270" s="246">
        <f>SUMIF(BAROMPREM!B:B,G270,BAROMPREM!J:J)/1000-M270</f>
        <v>11.999999999999998</v>
      </c>
      <c r="M270" s="246">
        <f>SUMIF(BAROMPREM!B:B,G270,BAROMPREM!L:L)/1000</f>
        <v>2.955E-2</v>
      </c>
      <c r="N270" s="246">
        <f>L270*VLOOKUP(G270,CONSO!$C$4:$N$342,6,FALSE)*VLOOKUP(G270,CONSO!$C$4:$N$342,7,FALSE)+M270*CONSO!$S$4*CONSO!$T$4</f>
        <v>0.92356055923877534</v>
      </c>
      <c r="O270" s="246">
        <f>K270*SUMIF(CONSO!C:C,G270,CONSO!M:M)</f>
        <v>0</v>
      </c>
      <c r="P270" s="246">
        <f>K270*SUMIF(CONSO!C:C,G270,CONSO!N:N)</f>
        <v>0</v>
      </c>
      <c r="Q270" s="246">
        <f t="shared" si="8"/>
        <v>0.92356055923877534</v>
      </c>
      <c r="W270" s="62">
        <v>1.1499999999999999</v>
      </c>
      <c r="X270" s="28">
        <f>IF(SUMIF(IMMO!C:C,G270,IMMO!G:G)=0,0,Y270/SUMIF(IMMO!C:C,G270,IMMO!G:G))</f>
        <v>2.3869288344188964E-2</v>
      </c>
      <c r="Y270" s="246">
        <f>SUMIF(BAROMPREM!B:B,G270,BAROMPREM!N:N)/1000</f>
        <v>134.98429999999999</v>
      </c>
      <c r="Z270" s="246">
        <f>Y270*VLOOKUP(G270,IMMO!$C$4:$R$342,6,FALSE)*VLOOKUP(G270,IMMO!$C$4:$R$342,7,FALSE)</f>
        <v>5.4660046437735241</v>
      </c>
      <c r="AA270" s="246">
        <f>X270*SUMIF(IMMO!C:C,G270,IMMO!M:M)</f>
        <v>0</v>
      </c>
      <c r="AB270" s="246">
        <f>X270*SUMIF(IMMO!C:C,G270,IMMO!N:N)</f>
        <v>0</v>
      </c>
      <c r="AC270" s="246">
        <f>X270*SUMIF(IMMO!C:C,G270,IMMO!O:O)</f>
        <v>0</v>
      </c>
      <c r="AD270" s="246">
        <f>X270*SUMIF(IMMO!C:C,G270,IMMO!Q:Q)</f>
        <v>0</v>
      </c>
      <c r="AE270" s="246">
        <f>X270*SUMIF(IMMO!C:C,G270,IMMO!R:R)</f>
        <v>0</v>
      </c>
      <c r="AF270" s="246">
        <f t="shared" si="9"/>
        <v>6.2859053403395526</v>
      </c>
    </row>
    <row r="271" spans="1:32" x14ac:dyDescent="0.25">
      <c r="A271" s="41">
        <v>160</v>
      </c>
      <c r="B271" s="42" t="s">
        <v>7</v>
      </c>
      <c r="C271" s="41">
        <v>44</v>
      </c>
      <c r="D271" s="43" t="s">
        <v>519</v>
      </c>
      <c r="E271" s="41">
        <v>457180</v>
      </c>
      <c r="F271" s="43" t="s">
        <v>250</v>
      </c>
      <c r="G271" s="41">
        <v>57180</v>
      </c>
      <c r="H271" s="43" t="s">
        <v>250</v>
      </c>
      <c r="I271" s="41">
        <v>57180</v>
      </c>
      <c r="K271" s="28">
        <f>IF(SUMIF(CONSO!C:C,G271,CONSO!G:G)=0,0,L271/SUMIF(CONSO!C:C,G271,CONSO!G:G))</f>
        <v>5.5168049164099967E-2</v>
      </c>
      <c r="L271" s="246">
        <f>SUMIF(BAROMPREM!B:B,G271,BAROMPREM!J:J)/1000-M271</f>
        <v>53</v>
      </c>
      <c r="M271" s="246">
        <f>SUMIF(BAROMPREM!B:B,G271,BAROMPREM!L:L)/1000</f>
        <v>0.3337</v>
      </c>
      <c r="N271" s="246">
        <f>L271*VLOOKUP(G271,CONSO!$C$4:$N$342,6,FALSE)*VLOOKUP(G271,CONSO!$C$4:$N$342,7,FALSE)+M271*CONSO!$S$4*CONSO!$T$4</f>
        <v>3.9858819351774546</v>
      </c>
      <c r="O271" s="246">
        <f>K271*SUMIF(CONSO!C:C,G271,CONSO!M:M)</f>
        <v>0</v>
      </c>
      <c r="P271" s="246">
        <f>K271*SUMIF(CONSO!C:C,G271,CONSO!N:N)</f>
        <v>0</v>
      </c>
      <c r="Q271" s="246">
        <f t="shared" si="8"/>
        <v>3.9858819351774546</v>
      </c>
      <c r="W271" s="62">
        <v>1.1499999999999999</v>
      </c>
      <c r="X271" s="28">
        <f>IF(SUMIF(IMMO!C:C,G271,IMMO!G:G)=0,0,Y271/SUMIF(IMMO!C:C,G271,IMMO!G:G))</f>
        <v>7.6868028615376199E-2</v>
      </c>
      <c r="Y271" s="246">
        <f>SUMIF(BAROMPREM!B:B,G271,BAROMPREM!N:N)/1000</f>
        <v>244.24086</v>
      </c>
      <c r="Z271" s="246">
        <f>Y271*VLOOKUP(G271,IMMO!$C$4:$R$342,6,FALSE)*VLOOKUP(G271,IMMO!$C$4:$R$342,7,FALSE)</f>
        <v>8.7401430144447545</v>
      </c>
      <c r="AA271" s="246">
        <f>X271*SUMIF(IMMO!C:C,G271,IMMO!M:M)</f>
        <v>0</v>
      </c>
      <c r="AB271" s="246">
        <f>X271*SUMIF(IMMO!C:C,G271,IMMO!N:N)</f>
        <v>0</v>
      </c>
      <c r="AC271" s="246">
        <f>X271*SUMIF(IMMO!C:C,G271,IMMO!O:O)</f>
        <v>0</v>
      </c>
      <c r="AD271" s="246">
        <f>X271*SUMIF(IMMO!C:C,G271,IMMO!Q:Q)</f>
        <v>0</v>
      </c>
      <c r="AE271" s="246">
        <f>X271*SUMIF(IMMO!C:C,G271,IMMO!R:R)</f>
        <v>0</v>
      </c>
      <c r="AF271" s="246">
        <f t="shared" si="9"/>
        <v>10.051164466611468</v>
      </c>
    </row>
    <row r="272" spans="1:32" x14ac:dyDescent="0.25">
      <c r="A272" s="41">
        <v>160</v>
      </c>
      <c r="B272" s="42" t="s">
        <v>7</v>
      </c>
      <c r="C272" s="41">
        <v>44</v>
      </c>
      <c r="D272" s="43" t="s">
        <v>519</v>
      </c>
      <c r="E272" s="41">
        <v>557182</v>
      </c>
      <c r="F272" s="43" t="s">
        <v>251</v>
      </c>
      <c r="G272" s="41">
        <v>57182</v>
      </c>
      <c r="H272" s="43" t="s">
        <v>251</v>
      </c>
      <c r="I272" s="41">
        <v>57182</v>
      </c>
      <c r="K272" s="28">
        <f>IF(SUMIF(CONSO!C:C,G272,CONSO!G:G)=0,0,L272/SUMIF(CONSO!C:C,G272,CONSO!G:G))</f>
        <v>5.4194094165543133E-2</v>
      </c>
      <c r="L272" s="246">
        <f>SUMIF(BAROMPREM!B:B,G272,BAROMPREM!J:J)/1000-M272</f>
        <v>41</v>
      </c>
      <c r="M272" s="246">
        <f>SUMIF(BAROMPREM!B:B,G272,BAROMPREM!L:L)/1000</f>
        <v>1.91</v>
      </c>
      <c r="N272" s="246">
        <f>L272*VLOOKUP(G272,CONSO!$C$4:$N$342,6,FALSE)*VLOOKUP(G272,CONSO!$C$4:$N$342,7,FALSE)+M272*CONSO!$S$4*CONSO!$T$4</f>
        <v>4.6563280307455006</v>
      </c>
      <c r="O272" s="246">
        <f>K272*SUMIF(CONSO!C:C,G272,CONSO!M:M)</f>
        <v>0</v>
      </c>
      <c r="P272" s="246">
        <f>K272*SUMIF(CONSO!C:C,G272,CONSO!N:N)</f>
        <v>0</v>
      </c>
      <c r="Q272" s="246">
        <f t="shared" si="8"/>
        <v>4.6563280307455006</v>
      </c>
      <c r="W272" s="62">
        <v>1.1499999999999999</v>
      </c>
      <c r="X272" s="28">
        <f>IF(SUMIF(IMMO!C:C,G272,IMMO!G:G)=0,0,Y272/SUMIF(IMMO!C:C,G272,IMMO!G:G))</f>
        <v>0.17477062415046637</v>
      </c>
      <c r="Y272" s="246">
        <f>SUMIF(BAROMPREM!B:B,G272,BAROMPREM!N:N)/1000</f>
        <v>333.17995999999999</v>
      </c>
      <c r="Z272" s="246">
        <f>Y272*VLOOKUP(G272,IMMO!$C$4:$R$342,6,FALSE)*VLOOKUP(G272,IMMO!$C$4:$R$342,7,FALSE)</f>
        <v>15.420575542591177</v>
      </c>
      <c r="AA272" s="246">
        <f>X272*SUMIF(IMMO!C:C,G272,IMMO!M:M)</f>
        <v>0</v>
      </c>
      <c r="AB272" s="246">
        <f>X272*SUMIF(IMMO!C:C,G272,IMMO!N:N)</f>
        <v>0</v>
      </c>
      <c r="AC272" s="246">
        <f>X272*SUMIF(IMMO!C:C,G272,IMMO!O:O)</f>
        <v>0</v>
      </c>
      <c r="AD272" s="246">
        <f>X272*SUMIF(IMMO!C:C,G272,IMMO!Q:Q)</f>
        <v>0</v>
      </c>
      <c r="AE272" s="246">
        <f>X272*SUMIF(IMMO!C:C,G272,IMMO!R:R)</f>
        <v>0</v>
      </c>
      <c r="AF272" s="246">
        <f t="shared" si="9"/>
        <v>17.733661873979852</v>
      </c>
    </row>
    <row r="273" spans="1:32" x14ac:dyDescent="0.25">
      <c r="A273" s="41">
        <v>160</v>
      </c>
      <c r="B273" s="42" t="s">
        <v>7</v>
      </c>
      <c r="C273" s="41">
        <v>44</v>
      </c>
      <c r="D273" s="43" t="s">
        <v>519</v>
      </c>
      <c r="E273" s="41">
        <v>457192</v>
      </c>
      <c r="F273" s="43" t="s">
        <v>235</v>
      </c>
      <c r="G273" s="41">
        <v>57192</v>
      </c>
      <c r="H273" s="43" t="s">
        <v>235</v>
      </c>
      <c r="I273" s="41">
        <v>57192</v>
      </c>
      <c r="K273" s="28">
        <f>IF(SUMIF(CONSO!C:C,G273,CONSO!G:G)=0,0,L273/SUMIF(CONSO!C:C,G273,CONSO!G:G))</f>
        <v>2.8422171567596449E-2</v>
      </c>
      <c r="L273" s="246">
        <f>SUMIF(BAROMPREM!B:B,G273,BAROMPREM!J:J)/1000-M273</f>
        <v>50</v>
      </c>
      <c r="M273" s="246">
        <f>SUMIF(BAROMPREM!B:B,G273,BAROMPREM!L:L)/1000</f>
        <v>3.1777500000000001</v>
      </c>
      <c r="N273" s="246">
        <f>L273*VLOOKUP(G273,CONSO!$C$4:$N$342,6,FALSE)*VLOOKUP(G273,CONSO!$C$4:$N$342,7,FALSE)+M273*CONSO!$S$4*CONSO!$T$4</f>
        <v>4.7045895231183339</v>
      </c>
      <c r="O273" s="246">
        <f>K273*SUMIF(CONSO!C:C,G273,CONSO!M:M)</f>
        <v>0</v>
      </c>
      <c r="P273" s="246">
        <f>K273*SUMIF(CONSO!C:C,G273,CONSO!N:N)</f>
        <v>0</v>
      </c>
      <c r="Q273" s="246">
        <f t="shared" si="8"/>
        <v>4.7045895231183339</v>
      </c>
      <c r="W273" s="62">
        <v>1.05</v>
      </c>
      <c r="X273" s="28">
        <f>IF(SUMIF(IMMO!C:C,G273,IMMO!G:G)=0,0,Y273/SUMIF(IMMO!C:C,G273,IMMO!G:G))</f>
        <v>4.2481615137957195E-2</v>
      </c>
      <c r="Y273" s="246">
        <f>SUMIF(BAROMPREM!B:B,G273,BAROMPREM!N:N)/1000</f>
        <v>250</v>
      </c>
      <c r="Z273" s="246">
        <f>Y273*VLOOKUP(G273,IMMO!$C$4:$R$342,6,FALSE)*VLOOKUP(G273,IMMO!$C$4:$R$342,7,FALSE)</f>
        <v>10.156044069842421</v>
      </c>
      <c r="AA273" s="246">
        <f>X273*SUMIF(IMMO!C:C,G273,IMMO!M:M)</f>
        <v>0</v>
      </c>
      <c r="AB273" s="246">
        <f>X273*SUMIF(IMMO!C:C,G273,IMMO!N:N)</f>
        <v>0</v>
      </c>
      <c r="AC273" s="246">
        <f>X273*SUMIF(IMMO!C:C,G273,IMMO!O:O)</f>
        <v>0</v>
      </c>
      <c r="AD273" s="246">
        <f>X273*SUMIF(IMMO!C:C,G273,IMMO!Q:Q)</f>
        <v>0</v>
      </c>
      <c r="AE273" s="246">
        <f>X273*SUMIF(IMMO!C:C,G273,IMMO!R:R)</f>
        <v>0</v>
      </c>
      <c r="AF273" s="246">
        <f t="shared" si="9"/>
        <v>10.663846273334542</v>
      </c>
    </row>
    <row r="274" spans="1:32" x14ac:dyDescent="0.25">
      <c r="A274" s="41">
        <v>160</v>
      </c>
      <c r="B274" s="42" t="s">
        <v>7</v>
      </c>
      <c r="C274" s="41">
        <v>44</v>
      </c>
      <c r="D274" s="43" t="s">
        <v>519</v>
      </c>
      <c r="E274" s="41">
        <v>557303</v>
      </c>
      <c r="F274" s="43" t="s">
        <v>243</v>
      </c>
      <c r="G274" s="41">
        <v>57303</v>
      </c>
      <c r="H274" s="43" t="s">
        <v>243</v>
      </c>
      <c r="I274" s="41">
        <v>57303</v>
      </c>
      <c r="K274" s="28">
        <f>IF(SUMIF(CONSO!C:C,G274,CONSO!G:G)=0,0,L274/SUMIF(CONSO!C:C,G274,CONSO!G:G))</f>
        <v>7.764023517204989E-2</v>
      </c>
      <c r="L274" s="246">
        <f>SUMIF(BAROMPREM!B:B,G274,BAROMPREM!J:J)/1000-M274</f>
        <v>174.50000000000003</v>
      </c>
      <c r="M274" s="246">
        <f>SUMIF(BAROMPREM!B:B,G274,BAROMPREM!L:L)/1000</f>
        <v>4.4633500000000002</v>
      </c>
      <c r="N274" s="246">
        <f>L274*VLOOKUP(G274,CONSO!$C$4:$N$342,6,FALSE)*VLOOKUP(G274,CONSO!$C$4:$N$342,7,FALSE)+M274*CONSO!$S$4*CONSO!$T$4</f>
        <v>17.030387152596731</v>
      </c>
      <c r="O274" s="246">
        <f>K274*SUMIF(CONSO!C:C,G274,CONSO!M:M)</f>
        <v>0</v>
      </c>
      <c r="P274" s="246">
        <f>K274*SUMIF(CONSO!C:C,G274,CONSO!N:N)</f>
        <v>0</v>
      </c>
      <c r="Q274" s="246">
        <f t="shared" si="8"/>
        <v>17.030387152596731</v>
      </c>
      <c r="W274" s="62">
        <v>1.2</v>
      </c>
      <c r="X274" s="28">
        <f>IF(SUMIF(IMMO!C:C,G274,IMMO!G:G)=0,0,Y274/SUMIF(IMMO!C:C,G274,IMMO!G:G))</f>
        <v>4.2671296600083689E-2</v>
      </c>
      <c r="Y274" s="246">
        <f>SUMIF(BAROMPREM!B:B,G274,BAROMPREM!N:N)/1000</f>
        <v>423.5</v>
      </c>
      <c r="Z274" s="246">
        <f>Y274*VLOOKUP(G274,IMMO!$C$4:$R$342,6,FALSE)*VLOOKUP(G274,IMMO!$C$4:$R$342,7,FALSE)</f>
        <v>12.592127599229592</v>
      </c>
      <c r="AA274" s="246">
        <f>X274*SUMIF(IMMO!C:C,G274,IMMO!M:M)</f>
        <v>0</v>
      </c>
      <c r="AB274" s="246">
        <f>X274*SUMIF(IMMO!C:C,G274,IMMO!N:N)</f>
        <v>0</v>
      </c>
      <c r="AC274" s="246">
        <f>X274*SUMIF(IMMO!C:C,G274,IMMO!O:O)</f>
        <v>0</v>
      </c>
      <c r="AD274" s="246">
        <f>X274*SUMIF(IMMO!C:C,G274,IMMO!Q:Q)</f>
        <v>0</v>
      </c>
      <c r="AE274" s="246">
        <f>X274*SUMIF(IMMO!C:C,G274,IMMO!R:R)</f>
        <v>0</v>
      </c>
      <c r="AF274" s="246">
        <f t="shared" si="9"/>
        <v>15.11055311907551</v>
      </c>
    </row>
    <row r="275" spans="1:32" x14ac:dyDescent="0.25">
      <c r="A275" s="41">
        <v>160</v>
      </c>
      <c r="B275" s="42" t="s">
        <v>7</v>
      </c>
      <c r="C275" s="41">
        <v>44</v>
      </c>
      <c r="D275" s="43" t="s">
        <v>519</v>
      </c>
      <c r="E275" s="41">
        <v>457306</v>
      </c>
      <c r="F275" s="43" t="s">
        <v>244</v>
      </c>
      <c r="G275" s="41">
        <v>57306</v>
      </c>
      <c r="H275" s="43" t="s">
        <v>244</v>
      </c>
      <c r="I275" s="41">
        <v>57306</v>
      </c>
      <c r="K275" s="28">
        <f>IF(SUMIF(CONSO!C:C,G275,CONSO!G:G)=0,0,L275/SUMIF(CONSO!C:C,G275,CONSO!G:G))</f>
        <v>5.7264219583538299E-2</v>
      </c>
      <c r="L275" s="246">
        <f>SUMIF(BAROMPREM!B:B,G275,BAROMPREM!J:J)/1000-M275</f>
        <v>97.2</v>
      </c>
      <c r="M275" s="246">
        <f>SUMIF(BAROMPREM!B:B,G275,BAROMPREM!L:L)/1000</f>
        <v>3.7894999999999999</v>
      </c>
      <c r="N275" s="246">
        <f>L275*VLOOKUP(G275,CONSO!$C$4:$N$342,6,FALSE)*VLOOKUP(G275,CONSO!$C$4:$N$342,7,FALSE)+M275*CONSO!$S$4*CONSO!$T$4</f>
        <v>9.6693452217542326</v>
      </c>
      <c r="O275" s="246">
        <f>K275*SUMIF(CONSO!C:C,G275,CONSO!M:M)</f>
        <v>0</v>
      </c>
      <c r="P275" s="246">
        <f>K275*SUMIF(CONSO!C:C,G275,CONSO!N:N)</f>
        <v>0</v>
      </c>
      <c r="Q275" s="246">
        <f t="shared" si="8"/>
        <v>9.6693452217542326</v>
      </c>
      <c r="W275" s="62">
        <v>1.1499999999999999</v>
      </c>
      <c r="X275" s="28">
        <f>IF(SUMIF(IMMO!C:C,G275,IMMO!G:G)=0,0,Y275/SUMIF(IMMO!C:C,G275,IMMO!G:G))</f>
        <v>1.9407175554796357E-2</v>
      </c>
      <c r="Y275" s="246">
        <f>SUMIF(BAROMPREM!B:B,G275,BAROMPREM!N:N)/1000</f>
        <v>320.66922999999997</v>
      </c>
      <c r="Z275" s="246">
        <f>Y275*VLOOKUP(G275,IMMO!$C$4:$R$342,6,FALSE)*VLOOKUP(G275,IMMO!$C$4:$R$342,7,FALSE)</f>
        <v>10.82302067559568</v>
      </c>
      <c r="AA275" s="246">
        <f>X275*SUMIF(IMMO!C:C,G275,IMMO!M:M)</f>
        <v>0</v>
      </c>
      <c r="AB275" s="246">
        <f>X275*SUMIF(IMMO!C:C,G275,IMMO!N:N)</f>
        <v>0</v>
      </c>
      <c r="AC275" s="246">
        <f>X275*SUMIF(IMMO!C:C,G275,IMMO!O:O)</f>
        <v>0</v>
      </c>
      <c r="AD275" s="246">
        <f>X275*SUMIF(IMMO!C:C,G275,IMMO!Q:Q)</f>
        <v>0</v>
      </c>
      <c r="AE275" s="246">
        <f>X275*SUMIF(IMMO!C:C,G275,IMMO!R:R)</f>
        <v>0</v>
      </c>
      <c r="AF275" s="246">
        <f t="shared" si="9"/>
        <v>12.446473776935031</v>
      </c>
    </row>
    <row r="276" spans="1:32" x14ac:dyDescent="0.25">
      <c r="A276" s="41">
        <v>160</v>
      </c>
      <c r="B276" s="42" t="s">
        <v>7</v>
      </c>
      <c r="C276" s="41">
        <v>44</v>
      </c>
      <c r="D276" s="43" t="s">
        <v>519</v>
      </c>
      <c r="E276" s="41">
        <v>557307</v>
      </c>
      <c r="F276" s="43" t="s">
        <v>256</v>
      </c>
      <c r="G276" s="41">
        <v>57307</v>
      </c>
      <c r="H276" s="43" t="s">
        <v>256</v>
      </c>
      <c r="I276" s="41">
        <v>57307</v>
      </c>
      <c r="K276" s="28">
        <f>IF(SUMIF(CONSO!C:C,G276,CONSO!G:G)=0,0,L276/SUMIF(CONSO!C:C,G276,CONSO!G:G))</f>
        <v>3.1313653360897448E-2</v>
      </c>
      <c r="L276" s="246">
        <f>SUMIF(BAROMPREM!B:B,G276,BAROMPREM!J:J)/1000-M276</f>
        <v>51.5</v>
      </c>
      <c r="M276" s="246">
        <f>SUMIF(BAROMPREM!B:B,G276,BAROMPREM!L:L)/1000</f>
        <v>5.06419</v>
      </c>
      <c r="N276" s="246">
        <f>L276*VLOOKUP(G276,CONSO!$C$4:$N$342,6,FALSE)*VLOOKUP(G276,CONSO!$C$4:$N$342,7,FALSE)+M276*CONSO!$S$4*CONSO!$T$4</f>
        <v>5.6856994184970375</v>
      </c>
      <c r="O276" s="246">
        <f>K276*SUMIF(CONSO!C:C,G276,CONSO!M:M)</f>
        <v>0</v>
      </c>
      <c r="P276" s="246">
        <f>K276*SUMIF(CONSO!C:C,G276,CONSO!N:N)</f>
        <v>0</v>
      </c>
      <c r="Q276" s="246">
        <f t="shared" si="8"/>
        <v>5.6856994184970375</v>
      </c>
      <c r="W276" s="62">
        <v>1.2</v>
      </c>
      <c r="X276" s="28">
        <f>IF(SUMIF(IMMO!C:C,G276,IMMO!G:G)=0,0,Y276/SUMIF(IMMO!C:C,G276,IMMO!G:G))</f>
        <v>8.6275408557817915E-2</v>
      </c>
      <c r="Y276" s="246">
        <f>SUMIF(BAROMPREM!B:B,G276,BAROMPREM!N:N)/1000</f>
        <v>278</v>
      </c>
      <c r="Z276" s="246">
        <f>Y276*VLOOKUP(G276,IMMO!$C$4:$R$342,6,FALSE)*VLOOKUP(G276,IMMO!$C$4:$R$342,7,FALSE)</f>
        <v>14.834064028376966</v>
      </c>
      <c r="AA276" s="246">
        <f>X276*SUMIF(IMMO!C:C,G276,IMMO!M:M)</f>
        <v>0</v>
      </c>
      <c r="AB276" s="246">
        <f>X276*SUMIF(IMMO!C:C,G276,IMMO!N:N)</f>
        <v>0</v>
      </c>
      <c r="AC276" s="246">
        <f>X276*SUMIF(IMMO!C:C,G276,IMMO!O:O)</f>
        <v>0</v>
      </c>
      <c r="AD276" s="246">
        <f>X276*SUMIF(IMMO!C:C,G276,IMMO!Q:Q)</f>
        <v>0</v>
      </c>
      <c r="AE276" s="246">
        <f>X276*SUMIF(IMMO!C:C,G276,IMMO!R:R)</f>
        <v>0</v>
      </c>
      <c r="AF276" s="246">
        <f t="shared" si="9"/>
        <v>17.80087683405236</v>
      </c>
    </row>
    <row r="277" spans="1:32" x14ac:dyDescent="0.25">
      <c r="A277" s="41">
        <v>160</v>
      </c>
      <c r="B277" s="42" t="s">
        <v>7</v>
      </c>
      <c r="C277" s="41">
        <v>44</v>
      </c>
      <c r="D277" s="43" t="s">
        <v>519</v>
      </c>
      <c r="E277" s="41">
        <v>557347</v>
      </c>
      <c r="F277" s="43" t="s">
        <v>252</v>
      </c>
      <c r="G277" s="41">
        <v>57347</v>
      </c>
      <c r="H277" s="43" t="s">
        <v>252</v>
      </c>
      <c r="I277" s="41">
        <v>57347</v>
      </c>
      <c r="K277" s="28">
        <f>IF(SUMIF(CONSO!C:C,G277,CONSO!G:G)=0,0,L277/SUMIF(CONSO!C:C,G277,CONSO!G:G))</f>
        <v>3.819172702306587E-2</v>
      </c>
      <c r="L277" s="246">
        <f>SUMIF(BAROMPREM!B:B,G277,BAROMPREM!J:J)/1000-M277</f>
        <v>67.100000000000009</v>
      </c>
      <c r="M277" s="246">
        <f>SUMIF(BAROMPREM!B:B,G277,BAROMPREM!L:L)/1000</f>
        <v>4.7950799999999996</v>
      </c>
      <c r="N277" s="246">
        <f>L277*VLOOKUP(G277,CONSO!$C$4:$N$342,6,FALSE)*VLOOKUP(G277,CONSO!$C$4:$N$342,7,FALSE)+M277*CONSO!$S$4*CONSO!$T$4</f>
        <v>5.8346868261501639</v>
      </c>
      <c r="O277" s="246">
        <f>K277*SUMIF(CONSO!C:C,G277,CONSO!M:M)</f>
        <v>0</v>
      </c>
      <c r="P277" s="246">
        <f>K277*SUMIF(CONSO!C:C,G277,CONSO!N:N)</f>
        <v>0</v>
      </c>
      <c r="Q277" s="246">
        <f t="shared" si="8"/>
        <v>5.8346868261501639</v>
      </c>
      <c r="W277" s="62">
        <v>1.1499999999999999</v>
      </c>
      <c r="X277" s="28">
        <f>IF(SUMIF(IMMO!C:C,G277,IMMO!G:G)=0,0,Y277/SUMIF(IMMO!C:C,G277,IMMO!G:G))</f>
        <v>1.7836565601906291E-2</v>
      </c>
      <c r="Y277" s="246">
        <f>SUMIF(BAROMPREM!B:B,G277,BAROMPREM!N:N)/1000</f>
        <v>163.19999999999999</v>
      </c>
      <c r="Z277" s="246">
        <f>Y277*VLOOKUP(G277,IMMO!$C$4:$R$342,6,FALSE)*VLOOKUP(G277,IMMO!$C$4:$R$342,7,FALSE)</f>
        <v>7.844228014671665</v>
      </c>
      <c r="AA277" s="246">
        <f>X277*SUMIF(IMMO!C:C,G277,IMMO!M:M)</f>
        <v>0</v>
      </c>
      <c r="AB277" s="246">
        <f>X277*SUMIF(IMMO!C:C,G277,IMMO!N:N)</f>
        <v>0</v>
      </c>
      <c r="AC277" s="246">
        <f>X277*SUMIF(IMMO!C:C,G277,IMMO!O:O)</f>
        <v>0</v>
      </c>
      <c r="AD277" s="246">
        <f>X277*SUMIF(IMMO!C:C,G277,IMMO!Q:Q)</f>
        <v>0</v>
      </c>
      <c r="AE277" s="246">
        <f>X277*SUMIF(IMMO!C:C,G277,IMMO!R:R)</f>
        <v>0</v>
      </c>
      <c r="AF277" s="246">
        <f t="shared" si="9"/>
        <v>9.0208622168724144</v>
      </c>
    </row>
    <row r="278" spans="1:32" x14ac:dyDescent="0.25">
      <c r="A278" s="41">
        <v>160</v>
      </c>
      <c r="B278" s="42" t="s">
        <v>7</v>
      </c>
      <c r="C278" s="41">
        <v>44</v>
      </c>
      <c r="D278" s="43" t="s">
        <v>519</v>
      </c>
      <c r="E278" s="41">
        <v>457348</v>
      </c>
      <c r="F278" s="43" t="s">
        <v>253</v>
      </c>
      <c r="G278" s="41">
        <v>57348</v>
      </c>
      <c r="H278" s="43" t="s">
        <v>253</v>
      </c>
      <c r="I278" s="41">
        <v>57348</v>
      </c>
      <c r="K278" s="28">
        <f>IF(SUMIF(CONSO!C:C,G278,CONSO!G:G)=0,0,L278/SUMIF(CONSO!C:C,G278,CONSO!G:G))</f>
        <v>4.4619832681501569E-2</v>
      </c>
      <c r="L278" s="246">
        <f>SUMIF(BAROMPREM!B:B,G278,BAROMPREM!J:J)/1000-M278</f>
        <v>189.9</v>
      </c>
      <c r="M278" s="246">
        <f>SUMIF(BAROMPREM!B:B,G278,BAROMPREM!L:L)/1000</f>
        <v>8.521469999999999</v>
      </c>
      <c r="N278" s="246">
        <f>L278*VLOOKUP(G278,CONSO!$C$4:$N$342,6,FALSE)*VLOOKUP(G278,CONSO!$C$4:$N$342,7,FALSE)+M278*CONSO!$S$4*CONSO!$T$4</f>
        <v>14.757457543603229</v>
      </c>
      <c r="O278" s="246">
        <f>K278*SUMIF(CONSO!C:C,G278,CONSO!M:M)</f>
        <v>0</v>
      </c>
      <c r="P278" s="246">
        <f>K278*SUMIF(CONSO!C:C,G278,CONSO!N:N)</f>
        <v>0</v>
      </c>
      <c r="Q278" s="246">
        <f t="shared" si="8"/>
        <v>14.757457543603229</v>
      </c>
      <c r="W278" s="62">
        <v>1.1499999999999999</v>
      </c>
      <c r="X278" s="28">
        <f>IF(SUMIF(IMMO!C:C,G278,IMMO!G:G)=0,0,Y278/SUMIF(IMMO!C:C,G278,IMMO!G:G))</f>
        <v>8.4420809884966207E-3</v>
      </c>
      <c r="Y278" s="246">
        <f>SUMIF(BAROMPREM!B:B,G278,BAROMPREM!N:N)/1000</f>
        <v>145.78704000000002</v>
      </c>
      <c r="Z278" s="246">
        <f>Y278*VLOOKUP(G278,IMMO!$C$4:$R$342,6,FALSE)*VLOOKUP(G278,IMMO!$C$4:$R$342,7,FALSE)</f>
        <v>5.7186974776207506</v>
      </c>
      <c r="AA278" s="246">
        <f>X278*SUMIF(IMMO!C:C,G278,IMMO!M:M)</f>
        <v>0</v>
      </c>
      <c r="AB278" s="246">
        <f>X278*SUMIF(IMMO!C:C,G278,IMMO!N:N)</f>
        <v>0</v>
      </c>
      <c r="AC278" s="246">
        <f>X278*SUMIF(IMMO!C:C,G278,IMMO!O:O)</f>
        <v>0</v>
      </c>
      <c r="AD278" s="246">
        <f>X278*SUMIF(IMMO!C:C,G278,IMMO!Q:Q)</f>
        <v>0</v>
      </c>
      <c r="AE278" s="246">
        <f>X278*SUMIF(IMMO!C:C,G278,IMMO!R:R)</f>
        <v>0</v>
      </c>
      <c r="AF278" s="246">
        <f t="shared" si="9"/>
        <v>6.5765020992638625</v>
      </c>
    </row>
    <row r="279" spans="1:32" x14ac:dyDescent="0.25">
      <c r="A279" s="41">
        <v>160</v>
      </c>
      <c r="B279" s="42" t="s">
        <v>7</v>
      </c>
      <c r="C279" s="41">
        <v>44</v>
      </c>
      <c r="D279" s="43" t="s">
        <v>519</v>
      </c>
      <c r="E279" s="41">
        <v>457350</v>
      </c>
      <c r="F279" s="43" t="s">
        <v>257</v>
      </c>
      <c r="G279" s="41">
        <v>57350</v>
      </c>
      <c r="H279" s="43" t="s">
        <v>257</v>
      </c>
      <c r="I279" s="41">
        <v>57350</v>
      </c>
      <c r="K279" s="28">
        <f>IF(SUMIF(CONSO!C:C,G279,CONSO!G:G)=0,0,L279/SUMIF(CONSO!C:C,G279,CONSO!G:G))</f>
        <v>0.10123946904306812</v>
      </c>
      <c r="L279" s="246">
        <f>SUMIF(BAROMPREM!B:B,G279,BAROMPREM!J:J)/1000-M279</f>
        <v>333</v>
      </c>
      <c r="M279" s="246">
        <f>SUMIF(BAROMPREM!B:B,G279,BAROMPREM!L:L)/1000</f>
        <v>8.9196100000000005</v>
      </c>
      <c r="N279" s="246">
        <f>L279*VLOOKUP(G279,CONSO!$C$4:$N$342,6,FALSE)*VLOOKUP(G279,CONSO!$C$4:$N$342,7,FALSE)+M279*CONSO!$S$4*CONSO!$T$4</f>
        <v>28.803252655452177</v>
      </c>
      <c r="O279" s="246">
        <f>K279*SUMIF(CONSO!C:C,G279,CONSO!M:M)</f>
        <v>0</v>
      </c>
      <c r="P279" s="246">
        <f>K279*SUMIF(CONSO!C:C,G279,CONSO!N:N)</f>
        <v>0</v>
      </c>
      <c r="Q279" s="246">
        <f t="shared" si="8"/>
        <v>28.803252655452177</v>
      </c>
      <c r="W279" s="62">
        <v>1.1499999999999999</v>
      </c>
      <c r="X279" s="28">
        <f>IF(SUMIF(IMMO!C:C,G279,IMMO!G:G)=0,0,Y279/SUMIF(IMMO!C:C,G279,IMMO!G:G))</f>
        <v>3.1218995356664548E-2</v>
      </c>
      <c r="Y279" s="246">
        <f>SUMIF(BAROMPREM!B:B,G279,BAROMPREM!N:N)/1000</f>
        <v>545.56809999999996</v>
      </c>
      <c r="Z279" s="246">
        <f>Y279*VLOOKUP(G279,IMMO!$C$4:$R$342,6,FALSE)*VLOOKUP(G279,IMMO!$C$4:$R$342,7,FALSE)</f>
        <v>22.054504833214342</v>
      </c>
      <c r="AA279" s="246">
        <f>X279*SUMIF(IMMO!C:C,G279,IMMO!M:M)</f>
        <v>0</v>
      </c>
      <c r="AB279" s="246">
        <f>X279*SUMIF(IMMO!C:C,G279,IMMO!N:N)</f>
        <v>0</v>
      </c>
      <c r="AC279" s="246">
        <f>X279*SUMIF(IMMO!C:C,G279,IMMO!O:O)</f>
        <v>0</v>
      </c>
      <c r="AD279" s="246">
        <f>X279*SUMIF(IMMO!C:C,G279,IMMO!Q:Q)</f>
        <v>0</v>
      </c>
      <c r="AE279" s="246">
        <f>X279*SUMIF(IMMO!C:C,G279,IMMO!R:R)</f>
        <v>0</v>
      </c>
      <c r="AF279" s="246">
        <f t="shared" si="9"/>
        <v>25.362680558196491</v>
      </c>
    </row>
    <row r="280" spans="1:32" x14ac:dyDescent="0.25">
      <c r="A280" s="41">
        <v>160</v>
      </c>
      <c r="B280" s="42" t="s">
        <v>7</v>
      </c>
      <c r="C280" s="41">
        <v>44</v>
      </c>
      <c r="D280" s="43" t="s">
        <v>519</v>
      </c>
      <c r="E280" s="41">
        <v>557352</v>
      </c>
      <c r="F280" s="43" t="s">
        <v>236</v>
      </c>
      <c r="G280" s="41">
        <v>57352</v>
      </c>
      <c r="H280" s="43" t="s">
        <v>236</v>
      </c>
      <c r="I280" s="41">
        <v>57352</v>
      </c>
      <c r="K280" s="28">
        <f>IF(SUMIF(CONSO!C:C,G280,CONSO!G:G)=0,0,L280/SUMIF(CONSO!C:C,G280,CONSO!G:G))</f>
        <v>0.12547903180446521</v>
      </c>
      <c r="L280" s="246">
        <f>SUMIF(BAROMPREM!B:B,G280,BAROMPREM!J:J)/1000-M280</f>
        <v>297.60000000000002</v>
      </c>
      <c r="M280" s="246">
        <f>SUMIF(BAROMPREM!B:B,G280,BAROMPREM!L:L)/1000</f>
        <v>8.8067000000000011</v>
      </c>
      <c r="N280" s="246">
        <f>L280*VLOOKUP(G280,CONSO!$C$4:$N$342,6,FALSE)*VLOOKUP(G280,CONSO!$C$4:$N$342,7,FALSE)+M280*CONSO!$S$4*CONSO!$T$4</f>
        <v>28.402269541512428</v>
      </c>
      <c r="O280" s="246">
        <f>K280*SUMIF(CONSO!C:C,G280,CONSO!M:M)</f>
        <v>0</v>
      </c>
      <c r="P280" s="246">
        <f>K280*SUMIF(CONSO!C:C,G280,CONSO!N:N)</f>
        <v>0</v>
      </c>
      <c r="Q280" s="246">
        <f t="shared" si="8"/>
        <v>28.402269541512428</v>
      </c>
      <c r="W280" s="62">
        <v>1.05</v>
      </c>
      <c r="X280" s="28">
        <f>IF(SUMIF(IMMO!C:C,G280,IMMO!G:G)=0,0,Y280/SUMIF(IMMO!C:C,G280,IMMO!G:G))</f>
        <v>5.2179426879543127E-2</v>
      </c>
      <c r="Y280" s="246">
        <f>SUMIF(BAROMPREM!B:B,G280,BAROMPREM!N:N)/1000</f>
        <v>263.82619</v>
      </c>
      <c r="Z280" s="246">
        <f>Y280*VLOOKUP(G280,IMMO!$C$4:$R$342,6,FALSE)*VLOOKUP(G280,IMMO!$C$4:$R$342,7,FALSE)</f>
        <v>8.1408928043383426</v>
      </c>
      <c r="AA280" s="246">
        <f>X280*SUMIF(IMMO!C:C,G280,IMMO!M:M)</f>
        <v>0</v>
      </c>
      <c r="AB280" s="246">
        <f>X280*SUMIF(IMMO!C:C,G280,IMMO!N:N)</f>
        <v>0</v>
      </c>
      <c r="AC280" s="246">
        <f>X280*SUMIF(IMMO!C:C,G280,IMMO!O:O)</f>
        <v>0</v>
      </c>
      <c r="AD280" s="246">
        <f>X280*SUMIF(IMMO!C:C,G280,IMMO!Q:Q)</f>
        <v>0</v>
      </c>
      <c r="AE280" s="246">
        <f>X280*SUMIF(IMMO!C:C,G280,IMMO!R:R)</f>
        <v>0</v>
      </c>
      <c r="AF280" s="246">
        <f t="shared" si="9"/>
        <v>8.5479374445552594</v>
      </c>
    </row>
    <row r="281" spans="1:32" x14ac:dyDescent="0.25">
      <c r="A281" s="41">
        <v>160</v>
      </c>
      <c r="B281" s="42" t="s">
        <v>7</v>
      </c>
      <c r="C281" s="41">
        <v>44</v>
      </c>
      <c r="D281" s="43" t="s">
        <v>519</v>
      </c>
      <c r="E281" s="41">
        <v>457449</v>
      </c>
      <c r="F281" s="43" t="s">
        <v>254</v>
      </c>
      <c r="G281" s="41">
        <v>57449</v>
      </c>
      <c r="H281" s="43" t="s">
        <v>254</v>
      </c>
      <c r="I281" s="41">
        <v>57449</v>
      </c>
      <c r="K281" s="28">
        <f>IF(SUMIF(CONSO!C:C,G281,CONSO!G:G)=0,0,L281/SUMIF(CONSO!C:C,G281,CONSO!G:G))</f>
        <v>3.9165534329789788E-2</v>
      </c>
      <c r="L281" s="246">
        <f>SUMIF(BAROMPREM!B:B,G281,BAROMPREM!J:J)/1000-M281</f>
        <v>49</v>
      </c>
      <c r="M281" s="246">
        <f>SUMIF(BAROMPREM!B:B,G281,BAROMPREM!L:L)/1000</f>
        <v>9.981069999999999</v>
      </c>
      <c r="N281" s="246">
        <f>L281*VLOOKUP(G281,CONSO!$C$4:$N$342,6,FALSE)*VLOOKUP(G281,CONSO!$C$4:$N$342,7,FALSE)+M281*CONSO!$S$4*CONSO!$T$4</f>
        <v>4.2440252542659644</v>
      </c>
      <c r="O281" s="246">
        <f>K281*SUMIF(CONSO!C:C,G281,CONSO!M:M)</f>
        <v>0</v>
      </c>
      <c r="P281" s="246">
        <f>K281*SUMIF(CONSO!C:C,G281,CONSO!N:N)</f>
        <v>0</v>
      </c>
      <c r="Q281" s="246">
        <f t="shared" si="8"/>
        <v>4.2440252542659644</v>
      </c>
      <c r="W281" s="62">
        <v>1.1000000000000001</v>
      </c>
      <c r="X281" s="28">
        <f>IF(SUMIF(IMMO!C:C,G281,IMMO!G:G)=0,0,Y281/SUMIF(IMMO!C:C,G281,IMMO!G:G))</f>
        <v>-4.3122945116841371E-4</v>
      </c>
      <c r="Y281" s="246">
        <f>SUMIF(BAROMPREM!B:B,G281,BAROMPREM!N:N)/1000</f>
        <v>-0.70599999999999996</v>
      </c>
      <c r="Z281" s="246">
        <f>Y281*VLOOKUP(G281,IMMO!$C$4:$R$342,6,FALSE)*VLOOKUP(G281,IMMO!$C$4:$R$342,7,FALSE)</f>
        <v>-3.4419707467253757E-2</v>
      </c>
      <c r="AA281" s="246">
        <f>X281*SUMIF(IMMO!C:C,G281,IMMO!M:M)</f>
        <v>0</v>
      </c>
      <c r="AB281" s="246">
        <f>X281*SUMIF(IMMO!C:C,G281,IMMO!N:N)</f>
        <v>0</v>
      </c>
      <c r="AC281" s="246">
        <f>X281*SUMIF(IMMO!C:C,G281,IMMO!O:O)</f>
        <v>0</v>
      </c>
      <c r="AD281" s="246">
        <f>X281*SUMIF(IMMO!C:C,G281,IMMO!Q:Q)</f>
        <v>0</v>
      </c>
      <c r="AE281" s="246">
        <f>X281*SUMIF(IMMO!C:C,G281,IMMO!R:R)</f>
        <v>0</v>
      </c>
      <c r="AF281" s="246">
        <f t="shared" si="9"/>
        <v>-3.7861678213979136E-2</v>
      </c>
    </row>
    <row r="282" spans="1:32" x14ac:dyDescent="0.25">
      <c r="A282" s="41">
        <v>160</v>
      </c>
      <c r="B282" s="42" t="s">
        <v>7</v>
      </c>
      <c r="C282" s="41">
        <v>44</v>
      </c>
      <c r="D282" s="43" t="s">
        <v>519</v>
      </c>
      <c r="E282" s="41">
        <v>557508</v>
      </c>
      <c r="F282" s="43" t="s">
        <v>258</v>
      </c>
      <c r="G282" s="41">
        <v>57508</v>
      </c>
      <c r="H282" s="43" t="s">
        <v>258</v>
      </c>
      <c r="I282" s="41">
        <v>57508</v>
      </c>
      <c r="K282" s="28">
        <f>IF(SUMIF(CONSO!C:C,G282,CONSO!G:G)=0,0,L282/SUMIF(CONSO!C:C,G282,CONSO!G:G))</f>
        <v>3.5006186438120528E-2</v>
      </c>
      <c r="L282" s="246">
        <f>SUMIF(BAROMPREM!B:B,G282,BAROMPREM!J:J)/1000-M282</f>
        <v>58</v>
      </c>
      <c r="M282" s="246">
        <f>SUMIF(BAROMPREM!B:B,G282,BAROMPREM!L:L)/1000</f>
        <v>2.4250000000000001E-2</v>
      </c>
      <c r="N282" s="246">
        <f>L282*VLOOKUP(G282,CONSO!$C$4:$N$342,6,FALSE)*VLOOKUP(G282,CONSO!$C$4:$N$342,7,FALSE)+M282*CONSO!$S$4*CONSO!$T$4</f>
        <v>4.7129457413814162</v>
      </c>
      <c r="O282" s="246">
        <f>K282*SUMIF(CONSO!C:C,G282,CONSO!M:M)</f>
        <v>0</v>
      </c>
      <c r="P282" s="246">
        <f>K282*SUMIF(CONSO!C:C,G282,CONSO!N:N)</f>
        <v>0</v>
      </c>
      <c r="Q282" s="246">
        <f t="shared" si="8"/>
        <v>4.7129457413814162</v>
      </c>
      <c r="W282" s="62">
        <v>1.2</v>
      </c>
      <c r="X282" s="28">
        <f>IF(SUMIF(IMMO!C:C,G282,IMMO!G:G)=0,0,Y282/SUMIF(IMMO!C:C,G282,IMMO!G:G))</f>
        <v>0</v>
      </c>
      <c r="Y282" s="246">
        <f>SUMIF(BAROMPREM!B:B,G282,BAROMPREM!N:N)/1000</f>
        <v>0</v>
      </c>
      <c r="Z282" s="246">
        <f>Y282*VLOOKUP(G282,IMMO!$C$4:$R$342,6,FALSE)*VLOOKUP(G282,IMMO!$C$4:$R$342,7,FALSE)</f>
        <v>0</v>
      </c>
      <c r="AA282" s="246">
        <f>X282*SUMIF(IMMO!C:C,G282,IMMO!M:M)</f>
        <v>0</v>
      </c>
      <c r="AB282" s="246">
        <f>X282*SUMIF(IMMO!C:C,G282,IMMO!N:N)</f>
        <v>0</v>
      </c>
      <c r="AC282" s="246">
        <f>X282*SUMIF(IMMO!C:C,G282,IMMO!O:O)</f>
        <v>0</v>
      </c>
      <c r="AD282" s="246">
        <f>X282*SUMIF(IMMO!C:C,G282,IMMO!Q:Q)</f>
        <v>0</v>
      </c>
      <c r="AE282" s="246">
        <f>X282*SUMIF(IMMO!C:C,G282,IMMO!R:R)</f>
        <v>0</v>
      </c>
      <c r="AF282" s="246">
        <f t="shared" si="9"/>
        <v>0</v>
      </c>
    </row>
    <row r="283" spans="1:32" x14ac:dyDescent="0.25">
      <c r="A283" s="41">
        <v>160</v>
      </c>
      <c r="B283" s="42" t="s">
        <v>7</v>
      </c>
      <c r="C283" s="41">
        <v>44</v>
      </c>
      <c r="D283" s="43" t="s">
        <v>519</v>
      </c>
      <c r="E283" s="41">
        <v>557622</v>
      </c>
      <c r="F283" s="43" t="s">
        <v>237</v>
      </c>
      <c r="G283" s="41">
        <v>57622</v>
      </c>
      <c r="H283" s="43" t="s">
        <v>237</v>
      </c>
      <c r="I283" s="41">
        <v>57622</v>
      </c>
      <c r="K283" s="28">
        <f>IF(SUMIF(CONSO!C:C,G283,CONSO!G:G)=0,0,L283/SUMIF(CONSO!C:C,G283,CONSO!G:G))</f>
        <v>5.6558662473327449E-2</v>
      </c>
      <c r="L283" s="246">
        <f>SUMIF(BAROMPREM!B:B,G283,BAROMPREM!J:J)/1000-M283</f>
        <v>66</v>
      </c>
      <c r="M283" s="246">
        <f>SUMIF(BAROMPREM!B:B,G283,BAROMPREM!L:L)/1000</f>
        <v>0.16600000000000001</v>
      </c>
      <c r="N283" s="246">
        <f>L283*VLOOKUP(G283,CONSO!$C$4:$N$342,6,FALSE)*VLOOKUP(G283,CONSO!$C$4:$N$342,7,FALSE)+M283*CONSO!$S$4*CONSO!$T$4</f>
        <v>4.1701359052824767</v>
      </c>
      <c r="O283" s="246">
        <f>K283*SUMIF(CONSO!C:C,G283,CONSO!M:M)</f>
        <v>0</v>
      </c>
      <c r="P283" s="246">
        <f>K283*SUMIF(CONSO!C:C,G283,CONSO!N:N)</f>
        <v>0</v>
      </c>
      <c r="Q283" s="246">
        <f t="shared" si="8"/>
        <v>4.1701359052824767</v>
      </c>
      <c r="W283" s="62">
        <v>1.05</v>
      </c>
      <c r="X283" s="28">
        <f>IF(SUMIF(IMMO!C:C,G283,IMMO!G:G)=0,0,Y283/SUMIF(IMMO!C:C,G283,IMMO!G:G))</f>
        <v>0</v>
      </c>
      <c r="Y283" s="246">
        <f>SUMIF(BAROMPREM!B:B,G283,BAROMPREM!N:N)/1000</f>
        <v>0</v>
      </c>
      <c r="Z283" s="246">
        <f>Y283*VLOOKUP(G283,IMMO!$C$4:$R$342,6,FALSE)*VLOOKUP(G283,IMMO!$C$4:$R$342,7,FALSE)</f>
        <v>0</v>
      </c>
      <c r="AA283" s="246">
        <f>X283*SUMIF(IMMO!C:C,G283,IMMO!M:M)</f>
        <v>0</v>
      </c>
      <c r="AB283" s="246">
        <f>X283*SUMIF(IMMO!C:C,G283,IMMO!N:N)</f>
        <v>0</v>
      </c>
      <c r="AC283" s="246">
        <f>X283*SUMIF(IMMO!C:C,G283,IMMO!O:O)</f>
        <v>0</v>
      </c>
      <c r="AD283" s="246">
        <f>X283*SUMIF(IMMO!C:C,G283,IMMO!Q:Q)</f>
        <v>0</v>
      </c>
      <c r="AE283" s="246">
        <f>X283*SUMIF(IMMO!C:C,G283,IMMO!R:R)</f>
        <v>0</v>
      </c>
      <c r="AF283" s="246">
        <f t="shared" si="9"/>
        <v>0</v>
      </c>
    </row>
    <row r="284" spans="1:32" x14ac:dyDescent="0.25">
      <c r="A284" s="41">
        <v>160</v>
      </c>
      <c r="B284" s="42" t="s">
        <v>7</v>
      </c>
      <c r="C284" s="41">
        <v>44</v>
      </c>
      <c r="D284" s="43" t="s">
        <v>519</v>
      </c>
      <c r="E284" s="41">
        <v>557628</v>
      </c>
      <c r="F284" s="43" t="s">
        <v>245</v>
      </c>
      <c r="G284" s="41">
        <v>57628</v>
      </c>
      <c r="H284" s="43" t="s">
        <v>245</v>
      </c>
      <c r="I284" s="41">
        <v>57628</v>
      </c>
      <c r="K284" s="28">
        <f>IF(SUMIF(CONSO!C:C,G284,CONSO!G:G)=0,0,L284/SUMIF(CONSO!C:C,G284,CONSO!G:G))</f>
        <v>0</v>
      </c>
      <c r="L284" s="246">
        <f>SUMIF(BAROMPREM!B:B,G284,BAROMPREM!J:J)/1000-M284</f>
        <v>0</v>
      </c>
      <c r="M284" s="246">
        <f>SUMIF(BAROMPREM!B:B,G284,BAROMPREM!L:L)/1000</f>
        <v>0.98465999999999998</v>
      </c>
      <c r="N284" s="246">
        <f>L284*VLOOKUP(G284,CONSO!$C$4:$N$342,6,FALSE)*VLOOKUP(G284,CONSO!$C$4:$N$342,7,FALSE)+M284*CONSO!$S$4*CONSO!$T$4</f>
        <v>6.6783579840000024E-2</v>
      </c>
      <c r="O284" s="246">
        <f>K284*SUMIF(CONSO!C:C,G284,CONSO!M:M)</f>
        <v>0</v>
      </c>
      <c r="P284" s="246">
        <f>K284*SUMIF(CONSO!C:C,G284,CONSO!N:N)</f>
        <v>0</v>
      </c>
      <c r="Q284" s="246">
        <f t="shared" si="8"/>
        <v>6.6783579840000024E-2</v>
      </c>
      <c r="W284" s="62">
        <v>1.1499999999999999</v>
      </c>
      <c r="X284" s="28">
        <f>IF(SUMIF(IMMO!C:C,G284,IMMO!G:G)=0,0,Y284/SUMIF(IMMO!C:C,G284,IMMO!G:G))</f>
        <v>0</v>
      </c>
      <c r="Y284" s="246">
        <f>SUMIF(BAROMPREM!B:B,G284,BAROMPREM!N:N)/1000</f>
        <v>0</v>
      </c>
      <c r="Z284" s="246">
        <f>Y284*VLOOKUP(G284,IMMO!$C$4:$R$342,6,FALSE)*VLOOKUP(G284,IMMO!$C$4:$R$342,7,FALSE)</f>
        <v>0</v>
      </c>
      <c r="AA284" s="246">
        <f>X284*SUMIF(IMMO!C:C,G284,IMMO!M:M)</f>
        <v>0</v>
      </c>
      <c r="AB284" s="246">
        <f>X284*SUMIF(IMMO!C:C,G284,IMMO!N:N)</f>
        <v>0</v>
      </c>
      <c r="AC284" s="246">
        <f>X284*SUMIF(IMMO!C:C,G284,IMMO!O:O)</f>
        <v>0</v>
      </c>
      <c r="AD284" s="246">
        <f>X284*SUMIF(IMMO!C:C,G284,IMMO!Q:Q)</f>
        <v>0</v>
      </c>
      <c r="AE284" s="246">
        <f>X284*SUMIF(IMMO!C:C,G284,IMMO!R:R)</f>
        <v>0</v>
      </c>
      <c r="AF284" s="246">
        <f t="shared" si="9"/>
        <v>0</v>
      </c>
    </row>
    <row r="285" spans="1:32" x14ac:dyDescent="0.25">
      <c r="A285" s="41">
        <v>160</v>
      </c>
      <c r="B285" s="42" t="s">
        <v>7</v>
      </c>
      <c r="C285" s="41">
        <v>44</v>
      </c>
      <c r="D285" s="43" t="s">
        <v>519</v>
      </c>
      <c r="E285" s="41">
        <v>457632</v>
      </c>
      <c r="F285" s="43" t="s">
        <v>293</v>
      </c>
      <c r="G285" s="41">
        <v>57632</v>
      </c>
      <c r="H285" s="43" t="s">
        <v>293</v>
      </c>
      <c r="I285" s="41">
        <v>57632</v>
      </c>
      <c r="K285" s="28">
        <f>IF(SUMIF(CONSO!C:C,G285,CONSO!G:G)=0,0,L285/SUMIF(CONSO!C:C,G285,CONSO!G:G))</f>
        <v>0.13209295424929912</v>
      </c>
      <c r="L285" s="246">
        <f>SUMIF(BAROMPREM!B:B,G285,BAROMPREM!J:J)/1000-M285</f>
        <v>377.5</v>
      </c>
      <c r="M285" s="246">
        <f>SUMIF(BAROMPREM!B:B,G285,BAROMPREM!L:L)/1000</f>
        <v>2.4283999999999999</v>
      </c>
      <c r="N285" s="246">
        <f>L285*VLOOKUP(G285,CONSO!$C$4:$N$342,6,FALSE)*VLOOKUP(G285,CONSO!$C$4:$N$342,7,FALSE)+M285*CONSO!$S$4*CONSO!$T$4</f>
        <v>33.454094193957459</v>
      </c>
      <c r="O285" s="246">
        <f>K285*SUMIF(CONSO!C:C,G285,CONSO!M:M)</f>
        <v>0</v>
      </c>
      <c r="P285" s="246">
        <f>K285*SUMIF(CONSO!C:C,G285,CONSO!N:N)</f>
        <v>0</v>
      </c>
      <c r="Q285" s="246">
        <f t="shared" si="8"/>
        <v>33.454094193957459</v>
      </c>
      <c r="W285" s="62">
        <v>1.1499999999999999</v>
      </c>
      <c r="X285" s="28">
        <f>IF(SUMIF(IMMO!C:C,G285,IMMO!G:G)=0,0,Y285/SUMIF(IMMO!C:C,G285,IMMO!G:G))</f>
        <v>4.6886149799316067E-2</v>
      </c>
      <c r="Y285" s="246">
        <f>SUMIF(BAROMPREM!B:B,G285,BAROMPREM!N:N)/1000</f>
        <v>790.52089000000001</v>
      </c>
      <c r="Z285" s="246">
        <f>Y285*VLOOKUP(G285,IMMO!$C$4:$R$342,6,FALSE)*VLOOKUP(G285,IMMO!$C$4:$R$342,7,FALSE)</f>
        <v>28.058709240399065</v>
      </c>
      <c r="AA285" s="246">
        <f>X285*SUMIF(IMMO!C:C,G285,IMMO!M:M)</f>
        <v>0</v>
      </c>
      <c r="AB285" s="246">
        <f>X285*SUMIF(IMMO!C:C,G285,IMMO!N:N)</f>
        <v>0</v>
      </c>
      <c r="AC285" s="246">
        <f>X285*SUMIF(IMMO!C:C,G285,IMMO!O:O)</f>
        <v>0</v>
      </c>
      <c r="AD285" s="246">
        <f>X285*SUMIF(IMMO!C:C,G285,IMMO!Q:Q)</f>
        <v>0</v>
      </c>
      <c r="AE285" s="246">
        <f>X285*SUMIF(IMMO!C:C,G285,IMMO!R:R)</f>
        <v>0</v>
      </c>
      <c r="AF285" s="246">
        <f t="shared" si="9"/>
        <v>32.267515626458923</v>
      </c>
    </row>
    <row r="286" spans="1:32" x14ac:dyDescent="0.25">
      <c r="A286" s="41">
        <v>160</v>
      </c>
      <c r="B286" s="42" t="s">
        <v>7</v>
      </c>
      <c r="C286" s="41">
        <v>44</v>
      </c>
      <c r="D286" s="43" t="s">
        <v>519</v>
      </c>
      <c r="E286" s="217">
        <v>457632</v>
      </c>
      <c r="F286" s="218" t="s">
        <v>293</v>
      </c>
      <c r="G286" s="41">
        <v>57633</v>
      </c>
      <c r="H286" s="43" t="s">
        <v>294</v>
      </c>
      <c r="I286" s="41">
        <v>57633</v>
      </c>
      <c r="K286" s="28">
        <f>IF(SUMIF(CONSO!C:C,G286,CONSO!G:G)=0,0,L286/SUMIF(CONSO!C:C,G286,CONSO!G:G))</f>
        <v>1.9846585891062089E-2</v>
      </c>
      <c r="L286" s="246">
        <f>SUMIF(BAROMPREM!B:B,G286,BAROMPREM!J:J)/1000-M286</f>
        <v>30.000000000000004</v>
      </c>
      <c r="M286" s="246">
        <f>SUMIF(BAROMPREM!B:B,G286,BAROMPREM!L:L)/1000</f>
        <v>2.9289999999999998</v>
      </c>
      <c r="N286" s="246">
        <f>L286*VLOOKUP(G286,CONSO!$C$4:$N$342,6,FALSE)*VLOOKUP(G286,CONSO!$C$4:$N$342,7,FALSE)+M286*CONSO!$S$4*CONSO!$T$4</f>
        <v>2.8804648113701887</v>
      </c>
      <c r="O286" s="246">
        <f>K286*SUMIF(CONSO!C:C,G286,CONSO!M:M)</f>
        <v>0</v>
      </c>
      <c r="P286" s="246">
        <f>K286*SUMIF(CONSO!C:C,G286,CONSO!N:N)</f>
        <v>0</v>
      </c>
      <c r="Q286" s="246">
        <f t="shared" si="8"/>
        <v>2.8804648113701887</v>
      </c>
      <c r="W286" s="62">
        <v>1.1000000000000001</v>
      </c>
      <c r="X286" s="28">
        <f>IF(SUMIF(IMMO!C:C,G286,IMMO!G:G)=0,0,Y286/SUMIF(IMMO!C:C,G286,IMMO!G:G))</f>
        <v>-1.6188313340081915E-4</v>
      </c>
      <c r="Y286" s="246">
        <f>SUMIF(BAROMPREM!B:B,G286,BAROMPREM!N:N)/1000</f>
        <v>-1.54013</v>
      </c>
      <c r="Z286" s="246">
        <f>Y286*VLOOKUP(G286,IMMO!$C$4:$R$342,6,FALSE)*VLOOKUP(G286,IMMO!$C$4:$R$342,7,FALSE)</f>
        <v>-7.2631528952178864E-2</v>
      </c>
      <c r="AA286" s="246">
        <f>X286*SUMIF(IMMO!C:C,G286,IMMO!M:M)</f>
        <v>0</v>
      </c>
      <c r="AB286" s="246">
        <f>X286*SUMIF(IMMO!C:C,G286,IMMO!N:N)</f>
        <v>0</v>
      </c>
      <c r="AC286" s="246">
        <f>X286*SUMIF(IMMO!C:C,G286,IMMO!O:O)</f>
        <v>0</v>
      </c>
      <c r="AD286" s="246">
        <f>X286*SUMIF(IMMO!C:C,G286,IMMO!Q:Q)</f>
        <v>0</v>
      </c>
      <c r="AE286" s="246">
        <f>X286*SUMIF(IMMO!C:C,G286,IMMO!R:R)</f>
        <v>0</v>
      </c>
      <c r="AF286" s="246">
        <f t="shared" si="9"/>
        <v>-7.9894681847396759E-2</v>
      </c>
    </row>
    <row r="287" spans="1:32" x14ac:dyDescent="0.25">
      <c r="A287" s="41">
        <v>160</v>
      </c>
      <c r="B287" s="42" t="s">
        <v>7</v>
      </c>
      <c r="C287" s="41">
        <v>44</v>
      </c>
      <c r="D287" s="43" t="s">
        <v>519</v>
      </c>
      <c r="E287" s="41">
        <v>557660</v>
      </c>
      <c r="F287" s="43" t="s">
        <v>246</v>
      </c>
      <c r="G287" s="41">
        <v>57660</v>
      </c>
      <c r="H287" s="43" t="s">
        <v>246</v>
      </c>
      <c r="I287" s="41">
        <v>57660</v>
      </c>
      <c r="K287" s="28">
        <f>IF(SUMIF(CONSO!C:C,G287,CONSO!G:G)=0,0,L287/SUMIF(CONSO!C:C,G287,CONSO!G:G))</f>
        <v>9.3106033765356311E-2</v>
      </c>
      <c r="L287" s="246">
        <f>SUMIF(BAROMPREM!B:B,G287,BAROMPREM!J:J)/1000-M287</f>
        <v>113.00000000000001</v>
      </c>
      <c r="M287" s="246">
        <f>SUMIF(BAROMPREM!B:B,G287,BAROMPREM!L:L)/1000</f>
        <v>2.3753500000000001</v>
      </c>
      <c r="N287" s="246">
        <f>L287*VLOOKUP(G287,CONSO!$C$4:$N$342,6,FALSE)*VLOOKUP(G287,CONSO!$C$4:$N$342,7,FALSE)+M287*CONSO!$S$4*CONSO!$T$4</f>
        <v>11.119644512046012</v>
      </c>
      <c r="O287" s="246">
        <f>K287*SUMIF(CONSO!C:C,G287,CONSO!M:M)</f>
        <v>0</v>
      </c>
      <c r="P287" s="246">
        <f>K287*SUMIF(CONSO!C:C,G287,CONSO!N:N)</f>
        <v>0</v>
      </c>
      <c r="Q287" s="246">
        <f t="shared" si="8"/>
        <v>11.119644512046012</v>
      </c>
      <c r="W287" s="62">
        <v>1.1499999999999999</v>
      </c>
      <c r="X287" s="28">
        <f>IF(SUMIF(IMMO!C:C,G287,IMMO!G:G)=0,0,Y287/SUMIF(IMMO!C:C,G287,IMMO!G:G))</f>
        <v>8.5096493943981416E-2</v>
      </c>
      <c r="Y287" s="246">
        <f>SUMIF(BAROMPREM!B:B,G287,BAROMPREM!N:N)/1000</f>
        <v>588.26360999999997</v>
      </c>
      <c r="Z287" s="246">
        <f>Y287*VLOOKUP(G287,IMMO!$C$4:$R$342,6,FALSE)*VLOOKUP(G287,IMMO!$C$4:$R$342,7,FALSE)</f>
        <v>20.630902803016642</v>
      </c>
      <c r="AA287" s="246">
        <f>X287*SUMIF(IMMO!C:C,G287,IMMO!M:M)</f>
        <v>0</v>
      </c>
      <c r="AB287" s="246">
        <f>X287*SUMIF(IMMO!C:C,G287,IMMO!N:N)</f>
        <v>0</v>
      </c>
      <c r="AC287" s="246">
        <f>X287*SUMIF(IMMO!C:C,G287,IMMO!O:O)</f>
        <v>0</v>
      </c>
      <c r="AD287" s="246">
        <f>X287*SUMIF(IMMO!C:C,G287,IMMO!Q:Q)</f>
        <v>0</v>
      </c>
      <c r="AE287" s="246">
        <f>X287*SUMIF(IMMO!C:C,G287,IMMO!R:R)</f>
        <v>0</v>
      </c>
      <c r="AF287" s="246">
        <f t="shared" si="9"/>
        <v>23.725538223469137</v>
      </c>
    </row>
    <row r="288" spans="1:32" x14ac:dyDescent="0.25">
      <c r="A288" s="41">
        <v>160</v>
      </c>
      <c r="B288" s="42" t="s">
        <v>7</v>
      </c>
      <c r="C288" s="41">
        <v>44</v>
      </c>
      <c r="D288" s="43" t="s">
        <v>519</v>
      </c>
      <c r="E288" s="41">
        <v>457158</v>
      </c>
      <c r="F288" s="43" t="s">
        <v>238</v>
      </c>
      <c r="G288" s="41">
        <v>57158</v>
      </c>
      <c r="H288" s="43" t="s">
        <v>238</v>
      </c>
      <c r="I288" s="41">
        <v>57158</v>
      </c>
      <c r="K288" s="28">
        <f>IF(SUMIF(CONSO!C:C,G288,CONSO!G:G)=0,0,L288/SUMIF(CONSO!C:C,G288,CONSO!G:G))</f>
        <v>0.15433354797166773</v>
      </c>
      <c r="L288" s="246">
        <f>SUMIF(BAROMPREM!B:B,G288,BAROMPREM!J:J)/1000-M288</f>
        <v>299.59999999999997</v>
      </c>
      <c r="M288" s="246">
        <f>SUMIF(BAROMPREM!B:B,G288,BAROMPREM!L:L)/1000</f>
        <v>8.7401</v>
      </c>
      <c r="N288" s="246">
        <f>L288*VLOOKUP(G288,CONSO!$C$4:$N$342,6,FALSE)*VLOOKUP(G288,CONSO!$C$4:$N$342,7,FALSE)+M288*CONSO!$S$4*CONSO!$T$4</f>
        <v>23.183960658482999</v>
      </c>
      <c r="O288" s="246">
        <f>K288*SUMIF(CONSO!C:C,G288,CONSO!M:M)</f>
        <v>0</v>
      </c>
      <c r="P288" s="246">
        <f>K288*SUMIF(CONSO!C:C,G288,CONSO!N:N)</f>
        <v>0</v>
      </c>
      <c r="Q288" s="246">
        <f t="shared" si="8"/>
        <v>23.183960658482999</v>
      </c>
      <c r="W288" s="62">
        <v>1.05</v>
      </c>
      <c r="X288" s="28">
        <f>IF(SUMIF(IMMO!C:C,G288,IMMO!G:G)=0,0,Y288/SUMIF(IMMO!C:C,G288,IMMO!G:G))</f>
        <v>3.055748557822862E-2</v>
      </c>
      <c r="Y288" s="246">
        <f>SUMIF(BAROMPREM!B:B,G288,BAROMPREM!N:N)/1000</f>
        <v>223.44524999999999</v>
      </c>
      <c r="Z288" s="246">
        <f>Y288*VLOOKUP(G288,IMMO!$C$4:$R$342,6,FALSE)*VLOOKUP(G288,IMMO!$C$4:$R$342,7,FALSE)</f>
        <v>7.8749681737888428</v>
      </c>
      <c r="AA288" s="246">
        <f>X288*SUMIF(IMMO!C:C,G288,IMMO!M:M)</f>
        <v>0</v>
      </c>
      <c r="AB288" s="246">
        <f>X288*SUMIF(IMMO!C:C,G288,IMMO!N:N)</f>
        <v>0</v>
      </c>
      <c r="AC288" s="246">
        <f>X288*SUMIF(IMMO!C:C,G288,IMMO!O:O)</f>
        <v>0</v>
      </c>
      <c r="AD288" s="246">
        <f>X288*SUMIF(IMMO!C:C,G288,IMMO!Q:Q)</f>
        <v>0</v>
      </c>
      <c r="AE288" s="246">
        <f>X288*SUMIF(IMMO!C:C,G288,IMMO!R:R)</f>
        <v>0</v>
      </c>
      <c r="AF288" s="246">
        <f t="shared" si="9"/>
        <v>8.2687165824782856</v>
      </c>
    </row>
    <row r="289" spans="1:32" x14ac:dyDescent="0.25">
      <c r="A289" s="41">
        <v>80</v>
      </c>
      <c r="B289" s="42" t="s">
        <v>8</v>
      </c>
      <c r="C289" s="41">
        <v>57</v>
      </c>
      <c r="D289" s="43" t="s">
        <v>520</v>
      </c>
      <c r="E289" s="41">
        <v>588201</v>
      </c>
      <c r="F289" s="43" t="s">
        <v>297</v>
      </c>
      <c r="G289" s="41">
        <v>88201</v>
      </c>
      <c r="H289" s="43" t="s">
        <v>297</v>
      </c>
      <c r="I289" s="41">
        <v>88201</v>
      </c>
      <c r="K289" s="28">
        <f>IF(SUMIF(CONSO!C:C,G289,CONSO!G:G)=0,0,L289/SUMIF(CONSO!C:C,G289,CONSO!G:G))</f>
        <v>3.0426405514909355E-2</v>
      </c>
      <c r="L289" s="246">
        <f>SUMIF(BAROMPREM!B:B,G289,BAROMPREM!J:J)/1000-M289</f>
        <v>37</v>
      </c>
      <c r="M289" s="246">
        <f>SUMIF(BAROMPREM!B:B,G289,BAROMPREM!L:L)/1000</f>
        <v>0.32550999999999997</v>
      </c>
      <c r="N289" s="246">
        <f>L289*VLOOKUP(G289,CONSO!$C$4:$N$342,6,FALSE)*VLOOKUP(G289,CONSO!$C$4:$N$342,7,FALSE)+M289*CONSO!$S$4*CONSO!$T$4</f>
        <v>2.8076208197167594</v>
      </c>
      <c r="O289" s="246">
        <f>K289*SUMIF(CONSO!C:C,G289,CONSO!M:M)</f>
        <v>0</v>
      </c>
      <c r="P289" s="246">
        <f>K289*SUMIF(CONSO!C:C,G289,CONSO!N:N)</f>
        <v>0</v>
      </c>
      <c r="Q289" s="246">
        <f t="shared" si="8"/>
        <v>2.8076208197167594</v>
      </c>
      <c r="W289" s="62">
        <v>1.25</v>
      </c>
      <c r="X289" s="28">
        <f>IF(SUMIF(IMMO!C:C,G289,IMMO!G:G)=0,0,Y289/SUMIF(IMMO!C:C,G289,IMMO!G:G))</f>
        <v>1.2787632592884365E-2</v>
      </c>
      <c r="Y289" s="246">
        <f>SUMIF(BAROMPREM!B:B,G289,BAROMPREM!N:N)/1000</f>
        <v>90</v>
      </c>
      <c r="Z289" s="246">
        <f>Y289*VLOOKUP(G289,IMMO!$C$4:$R$342,6,FALSE)*VLOOKUP(G289,IMMO!$C$4:$R$342,7,FALSE)</f>
        <v>3.546128784262232</v>
      </c>
      <c r="AA289" s="246">
        <f>X289*SUMIF(IMMO!C:C,G289,IMMO!M:M)</f>
        <v>0</v>
      </c>
      <c r="AB289" s="246">
        <f>X289*SUMIF(IMMO!C:C,G289,IMMO!N:N)</f>
        <v>0</v>
      </c>
      <c r="AC289" s="246">
        <f>X289*SUMIF(IMMO!C:C,G289,IMMO!O:O)</f>
        <v>0</v>
      </c>
      <c r="AD289" s="246">
        <f>X289*SUMIF(IMMO!C:C,G289,IMMO!Q:Q)</f>
        <v>0</v>
      </c>
      <c r="AE289" s="246">
        <f>X289*SUMIF(IMMO!C:C,G289,IMMO!R:R)</f>
        <v>0</v>
      </c>
      <c r="AF289" s="246">
        <f t="shared" si="9"/>
        <v>4.4326609803277899</v>
      </c>
    </row>
    <row r="290" spans="1:32" x14ac:dyDescent="0.25">
      <c r="A290" s="41">
        <v>80</v>
      </c>
      <c r="B290" s="42" t="s">
        <v>8</v>
      </c>
      <c r="C290" s="41">
        <v>57</v>
      </c>
      <c r="D290" s="43" t="s">
        <v>520</v>
      </c>
      <c r="E290" s="41">
        <v>588206</v>
      </c>
      <c r="F290" s="43" t="s">
        <v>308</v>
      </c>
      <c r="G290" s="41">
        <v>88206</v>
      </c>
      <c r="H290" s="43" t="s">
        <v>308</v>
      </c>
      <c r="I290" s="41">
        <v>88206</v>
      </c>
      <c r="K290" s="28">
        <f>IF(SUMIF(CONSO!C:C,G290,CONSO!G:G)=0,0,L290/SUMIF(CONSO!C:C,G290,CONSO!G:G))</f>
        <v>2.5876382318849662E-2</v>
      </c>
      <c r="L290" s="246">
        <f>SUMIF(BAROMPREM!B:B,G290,BAROMPREM!J:J)/1000-M290</f>
        <v>41.300000000000004</v>
      </c>
      <c r="M290" s="246">
        <f>SUMIF(BAROMPREM!B:B,G290,BAROMPREM!L:L)/1000</f>
        <v>1.71075</v>
      </c>
      <c r="N290" s="246">
        <f>L290*VLOOKUP(G290,CONSO!$C$4:$N$342,6,FALSE)*VLOOKUP(G290,CONSO!$C$4:$N$342,7,FALSE)+M290*CONSO!$S$4*CONSO!$T$4</f>
        <v>4.0253489246557113</v>
      </c>
      <c r="O290" s="246">
        <f>K290*SUMIF(CONSO!C:C,G290,CONSO!M:M)</f>
        <v>0</v>
      </c>
      <c r="P290" s="246">
        <f>K290*SUMIF(CONSO!C:C,G290,CONSO!N:N)</f>
        <v>0</v>
      </c>
      <c r="Q290" s="246">
        <f t="shared" si="8"/>
        <v>4.0253489246557113</v>
      </c>
      <c r="W290" s="62">
        <v>1.25</v>
      </c>
      <c r="X290" s="28">
        <f>IF(SUMIF(IMMO!C:C,G290,IMMO!G:G)=0,0,Y290/SUMIF(IMMO!C:C,G290,IMMO!G:G))</f>
        <v>1.2828847008615286E-2</v>
      </c>
      <c r="Y290" s="246">
        <f>SUMIF(BAROMPREM!B:B,G290,BAROMPREM!N:N)/1000</f>
        <v>49.148389999999999</v>
      </c>
      <c r="Z290" s="246">
        <f>Y290*VLOOKUP(G290,IMMO!$C$4:$R$342,6,FALSE)*VLOOKUP(G290,IMMO!$C$4:$R$342,7,FALSE)</f>
        <v>1.5517724092407099</v>
      </c>
      <c r="AA290" s="246">
        <f>X290*SUMIF(IMMO!C:C,G290,IMMO!M:M)</f>
        <v>0</v>
      </c>
      <c r="AB290" s="246">
        <f>X290*SUMIF(IMMO!C:C,G290,IMMO!N:N)</f>
        <v>0</v>
      </c>
      <c r="AC290" s="246">
        <f>X290*SUMIF(IMMO!C:C,G290,IMMO!O:O)</f>
        <v>0</v>
      </c>
      <c r="AD290" s="246">
        <f>X290*SUMIF(IMMO!C:C,G290,IMMO!Q:Q)</f>
        <v>0</v>
      </c>
      <c r="AE290" s="246">
        <f>X290*SUMIF(IMMO!C:C,G290,IMMO!R:R)</f>
        <v>0</v>
      </c>
      <c r="AF290" s="246">
        <f t="shared" si="9"/>
        <v>1.9397155115508875</v>
      </c>
    </row>
    <row r="291" spans="1:32" x14ac:dyDescent="0.25">
      <c r="A291" s="41">
        <v>80</v>
      </c>
      <c r="B291" s="42" t="s">
        <v>8</v>
      </c>
      <c r="C291" s="41">
        <v>57</v>
      </c>
      <c r="D291" s="43" t="s">
        <v>520</v>
      </c>
      <c r="E291" s="41">
        <v>588216</v>
      </c>
      <c r="F291" s="43" t="s">
        <v>324</v>
      </c>
      <c r="G291" s="41">
        <v>88216</v>
      </c>
      <c r="H291" s="43" t="s">
        <v>324</v>
      </c>
      <c r="I291" s="41">
        <v>88216</v>
      </c>
      <c r="K291" s="28">
        <f>IF(SUMIF(CONSO!C:C,G291,CONSO!G:G)=0,0,L291/SUMIF(CONSO!C:C,G291,CONSO!G:G))</f>
        <v>0</v>
      </c>
      <c r="L291" s="246">
        <f>SUMIF(BAROMPREM!B:B,G291,BAROMPREM!J:J)/1000-M291</f>
        <v>0</v>
      </c>
      <c r="M291" s="246">
        <f>SUMIF(BAROMPREM!B:B,G291,BAROMPREM!L:L)/1000</f>
        <v>9.0639999999999998E-2</v>
      </c>
      <c r="N291" s="246">
        <f>L291*VLOOKUP(G291,CONSO!$C$4:$N$342,6,FALSE)*VLOOKUP(G291,CONSO!$C$4:$N$342,7,FALSE)+M291*CONSO!$S$4*CONSO!$T$4</f>
        <v>6.1475673600000008E-3</v>
      </c>
      <c r="O291" s="246">
        <f>K291*SUMIF(CONSO!C:C,G291,CONSO!M:M)</f>
        <v>0</v>
      </c>
      <c r="P291" s="246">
        <f>K291*SUMIF(CONSO!C:C,G291,CONSO!N:N)</f>
        <v>0</v>
      </c>
      <c r="Q291" s="246">
        <f t="shared" si="8"/>
        <v>6.1475673600000008E-3</v>
      </c>
      <c r="W291" s="62">
        <v>1.25</v>
      </c>
      <c r="X291" s="28">
        <f>IF(SUMIF(IMMO!C:C,G291,IMMO!G:G)=0,0,Y291/SUMIF(IMMO!C:C,G291,IMMO!G:G))</f>
        <v>0</v>
      </c>
      <c r="Y291" s="246">
        <f>SUMIF(BAROMPREM!B:B,G291,BAROMPREM!N:N)/1000</f>
        <v>0</v>
      </c>
      <c r="Z291" s="246">
        <f>Y291*VLOOKUP(G291,IMMO!$C$4:$R$342,6,FALSE)*VLOOKUP(G291,IMMO!$C$4:$R$342,7,FALSE)</f>
        <v>0</v>
      </c>
      <c r="AA291" s="246">
        <f>X291*SUMIF(IMMO!C:C,G291,IMMO!M:M)</f>
        <v>0</v>
      </c>
      <c r="AB291" s="246">
        <f>X291*SUMIF(IMMO!C:C,G291,IMMO!N:N)</f>
        <v>0</v>
      </c>
      <c r="AC291" s="246">
        <f>X291*SUMIF(IMMO!C:C,G291,IMMO!O:O)</f>
        <v>0</v>
      </c>
      <c r="AD291" s="246">
        <f>X291*SUMIF(IMMO!C:C,G291,IMMO!Q:Q)</f>
        <v>0</v>
      </c>
      <c r="AE291" s="246">
        <f>X291*SUMIF(IMMO!C:C,G291,IMMO!R:R)</f>
        <v>0</v>
      </c>
      <c r="AF291" s="246">
        <f t="shared" si="9"/>
        <v>0</v>
      </c>
    </row>
    <row r="292" spans="1:32" x14ac:dyDescent="0.25">
      <c r="A292" s="41">
        <v>80</v>
      </c>
      <c r="B292" s="42" t="s">
        <v>8</v>
      </c>
      <c r="C292" s="41">
        <v>57</v>
      </c>
      <c r="D292" s="43" t="s">
        <v>520</v>
      </c>
      <c r="E292" s="41">
        <v>488256</v>
      </c>
      <c r="F292" s="43" t="s">
        <v>325</v>
      </c>
      <c r="G292" s="41">
        <v>88256</v>
      </c>
      <c r="H292" s="43" t="s">
        <v>325</v>
      </c>
      <c r="I292" s="41">
        <v>88256</v>
      </c>
      <c r="K292" s="28">
        <f>IF(SUMIF(CONSO!C:C,G292,CONSO!G:G)=0,0,L292/SUMIF(CONSO!C:C,G292,CONSO!G:G))</f>
        <v>3.5207961693737674E-2</v>
      </c>
      <c r="L292" s="246">
        <f>SUMIF(BAROMPREM!B:B,G292,BAROMPREM!J:J)/1000-M292</f>
        <v>37.5</v>
      </c>
      <c r="M292" s="246">
        <f>SUMIF(BAROMPREM!B:B,G292,BAROMPREM!L:L)/1000</f>
        <v>1</v>
      </c>
      <c r="N292" s="246">
        <f>L292*VLOOKUP(G292,CONSO!$C$4:$N$342,6,FALSE)*VLOOKUP(G292,CONSO!$C$4:$N$342,7,FALSE)+M292*CONSO!$S$4*CONSO!$T$4</f>
        <v>3.1542682427788469</v>
      </c>
      <c r="O292" s="246">
        <f>K292*SUMIF(CONSO!C:C,G292,CONSO!M:M)</f>
        <v>0</v>
      </c>
      <c r="P292" s="246">
        <f>K292*SUMIF(CONSO!C:C,G292,CONSO!N:N)</f>
        <v>0</v>
      </c>
      <c r="Q292" s="246">
        <f t="shared" si="8"/>
        <v>3.1542682427788469</v>
      </c>
      <c r="W292" s="62">
        <v>1.25</v>
      </c>
      <c r="X292" s="28">
        <f>IF(SUMIF(IMMO!C:C,G292,IMMO!G:G)=0,0,Y292/SUMIF(IMMO!C:C,G292,IMMO!G:G))</f>
        <v>0</v>
      </c>
      <c r="Y292" s="246">
        <f>SUMIF(BAROMPREM!B:B,G292,BAROMPREM!N:N)/1000</f>
        <v>0</v>
      </c>
      <c r="Z292" s="246">
        <f>Y292*VLOOKUP(G292,IMMO!$C$4:$R$342,6,FALSE)*VLOOKUP(G292,IMMO!$C$4:$R$342,7,FALSE)</f>
        <v>0</v>
      </c>
      <c r="AA292" s="246">
        <f>X292*SUMIF(IMMO!C:C,G292,IMMO!M:M)</f>
        <v>0</v>
      </c>
      <c r="AB292" s="246">
        <f>X292*SUMIF(IMMO!C:C,G292,IMMO!N:N)</f>
        <v>0</v>
      </c>
      <c r="AC292" s="246">
        <f>X292*SUMIF(IMMO!C:C,G292,IMMO!O:O)</f>
        <v>0</v>
      </c>
      <c r="AD292" s="246">
        <f>X292*SUMIF(IMMO!C:C,G292,IMMO!Q:Q)</f>
        <v>0</v>
      </c>
      <c r="AE292" s="246">
        <f>X292*SUMIF(IMMO!C:C,G292,IMMO!R:R)</f>
        <v>0</v>
      </c>
      <c r="AF292" s="246">
        <f t="shared" si="9"/>
        <v>0</v>
      </c>
    </row>
    <row r="293" spans="1:32" x14ac:dyDescent="0.25">
      <c r="A293" s="41">
        <v>80</v>
      </c>
      <c r="B293" s="42" t="s">
        <v>8</v>
      </c>
      <c r="C293" s="41">
        <v>57</v>
      </c>
      <c r="D293" s="43" t="s">
        <v>520</v>
      </c>
      <c r="E293" s="217">
        <v>488281</v>
      </c>
      <c r="F293" s="218" t="s">
        <v>317</v>
      </c>
      <c r="G293" s="41">
        <v>88261</v>
      </c>
      <c r="H293" s="43" t="s">
        <v>316</v>
      </c>
      <c r="I293" s="41">
        <v>88261</v>
      </c>
      <c r="K293" s="28">
        <f>IF(SUMIF(CONSO!C:C,G293,CONSO!G:G)=0,0,L293/SUMIF(CONSO!C:C,G293,CONSO!G:G))</f>
        <v>0</v>
      </c>
      <c r="L293" s="246">
        <f>SUMIF(BAROMPREM!B:B,G293,BAROMPREM!J:J)/1000-M293</f>
        <v>0</v>
      </c>
      <c r="M293" s="246">
        <f>SUMIF(BAROMPREM!B:B,G293,BAROMPREM!L:L)/1000</f>
        <v>1.0629999999999999</v>
      </c>
      <c r="N293" s="246">
        <f>L293*VLOOKUP(G293,CONSO!$C$4:$N$342,6,FALSE)*VLOOKUP(G293,CONSO!$C$4:$N$342,7,FALSE)+M293*CONSO!$S$4*CONSO!$T$4</f>
        <v>7.2096912000000013E-2</v>
      </c>
      <c r="O293" s="246">
        <f>K293*SUMIF(CONSO!C:C,G293,CONSO!M:M)</f>
        <v>0</v>
      </c>
      <c r="P293" s="246">
        <f>K293*SUMIF(CONSO!C:C,G293,CONSO!N:N)</f>
        <v>0</v>
      </c>
      <c r="Q293" s="246">
        <f t="shared" si="8"/>
        <v>7.2096912000000013E-2</v>
      </c>
      <c r="W293" s="62">
        <v>1.25</v>
      </c>
      <c r="X293" s="28">
        <f>IF(SUMIF(IMMO!C:C,G293,IMMO!G:G)=0,0,Y293/SUMIF(IMMO!C:C,G293,IMMO!G:G))</f>
        <v>0.14326932861879718</v>
      </c>
      <c r="Y293" s="246">
        <f>SUMIF(BAROMPREM!B:B,G293,BAROMPREM!N:N)/1000</f>
        <v>286.57090000000005</v>
      </c>
      <c r="Z293" s="246">
        <f>Y293*VLOOKUP(G293,IMMO!$C$4:$R$342,6,FALSE)*VLOOKUP(G293,IMMO!$C$4:$R$342,7,FALSE)</f>
        <v>14.697318309770493</v>
      </c>
      <c r="AA293" s="246">
        <f>X293*SUMIF(IMMO!C:C,G293,IMMO!M:M)</f>
        <v>0</v>
      </c>
      <c r="AB293" s="246">
        <f>X293*SUMIF(IMMO!C:C,G293,IMMO!N:N)</f>
        <v>0</v>
      </c>
      <c r="AC293" s="246">
        <f>X293*SUMIF(IMMO!C:C,G293,IMMO!O:O)</f>
        <v>0</v>
      </c>
      <c r="AD293" s="246">
        <f>X293*SUMIF(IMMO!C:C,G293,IMMO!Q:Q)</f>
        <v>0</v>
      </c>
      <c r="AE293" s="246">
        <f>X293*SUMIF(IMMO!C:C,G293,IMMO!R:R)</f>
        <v>0</v>
      </c>
      <c r="AF293" s="246">
        <f t="shared" si="9"/>
        <v>18.371647887213115</v>
      </c>
    </row>
    <row r="294" spans="1:32" x14ac:dyDescent="0.25">
      <c r="A294" s="41">
        <v>80</v>
      </c>
      <c r="B294" s="42" t="s">
        <v>8</v>
      </c>
      <c r="C294" s="41">
        <v>57</v>
      </c>
      <c r="D294" s="43" t="s">
        <v>520</v>
      </c>
      <c r="E294" s="41">
        <v>488281</v>
      </c>
      <c r="F294" s="43" t="s">
        <v>317</v>
      </c>
      <c r="G294" s="41">
        <v>88281</v>
      </c>
      <c r="H294" s="43" t="s">
        <v>317</v>
      </c>
      <c r="I294" s="41">
        <v>88281</v>
      </c>
      <c r="K294" s="28">
        <f>IF(SUMIF(CONSO!C:C,G294,CONSO!G:G)=0,0,L294/SUMIF(CONSO!C:C,G294,CONSO!G:G))</f>
        <v>8.0434212235011016E-2</v>
      </c>
      <c r="L294" s="246">
        <f>SUMIF(BAROMPREM!B:B,G294,BAROMPREM!J:J)/1000-M294</f>
        <v>121.4</v>
      </c>
      <c r="M294" s="246">
        <f>SUMIF(BAROMPREM!B:B,G294,BAROMPREM!L:L)/1000</f>
        <v>0</v>
      </c>
      <c r="N294" s="246">
        <f>L294*VLOOKUP(G294,CONSO!$C$4:$N$342,6,FALSE)*VLOOKUP(G294,CONSO!$C$4:$N$342,7,FALSE)+M294*CONSO!$S$4*CONSO!$T$4</f>
        <v>9.9277859328082751</v>
      </c>
      <c r="O294" s="246">
        <f>K294*SUMIF(CONSO!C:C,G294,CONSO!M:M)</f>
        <v>0</v>
      </c>
      <c r="P294" s="246">
        <f>K294*SUMIF(CONSO!C:C,G294,CONSO!N:N)</f>
        <v>0</v>
      </c>
      <c r="Q294" s="246">
        <f t="shared" si="8"/>
        <v>9.9277859328082751</v>
      </c>
      <c r="W294" s="62">
        <v>1.25</v>
      </c>
      <c r="X294" s="28">
        <f>IF(SUMIF(IMMO!C:C,G294,IMMO!G:G)=0,0,Y294/SUMIF(IMMO!C:C,G294,IMMO!G:G))</f>
        <v>0.11857965000855483</v>
      </c>
      <c r="Y294" s="246">
        <f>SUMIF(BAROMPREM!B:B,G294,BAROMPREM!N:N)/1000</f>
        <v>398.84095000000002</v>
      </c>
      <c r="Z294" s="246">
        <f>Y294*VLOOKUP(G294,IMMO!$C$4:$R$342,6,FALSE)*VLOOKUP(G294,IMMO!$C$4:$R$342,7,FALSE)</f>
        <v>18.476317052045445</v>
      </c>
      <c r="AA294" s="246">
        <f>X294*SUMIF(IMMO!C:C,G294,IMMO!M:M)</f>
        <v>0</v>
      </c>
      <c r="AB294" s="246">
        <f>X294*SUMIF(IMMO!C:C,G294,IMMO!N:N)</f>
        <v>0</v>
      </c>
      <c r="AC294" s="246">
        <f>X294*SUMIF(IMMO!C:C,G294,IMMO!O:O)</f>
        <v>0</v>
      </c>
      <c r="AD294" s="246">
        <f>X294*SUMIF(IMMO!C:C,G294,IMMO!Q:Q)</f>
        <v>0</v>
      </c>
      <c r="AE294" s="246">
        <f>X294*SUMIF(IMMO!C:C,G294,IMMO!R:R)</f>
        <v>0</v>
      </c>
      <c r="AF294" s="246">
        <f t="shared" si="9"/>
        <v>23.095396315056806</v>
      </c>
    </row>
    <row r="295" spans="1:32" x14ac:dyDescent="0.25">
      <c r="A295" s="41">
        <v>80</v>
      </c>
      <c r="B295" s="42" t="s">
        <v>8</v>
      </c>
      <c r="C295" s="41">
        <v>57</v>
      </c>
      <c r="D295" s="43" t="s">
        <v>520</v>
      </c>
      <c r="E295" s="41">
        <v>488286</v>
      </c>
      <c r="F295" s="43" t="s">
        <v>298</v>
      </c>
      <c r="G295" s="41">
        <v>88286</v>
      </c>
      <c r="H295" s="43" t="s">
        <v>298</v>
      </c>
      <c r="I295" s="41">
        <v>88286</v>
      </c>
      <c r="K295" s="28">
        <f>IF(SUMIF(CONSO!C:C,G295,CONSO!G:G)=0,0,L295/SUMIF(CONSO!C:C,G295,CONSO!G:G))</f>
        <v>3.5317904109338862E-2</v>
      </c>
      <c r="L295" s="246">
        <f>SUMIF(BAROMPREM!B:B,G295,BAROMPREM!J:J)/1000-M295</f>
        <v>131.5</v>
      </c>
      <c r="M295" s="246">
        <f>SUMIF(BAROMPREM!B:B,G295,BAROMPREM!L:L)/1000</f>
        <v>0.52290999999999999</v>
      </c>
      <c r="N295" s="246">
        <f>L295*VLOOKUP(G295,CONSO!$C$4:$N$342,6,FALSE)*VLOOKUP(G295,CONSO!$C$4:$N$342,7,FALSE)+M295*CONSO!$S$4*CONSO!$T$4</f>
        <v>10.989127049600896</v>
      </c>
      <c r="O295" s="246">
        <f>K295*SUMIF(CONSO!C:C,G295,CONSO!M:M)</f>
        <v>0</v>
      </c>
      <c r="P295" s="246">
        <f>K295*SUMIF(CONSO!C:C,G295,CONSO!N:N)</f>
        <v>0</v>
      </c>
      <c r="Q295" s="246">
        <f t="shared" si="8"/>
        <v>10.989127049600896</v>
      </c>
      <c r="W295" s="62">
        <v>1.2</v>
      </c>
      <c r="X295" s="28">
        <f>IF(SUMIF(IMMO!C:C,G295,IMMO!G:G)=0,0,Y295/SUMIF(IMMO!C:C,G295,IMMO!G:G))</f>
        <v>7.9927599419331363E-2</v>
      </c>
      <c r="Y295" s="246">
        <f>SUMIF(BAROMPREM!B:B,G295,BAROMPREM!N:N)/1000</f>
        <v>943.03256999999996</v>
      </c>
      <c r="Z295" s="246">
        <f>Y295*VLOOKUP(G295,IMMO!$C$4:$R$342,6,FALSE)*VLOOKUP(G295,IMMO!$C$4:$R$342,7,FALSE)</f>
        <v>36.220105020338629</v>
      </c>
      <c r="AA295" s="246">
        <f>X295*SUMIF(IMMO!C:C,G295,IMMO!M:M)</f>
        <v>0</v>
      </c>
      <c r="AB295" s="246">
        <f>X295*SUMIF(IMMO!C:C,G295,IMMO!N:N)</f>
        <v>0</v>
      </c>
      <c r="AC295" s="246">
        <f>X295*SUMIF(IMMO!C:C,G295,IMMO!O:O)</f>
        <v>0</v>
      </c>
      <c r="AD295" s="246">
        <f>X295*SUMIF(IMMO!C:C,G295,IMMO!Q:Q)</f>
        <v>0</v>
      </c>
      <c r="AE295" s="246">
        <f>X295*SUMIF(IMMO!C:C,G295,IMMO!R:R)</f>
        <v>0</v>
      </c>
      <c r="AF295" s="246">
        <f t="shared" si="9"/>
        <v>43.464126024406355</v>
      </c>
    </row>
    <row r="296" spans="1:32" x14ac:dyDescent="0.25">
      <c r="A296" s="41">
        <v>80</v>
      </c>
      <c r="B296" s="42" t="s">
        <v>8</v>
      </c>
      <c r="C296" s="41">
        <v>57</v>
      </c>
      <c r="D296" s="43" t="s">
        <v>520</v>
      </c>
      <c r="E296" s="41">
        <v>488291</v>
      </c>
      <c r="F296" s="43" t="s">
        <v>299</v>
      </c>
      <c r="G296" s="41">
        <v>88291</v>
      </c>
      <c r="H296" s="43" t="s">
        <v>299</v>
      </c>
      <c r="I296" s="41">
        <v>88291</v>
      </c>
      <c r="K296" s="28">
        <f>IF(SUMIF(CONSO!C:C,G296,CONSO!G:G)=0,0,L296/SUMIF(CONSO!C:C,G296,CONSO!G:G))</f>
        <v>2.028240340020928E-2</v>
      </c>
      <c r="L296" s="246">
        <f>SUMIF(BAROMPREM!B:B,G296,BAROMPREM!J:J)/1000-M296</f>
        <v>15.7</v>
      </c>
      <c r="M296" s="246">
        <f>SUMIF(BAROMPREM!B:B,G296,BAROMPREM!L:L)/1000</f>
        <v>4.0100000000000004E-2</v>
      </c>
      <c r="N296" s="246">
        <f>L296*VLOOKUP(G296,CONSO!$C$4:$N$342,6,FALSE)*VLOOKUP(G296,CONSO!$C$4:$N$342,7,FALSE)+M296*CONSO!$S$4*CONSO!$T$4</f>
        <v>1.4639545207263194</v>
      </c>
      <c r="O296" s="246">
        <f>K296*SUMIF(CONSO!C:C,G296,CONSO!M:M)</f>
        <v>0</v>
      </c>
      <c r="P296" s="246">
        <f>K296*SUMIF(CONSO!C:C,G296,CONSO!N:N)</f>
        <v>0</v>
      </c>
      <c r="Q296" s="246">
        <f t="shared" si="8"/>
        <v>1.4639545207263194</v>
      </c>
      <c r="W296" s="62">
        <v>1.25</v>
      </c>
      <c r="X296" s="28">
        <f>IF(SUMIF(IMMO!C:C,G296,IMMO!G:G)=0,0,Y296/SUMIF(IMMO!C:C,G296,IMMO!G:G))</f>
        <v>0</v>
      </c>
      <c r="Y296" s="246">
        <f>SUMIF(BAROMPREM!B:B,G296,BAROMPREM!N:N)/1000</f>
        <v>0</v>
      </c>
      <c r="Z296" s="246">
        <f>Y296*VLOOKUP(G296,IMMO!$C$4:$R$342,6,FALSE)*VLOOKUP(G296,IMMO!$C$4:$R$342,7,FALSE)</f>
        <v>0</v>
      </c>
      <c r="AA296" s="246">
        <f>X296*SUMIF(IMMO!C:C,G296,IMMO!M:M)</f>
        <v>0</v>
      </c>
      <c r="AB296" s="246">
        <f>X296*SUMIF(IMMO!C:C,G296,IMMO!N:N)</f>
        <v>0</v>
      </c>
      <c r="AC296" s="246">
        <f>X296*SUMIF(IMMO!C:C,G296,IMMO!O:O)</f>
        <v>0</v>
      </c>
      <c r="AD296" s="246">
        <f>X296*SUMIF(IMMO!C:C,G296,IMMO!Q:Q)</f>
        <v>0</v>
      </c>
      <c r="AE296" s="246">
        <f>X296*SUMIF(IMMO!C:C,G296,IMMO!R:R)</f>
        <v>0</v>
      </c>
      <c r="AF296" s="246">
        <f t="shared" si="9"/>
        <v>0</v>
      </c>
    </row>
    <row r="297" spans="1:32" x14ac:dyDescent="0.25">
      <c r="A297" s="41">
        <v>80</v>
      </c>
      <c r="B297" s="42" t="s">
        <v>8</v>
      </c>
      <c r="C297" s="41">
        <v>57</v>
      </c>
      <c r="D297" s="43" t="s">
        <v>520</v>
      </c>
      <c r="E297" s="41">
        <v>488288</v>
      </c>
      <c r="F297" s="43" t="s">
        <v>300</v>
      </c>
      <c r="G297" s="41">
        <v>88288</v>
      </c>
      <c r="H297" s="43" t="s">
        <v>300</v>
      </c>
      <c r="I297" s="41">
        <v>88288</v>
      </c>
      <c r="K297" s="28">
        <f>IF(SUMIF(CONSO!C:C,G297,CONSO!G:G)=0,0,L297/SUMIF(CONSO!C:C,G297,CONSO!G:G))</f>
        <v>4.963026602436256E-2</v>
      </c>
      <c r="L297" s="246">
        <f>SUMIF(BAROMPREM!B:B,G297,BAROMPREM!J:J)/1000-M297</f>
        <v>67.935000000000002</v>
      </c>
      <c r="M297" s="246">
        <f>SUMIF(BAROMPREM!B:B,G297,BAROMPREM!L:L)/1000</f>
        <v>2.6725500000000002</v>
      </c>
      <c r="N297" s="246">
        <f>L297*VLOOKUP(G297,CONSO!$C$4:$N$342,6,FALSE)*VLOOKUP(G297,CONSO!$C$4:$N$342,7,FALSE)+M297*CONSO!$S$4*CONSO!$T$4</f>
        <v>4.8056494455397338</v>
      </c>
      <c r="O297" s="246">
        <f>K297*SUMIF(CONSO!C:C,G297,CONSO!M:M)</f>
        <v>0</v>
      </c>
      <c r="P297" s="246">
        <f>K297*SUMIF(CONSO!C:C,G297,CONSO!N:N)</f>
        <v>0</v>
      </c>
      <c r="Q297" s="246">
        <f t="shared" si="8"/>
        <v>4.8056494455397338</v>
      </c>
      <c r="W297" s="62">
        <v>1.2</v>
      </c>
      <c r="X297" s="28">
        <f>IF(SUMIF(IMMO!C:C,G297,IMMO!G:G)=0,0,Y297/SUMIF(IMMO!C:C,G297,IMMO!G:G))</f>
        <v>5.1643257957078713E-2</v>
      </c>
      <c r="Y297" s="246">
        <f>SUMIF(BAROMPREM!B:B,G297,BAROMPREM!N:N)/1000</f>
        <v>478.18182000000002</v>
      </c>
      <c r="Z297" s="246">
        <f>Y297*VLOOKUP(G297,IMMO!$C$4:$R$342,6,FALSE)*VLOOKUP(G297,IMMO!$C$4:$R$342,7,FALSE)</f>
        <v>18.044345545024807</v>
      </c>
      <c r="AA297" s="246">
        <f>X297*SUMIF(IMMO!C:C,G297,IMMO!M:M)</f>
        <v>0</v>
      </c>
      <c r="AB297" s="246">
        <f>X297*SUMIF(IMMO!C:C,G297,IMMO!N:N)</f>
        <v>0</v>
      </c>
      <c r="AC297" s="246">
        <f>X297*SUMIF(IMMO!C:C,G297,IMMO!O:O)</f>
        <v>0</v>
      </c>
      <c r="AD297" s="246">
        <f>X297*SUMIF(IMMO!C:C,G297,IMMO!Q:Q)</f>
        <v>0</v>
      </c>
      <c r="AE297" s="246">
        <f>X297*SUMIF(IMMO!C:C,G297,IMMO!R:R)</f>
        <v>0</v>
      </c>
      <c r="AF297" s="246">
        <f t="shared" si="9"/>
        <v>21.653214654029767</v>
      </c>
    </row>
    <row r="298" spans="1:32" x14ac:dyDescent="0.25">
      <c r="A298" s="41">
        <v>80</v>
      </c>
      <c r="B298" s="42" t="s">
        <v>8</v>
      </c>
      <c r="C298" s="41">
        <v>57</v>
      </c>
      <c r="D298" s="43" t="s">
        <v>520</v>
      </c>
      <c r="E298" s="41">
        <v>588336</v>
      </c>
      <c r="F298" s="43" t="s">
        <v>301</v>
      </c>
      <c r="G298" s="41">
        <v>88336</v>
      </c>
      <c r="H298" s="43" t="s">
        <v>301</v>
      </c>
      <c r="I298" s="41">
        <v>88336</v>
      </c>
      <c r="K298" s="28">
        <f>IF(SUMIF(CONSO!C:C,G298,CONSO!G:G)=0,0,L298/SUMIF(CONSO!C:C,G298,CONSO!G:G))</f>
        <v>1.7527923930368179E-2</v>
      </c>
      <c r="L298" s="246">
        <f>SUMIF(BAROMPREM!B:B,G298,BAROMPREM!J:J)/1000-M298</f>
        <v>22.5</v>
      </c>
      <c r="M298" s="246">
        <f>SUMIF(BAROMPREM!B:B,G298,BAROMPREM!L:L)/1000</f>
        <v>0.27027999999999996</v>
      </c>
      <c r="N298" s="246">
        <f>L298*VLOOKUP(G298,CONSO!$C$4:$N$342,6,FALSE)*VLOOKUP(G298,CONSO!$C$4:$N$342,7,FALSE)+M298*CONSO!$S$4*CONSO!$T$4</f>
        <v>2.1993393182719259</v>
      </c>
      <c r="O298" s="246">
        <f>K298*SUMIF(CONSO!C:C,G298,CONSO!M:M)</f>
        <v>0</v>
      </c>
      <c r="P298" s="246">
        <f>K298*SUMIF(CONSO!C:C,G298,CONSO!N:N)</f>
        <v>0</v>
      </c>
      <c r="Q298" s="246">
        <f t="shared" si="8"/>
        <v>2.1993393182719259</v>
      </c>
      <c r="W298" s="62">
        <v>1.25</v>
      </c>
      <c r="X298" s="28">
        <f>IF(SUMIF(IMMO!C:C,G298,IMMO!G:G)=0,0,Y298/SUMIF(IMMO!C:C,G298,IMMO!G:G))</f>
        <v>8.4107572335125308E-2</v>
      </c>
      <c r="Y298" s="246">
        <f>SUMIF(BAROMPREM!B:B,G298,BAROMPREM!N:N)/1000</f>
        <v>400.26303999999999</v>
      </c>
      <c r="Z298" s="246">
        <f>Y298*VLOOKUP(G298,IMMO!$C$4:$R$342,6,FALSE)*VLOOKUP(G298,IMMO!$C$4:$R$342,7,FALSE)</f>
        <v>16.497393501499619</v>
      </c>
      <c r="AA298" s="246">
        <f>X298*SUMIF(IMMO!C:C,G298,IMMO!M:M)</f>
        <v>0</v>
      </c>
      <c r="AB298" s="246">
        <f>X298*SUMIF(IMMO!C:C,G298,IMMO!N:N)</f>
        <v>0</v>
      </c>
      <c r="AC298" s="246">
        <f>X298*SUMIF(IMMO!C:C,G298,IMMO!O:O)</f>
        <v>0</v>
      </c>
      <c r="AD298" s="246">
        <f>X298*SUMIF(IMMO!C:C,G298,IMMO!Q:Q)</f>
        <v>0</v>
      </c>
      <c r="AE298" s="246">
        <f>X298*SUMIF(IMMO!C:C,G298,IMMO!R:R)</f>
        <v>0</v>
      </c>
      <c r="AF298" s="246">
        <f t="shared" si="9"/>
        <v>20.621741876874523</v>
      </c>
    </row>
    <row r="299" spans="1:32" x14ac:dyDescent="0.25">
      <c r="A299" s="41">
        <v>80</v>
      </c>
      <c r="B299" s="42" t="s">
        <v>8</v>
      </c>
      <c r="C299" s="41">
        <v>57</v>
      </c>
      <c r="D299" s="43" t="s">
        <v>520</v>
      </c>
      <c r="E299" s="41">
        <v>588396</v>
      </c>
      <c r="F299" s="43" t="s">
        <v>318</v>
      </c>
      <c r="G299" s="41">
        <v>88396</v>
      </c>
      <c r="H299" s="43" t="s">
        <v>318</v>
      </c>
      <c r="I299" s="41">
        <v>88396</v>
      </c>
      <c r="K299" s="28">
        <f>IF(SUMIF(CONSO!C:C,G299,CONSO!G:G)=0,0,L299/SUMIF(CONSO!C:C,G299,CONSO!G:G))</f>
        <v>4.9030526405740203E-2</v>
      </c>
      <c r="L299" s="246">
        <f>SUMIF(BAROMPREM!B:B,G299,BAROMPREM!J:J)/1000-M299</f>
        <v>35</v>
      </c>
      <c r="M299" s="246">
        <f>SUMIF(BAROMPREM!B:B,G299,BAROMPREM!L:L)/1000</f>
        <v>3.5099999999999999E-2</v>
      </c>
      <c r="N299" s="246">
        <f>L299*VLOOKUP(G299,CONSO!$C$4:$N$342,6,FALSE)*VLOOKUP(G299,CONSO!$C$4:$N$342,7,FALSE)+M299*CONSO!$S$4*CONSO!$T$4</f>
        <v>3.0986226677048778</v>
      </c>
      <c r="O299" s="246">
        <f>K299*SUMIF(CONSO!C:C,G299,CONSO!M:M)</f>
        <v>0</v>
      </c>
      <c r="P299" s="246">
        <f>K299*SUMIF(CONSO!C:C,G299,CONSO!N:N)</f>
        <v>0</v>
      </c>
      <c r="Q299" s="246">
        <f t="shared" si="8"/>
        <v>3.0986226677048778</v>
      </c>
      <c r="W299" s="62">
        <v>1.25</v>
      </c>
      <c r="X299" s="28">
        <f>IF(SUMIF(IMMO!C:C,G299,IMMO!G:G)=0,0,Y299/SUMIF(IMMO!C:C,G299,IMMO!G:G))</f>
        <v>2.3227117842779161E-2</v>
      </c>
      <c r="Y299" s="246">
        <f>SUMIF(BAROMPREM!B:B,G299,BAROMPREM!N:N)/1000</f>
        <v>52.353839999999998</v>
      </c>
      <c r="Z299" s="246">
        <f>Y299*VLOOKUP(G299,IMMO!$C$4:$R$342,6,FALSE)*VLOOKUP(G299,IMMO!$C$4:$R$342,7,FALSE)</f>
        <v>1.9416188736251814</v>
      </c>
      <c r="AA299" s="246">
        <f>X299*SUMIF(IMMO!C:C,G299,IMMO!M:M)</f>
        <v>0</v>
      </c>
      <c r="AB299" s="246">
        <f>X299*SUMIF(IMMO!C:C,G299,IMMO!N:N)</f>
        <v>0</v>
      </c>
      <c r="AC299" s="246">
        <f>X299*SUMIF(IMMO!C:C,G299,IMMO!O:O)</f>
        <v>0</v>
      </c>
      <c r="AD299" s="246">
        <f>X299*SUMIF(IMMO!C:C,G299,IMMO!Q:Q)</f>
        <v>0</v>
      </c>
      <c r="AE299" s="246">
        <f>X299*SUMIF(IMMO!C:C,G299,IMMO!R:R)</f>
        <v>0</v>
      </c>
      <c r="AF299" s="246">
        <f t="shared" si="9"/>
        <v>2.4270235920314769</v>
      </c>
    </row>
    <row r="300" spans="1:32" x14ac:dyDescent="0.25">
      <c r="A300" s="41">
        <v>80</v>
      </c>
      <c r="B300" s="42" t="s">
        <v>8</v>
      </c>
      <c r="C300" s="41">
        <v>57</v>
      </c>
      <c r="D300" s="43" t="s">
        <v>520</v>
      </c>
      <c r="E300" s="41">
        <v>488451</v>
      </c>
      <c r="F300" s="43" t="s">
        <v>309</v>
      </c>
      <c r="G300" s="41">
        <v>88451</v>
      </c>
      <c r="H300" s="43" t="s">
        <v>309</v>
      </c>
      <c r="I300" s="41">
        <v>88451</v>
      </c>
      <c r="K300" s="28">
        <f>IF(SUMIF(CONSO!C:C,G300,CONSO!G:G)=0,0,L300/SUMIF(CONSO!C:C,G300,CONSO!G:G))</f>
        <v>1.1355707441647435E-2</v>
      </c>
      <c r="L300" s="246">
        <f>SUMIF(BAROMPREM!B:B,G300,BAROMPREM!J:J)/1000-M300</f>
        <v>18</v>
      </c>
      <c r="M300" s="246">
        <f>SUMIF(BAROMPREM!B:B,G300,BAROMPREM!L:L)/1000</f>
        <v>0.23355999999999999</v>
      </c>
      <c r="N300" s="246">
        <f>L300*VLOOKUP(G300,CONSO!$C$4:$N$342,6,FALSE)*VLOOKUP(G300,CONSO!$C$4:$N$342,7,FALSE)+M300*CONSO!$S$4*CONSO!$T$4</f>
        <v>1.3944852009634465</v>
      </c>
      <c r="O300" s="246">
        <f>K300*SUMIF(CONSO!C:C,G300,CONSO!M:M)</f>
        <v>0</v>
      </c>
      <c r="P300" s="246">
        <f>K300*SUMIF(CONSO!C:C,G300,CONSO!N:N)</f>
        <v>0</v>
      </c>
      <c r="Q300" s="246">
        <f t="shared" si="8"/>
        <v>1.3944852009634465</v>
      </c>
      <c r="W300" s="62">
        <v>1.25</v>
      </c>
      <c r="X300" s="28">
        <f>IF(SUMIF(IMMO!C:C,G300,IMMO!G:G)=0,0,Y300/SUMIF(IMMO!C:C,G300,IMMO!G:G))</f>
        <v>0</v>
      </c>
      <c r="Y300" s="246">
        <f>SUMIF(BAROMPREM!B:B,G300,BAROMPREM!N:N)/1000</f>
        <v>0</v>
      </c>
      <c r="Z300" s="246">
        <f>Y300*VLOOKUP(G300,IMMO!$C$4:$R$342,6,FALSE)*VLOOKUP(G300,IMMO!$C$4:$R$342,7,FALSE)</f>
        <v>0</v>
      </c>
      <c r="AA300" s="246">
        <f>X300*SUMIF(IMMO!C:C,G300,IMMO!M:M)</f>
        <v>0</v>
      </c>
      <c r="AB300" s="246">
        <f>X300*SUMIF(IMMO!C:C,G300,IMMO!N:N)</f>
        <v>0</v>
      </c>
      <c r="AC300" s="246">
        <f>X300*SUMIF(IMMO!C:C,G300,IMMO!O:O)</f>
        <v>0</v>
      </c>
      <c r="AD300" s="246">
        <f>X300*SUMIF(IMMO!C:C,G300,IMMO!Q:Q)</f>
        <v>0</v>
      </c>
      <c r="AE300" s="246">
        <f>X300*SUMIF(IMMO!C:C,G300,IMMO!R:R)</f>
        <v>0</v>
      </c>
      <c r="AF300" s="246">
        <f t="shared" si="9"/>
        <v>0</v>
      </c>
    </row>
    <row r="301" spans="1:32" x14ac:dyDescent="0.25">
      <c r="A301" s="41">
        <v>80</v>
      </c>
      <c r="B301" s="42" t="s">
        <v>8</v>
      </c>
      <c r="C301" s="41">
        <v>57</v>
      </c>
      <c r="D301" s="43" t="s">
        <v>520</v>
      </c>
      <c r="E301" s="41">
        <v>588501</v>
      </c>
      <c r="F301" s="43" t="s">
        <v>326</v>
      </c>
      <c r="G301" s="41">
        <v>88501</v>
      </c>
      <c r="H301" s="43" t="s">
        <v>326</v>
      </c>
      <c r="I301" s="41">
        <v>88501</v>
      </c>
      <c r="K301" s="28">
        <f>IF(SUMIF(CONSO!C:C,G301,CONSO!G:G)=0,0,L301/SUMIF(CONSO!C:C,G301,CONSO!G:G))</f>
        <v>4.2342112491656252E-2</v>
      </c>
      <c r="L301" s="246">
        <f>SUMIF(BAROMPREM!B:B,G301,BAROMPREM!J:J)/1000-M301</f>
        <v>105.7</v>
      </c>
      <c r="M301" s="246">
        <f>SUMIF(BAROMPREM!B:B,G301,BAROMPREM!L:L)/1000</f>
        <v>1.97648</v>
      </c>
      <c r="N301" s="246">
        <f>L301*VLOOKUP(G301,CONSO!$C$4:$N$342,6,FALSE)*VLOOKUP(G301,CONSO!$C$4:$N$342,7,FALSE)+M301*CONSO!$S$4*CONSO!$T$4</f>
        <v>10.360866088674054</v>
      </c>
      <c r="O301" s="246">
        <f>K301*SUMIF(CONSO!C:C,G301,CONSO!M:M)</f>
        <v>0</v>
      </c>
      <c r="P301" s="246">
        <f>K301*SUMIF(CONSO!C:C,G301,CONSO!N:N)</f>
        <v>0</v>
      </c>
      <c r="Q301" s="246">
        <f t="shared" si="8"/>
        <v>10.360866088674054</v>
      </c>
      <c r="W301" s="62">
        <v>1.25</v>
      </c>
      <c r="X301" s="28">
        <f>IF(SUMIF(IMMO!C:C,G301,IMMO!G:G)=0,0,Y301/SUMIF(IMMO!C:C,G301,IMMO!G:G))</f>
        <v>4.163748511101719E-2</v>
      </c>
      <c r="Y301" s="246">
        <f>SUMIF(BAROMPREM!B:B,G301,BAROMPREM!N:N)/1000</f>
        <v>217.49242000000001</v>
      </c>
      <c r="Z301" s="246">
        <f>Y301*VLOOKUP(G301,IMMO!$C$4:$R$342,6,FALSE)*VLOOKUP(G301,IMMO!$C$4:$R$342,7,FALSE)</f>
        <v>9.32056962820206</v>
      </c>
      <c r="AA301" s="246">
        <f>X301*SUMIF(IMMO!C:C,G301,IMMO!M:M)</f>
        <v>0</v>
      </c>
      <c r="AB301" s="246">
        <f>X301*SUMIF(IMMO!C:C,G301,IMMO!N:N)</f>
        <v>0</v>
      </c>
      <c r="AC301" s="246">
        <f>X301*SUMIF(IMMO!C:C,G301,IMMO!O:O)</f>
        <v>0</v>
      </c>
      <c r="AD301" s="246">
        <f>X301*SUMIF(IMMO!C:C,G301,IMMO!Q:Q)</f>
        <v>0</v>
      </c>
      <c r="AE301" s="246">
        <f>X301*SUMIF(IMMO!C:C,G301,IMMO!R:R)</f>
        <v>0</v>
      </c>
      <c r="AF301" s="246">
        <f t="shared" si="9"/>
        <v>11.650712035252575</v>
      </c>
    </row>
    <row r="302" spans="1:32" x14ac:dyDescent="0.25">
      <c r="A302" s="41">
        <v>80</v>
      </c>
      <c r="B302" s="42" t="s">
        <v>8</v>
      </c>
      <c r="C302" s="41">
        <v>57</v>
      </c>
      <c r="D302" s="43" t="s">
        <v>520</v>
      </c>
      <c r="E302" s="217">
        <v>588631</v>
      </c>
      <c r="F302" s="218" t="s">
        <v>311</v>
      </c>
      <c r="G302" s="41">
        <v>88511</v>
      </c>
      <c r="H302" s="43" t="s">
        <v>310</v>
      </c>
      <c r="I302" s="41">
        <v>88511</v>
      </c>
      <c r="K302" s="28">
        <f>IF(SUMIF(CONSO!C:C,G302,CONSO!G:G)=0,0,L302/SUMIF(CONSO!C:C,G302,CONSO!G:G))</f>
        <v>0</v>
      </c>
      <c r="L302" s="246">
        <f>SUMIF(BAROMPREM!B:B,G302,BAROMPREM!J:J)/1000-M302</f>
        <v>0</v>
      </c>
      <c r="M302" s="246">
        <f>SUMIF(BAROMPREM!B:B,G302,BAROMPREM!L:L)/1000</f>
        <v>0</v>
      </c>
      <c r="N302" s="246">
        <f>L302*VLOOKUP(G302,CONSO!$C$4:$N$342,6,FALSE)*VLOOKUP(G302,CONSO!$C$4:$N$342,7,FALSE)+M302*CONSO!$S$4*CONSO!$T$4</f>
        <v>0</v>
      </c>
      <c r="O302" s="246">
        <f>K302*SUMIF(CONSO!C:C,G302,CONSO!M:M)</f>
        <v>0</v>
      </c>
      <c r="P302" s="246">
        <f>K302*SUMIF(CONSO!C:C,G302,CONSO!N:N)</f>
        <v>0</v>
      </c>
      <c r="Q302" s="246">
        <f t="shared" si="8"/>
        <v>0</v>
      </c>
      <c r="W302" s="62">
        <v>1.25</v>
      </c>
      <c r="X302" s="28">
        <f>IF(SUMIF(IMMO!C:C,G302,IMMO!G:G)=0,0,Y302/SUMIF(IMMO!C:C,G302,IMMO!G:G))</f>
        <v>0</v>
      </c>
      <c r="Y302" s="246">
        <f>SUMIF(BAROMPREM!B:B,G302,BAROMPREM!N:N)/1000</f>
        <v>0</v>
      </c>
      <c r="Z302" s="246">
        <f>Y302*VLOOKUP(G302,IMMO!$C$4:$R$342,6,FALSE)*VLOOKUP(G302,IMMO!$C$4:$R$342,7,FALSE)</f>
        <v>0</v>
      </c>
      <c r="AA302" s="246">
        <f>X302*SUMIF(IMMO!C:C,G302,IMMO!M:M)</f>
        <v>0</v>
      </c>
      <c r="AB302" s="246">
        <f>X302*SUMIF(IMMO!C:C,G302,IMMO!N:N)</f>
        <v>0</v>
      </c>
      <c r="AC302" s="246">
        <f>X302*SUMIF(IMMO!C:C,G302,IMMO!O:O)</f>
        <v>0</v>
      </c>
      <c r="AD302" s="246">
        <f>X302*SUMIF(IMMO!C:C,G302,IMMO!Q:Q)</f>
        <v>0</v>
      </c>
      <c r="AE302" s="246">
        <f>X302*SUMIF(IMMO!C:C,G302,IMMO!R:R)</f>
        <v>0</v>
      </c>
      <c r="AF302" s="246">
        <f t="shared" si="9"/>
        <v>0</v>
      </c>
    </row>
    <row r="303" spans="1:32" x14ac:dyDescent="0.25">
      <c r="A303" s="41">
        <v>80</v>
      </c>
      <c r="B303" s="42" t="s">
        <v>8</v>
      </c>
      <c r="C303" s="41">
        <v>57</v>
      </c>
      <c r="D303" s="43" t="s">
        <v>520</v>
      </c>
      <c r="E303" s="41">
        <v>488561</v>
      </c>
      <c r="F303" s="43" t="s">
        <v>319</v>
      </c>
      <c r="G303" s="41">
        <v>88561</v>
      </c>
      <c r="H303" s="43" t="s">
        <v>319</v>
      </c>
      <c r="I303" s="41">
        <v>88561</v>
      </c>
      <c r="K303" s="28">
        <f>IF(SUMIF(CONSO!C:C,G303,CONSO!G:G)=0,0,L303/SUMIF(CONSO!C:C,G303,CONSO!G:G))</f>
        <v>1.7020759806717772E-2</v>
      </c>
      <c r="L303" s="246">
        <f>SUMIF(BAROMPREM!B:B,G303,BAROMPREM!J:J)/1000-M303</f>
        <v>37</v>
      </c>
      <c r="M303" s="246">
        <f>SUMIF(BAROMPREM!B:B,G303,BAROMPREM!L:L)/1000</f>
        <v>1.3338099999999999</v>
      </c>
      <c r="N303" s="246">
        <f>L303*VLOOKUP(G303,CONSO!$C$4:$N$342,6,FALSE)*VLOOKUP(G303,CONSO!$C$4:$N$342,7,FALSE)+M303*CONSO!$S$4*CONSO!$T$4</f>
        <v>2.8398052686018156</v>
      </c>
      <c r="O303" s="246">
        <f>K303*SUMIF(CONSO!C:C,G303,CONSO!M:M)</f>
        <v>0</v>
      </c>
      <c r="P303" s="246">
        <f>K303*SUMIF(CONSO!C:C,G303,CONSO!N:N)</f>
        <v>0</v>
      </c>
      <c r="Q303" s="246">
        <f t="shared" si="8"/>
        <v>2.8398052686018156</v>
      </c>
      <c r="W303" s="62">
        <v>1.25</v>
      </c>
      <c r="X303" s="28">
        <f>IF(SUMIF(IMMO!C:C,G303,IMMO!G:G)=0,0,Y303/SUMIF(IMMO!C:C,G303,IMMO!G:G))</f>
        <v>0.13171308891208044</v>
      </c>
      <c r="Y303" s="246">
        <f>SUMIF(BAROMPREM!B:B,G303,BAROMPREM!N:N)/1000</f>
        <v>1426.08116</v>
      </c>
      <c r="Z303" s="246">
        <f>Y303*VLOOKUP(G303,IMMO!$C$4:$R$342,6,FALSE)*VLOOKUP(G303,IMMO!$C$4:$R$342,7,FALSE)</f>
        <v>45.008326367094973</v>
      </c>
      <c r="AA303" s="246">
        <f>X303*SUMIF(IMMO!C:C,G303,IMMO!M:M)</f>
        <v>0</v>
      </c>
      <c r="AB303" s="246">
        <f>X303*SUMIF(IMMO!C:C,G303,IMMO!N:N)</f>
        <v>0</v>
      </c>
      <c r="AC303" s="246">
        <f>X303*SUMIF(IMMO!C:C,G303,IMMO!O:O)</f>
        <v>0</v>
      </c>
      <c r="AD303" s="246">
        <f>X303*SUMIF(IMMO!C:C,G303,IMMO!Q:Q)</f>
        <v>0</v>
      </c>
      <c r="AE303" s="246">
        <f>X303*SUMIF(IMMO!C:C,G303,IMMO!R:R)</f>
        <v>0</v>
      </c>
      <c r="AF303" s="246">
        <f t="shared" si="9"/>
        <v>56.260407958868718</v>
      </c>
    </row>
    <row r="304" spans="1:32" x14ac:dyDescent="0.25">
      <c r="A304" s="41">
        <v>80</v>
      </c>
      <c r="B304" s="42" t="s">
        <v>8</v>
      </c>
      <c r="C304" s="41">
        <v>57</v>
      </c>
      <c r="D304" s="43" t="s">
        <v>520</v>
      </c>
      <c r="E304" s="41">
        <v>588631</v>
      </c>
      <c r="F304" s="43" t="s">
        <v>311</v>
      </c>
      <c r="G304" s="41">
        <v>88631</v>
      </c>
      <c r="H304" s="43" t="s">
        <v>311</v>
      </c>
      <c r="I304" s="41">
        <v>88631</v>
      </c>
      <c r="K304" s="28">
        <f>IF(SUMIF(CONSO!C:C,G304,CONSO!G:G)=0,0,L304/SUMIF(CONSO!C:C,G304,CONSO!G:G))</f>
        <v>4.7458008272989405E-2</v>
      </c>
      <c r="L304" s="246">
        <f>SUMIF(BAROMPREM!B:B,G304,BAROMPREM!J:J)/1000-M304</f>
        <v>93.7</v>
      </c>
      <c r="M304" s="246">
        <f>SUMIF(BAROMPREM!B:B,G304,BAROMPREM!L:L)/1000</f>
        <v>2.0784899999999999</v>
      </c>
      <c r="N304" s="246">
        <f>L304*VLOOKUP(G304,CONSO!$C$4:$N$342,6,FALSE)*VLOOKUP(G304,CONSO!$C$4:$N$342,7,FALSE)+M304*CONSO!$S$4*CONSO!$T$4</f>
        <v>8.1416125869996154</v>
      </c>
      <c r="O304" s="246">
        <f>K304*SUMIF(CONSO!C:C,G304,CONSO!M:M)</f>
        <v>0</v>
      </c>
      <c r="P304" s="246">
        <f>K304*SUMIF(CONSO!C:C,G304,CONSO!N:N)</f>
        <v>0</v>
      </c>
      <c r="Q304" s="246">
        <f t="shared" si="8"/>
        <v>8.1416125869996154</v>
      </c>
      <c r="W304" s="62">
        <v>1.2</v>
      </c>
      <c r="X304" s="28">
        <f>IF(SUMIF(IMMO!C:C,G304,IMMO!G:G)=0,0,Y304/SUMIF(IMMO!C:C,G304,IMMO!G:G))</f>
        <v>2.6486461486507903E-2</v>
      </c>
      <c r="Y304" s="246">
        <f>SUMIF(BAROMPREM!B:B,G304,BAROMPREM!N:N)/1000</f>
        <v>190.31898999999999</v>
      </c>
      <c r="Z304" s="246">
        <f>Y304*VLOOKUP(G304,IMMO!$C$4:$R$342,6,FALSE)*VLOOKUP(G304,IMMO!$C$4:$R$342,7,FALSE)</f>
        <v>7.4322602503456174</v>
      </c>
      <c r="AA304" s="246">
        <f>X304*SUMIF(IMMO!C:C,G304,IMMO!M:M)</f>
        <v>0</v>
      </c>
      <c r="AB304" s="246">
        <f>X304*SUMIF(IMMO!C:C,G304,IMMO!N:N)</f>
        <v>0</v>
      </c>
      <c r="AC304" s="246">
        <f>X304*SUMIF(IMMO!C:C,G304,IMMO!O:O)</f>
        <v>0</v>
      </c>
      <c r="AD304" s="246">
        <f>X304*SUMIF(IMMO!C:C,G304,IMMO!Q:Q)</f>
        <v>0</v>
      </c>
      <c r="AE304" s="246">
        <f>X304*SUMIF(IMMO!C:C,G304,IMMO!R:R)</f>
        <v>0</v>
      </c>
      <c r="AF304" s="246">
        <f t="shared" si="9"/>
        <v>8.9187123004147413</v>
      </c>
    </row>
    <row r="305" spans="1:32" x14ac:dyDescent="0.25">
      <c r="A305" s="41">
        <v>80</v>
      </c>
      <c r="B305" s="42" t="s">
        <v>8</v>
      </c>
      <c r="C305" s="41">
        <v>57</v>
      </c>
      <c r="D305" s="43" t="s">
        <v>520</v>
      </c>
      <c r="E305" s="41">
        <v>488706</v>
      </c>
      <c r="F305" s="43" t="s">
        <v>327</v>
      </c>
      <c r="G305" s="41">
        <v>88706</v>
      </c>
      <c r="H305" s="43" t="s">
        <v>327</v>
      </c>
      <c r="I305" s="41">
        <v>88706</v>
      </c>
      <c r="K305" s="28">
        <f>IF(SUMIF(CONSO!C:C,G305,CONSO!G:G)=0,0,L305/SUMIF(CONSO!C:C,G305,CONSO!G:G))</f>
        <v>4.1652522164348357E-3</v>
      </c>
      <c r="L305" s="246">
        <f>SUMIF(BAROMPREM!B:B,G305,BAROMPREM!J:J)/1000-M305</f>
        <v>6</v>
      </c>
      <c r="M305" s="246">
        <f>SUMIF(BAROMPREM!B:B,G305,BAROMPREM!L:L)/1000</f>
        <v>5.1659999999999998E-2</v>
      </c>
      <c r="N305" s="246">
        <f>L305*VLOOKUP(G305,CONSO!$C$4:$N$342,6,FALSE)*VLOOKUP(G305,CONSO!$C$4:$N$342,7,FALSE)+M305*CONSO!$S$4*CONSO!$T$4</f>
        <v>0.49441437571834973</v>
      </c>
      <c r="O305" s="246">
        <f>K305*SUMIF(CONSO!C:C,G305,CONSO!M:M)</f>
        <v>0</v>
      </c>
      <c r="P305" s="246">
        <f>K305*SUMIF(CONSO!C:C,G305,CONSO!N:N)</f>
        <v>0</v>
      </c>
      <c r="Q305" s="246">
        <f t="shared" si="8"/>
        <v>0.49441437571834973</v>
      </c>
      <c r="W305" s="62">
        <v>1.25</v>
      </c>
      <c r="X305" s="28">
        <f>IF(SUMIF(IMMO!C:C,G305,IMMO!G:G)=0,0,Y305/SUMIF(IMMO!C:C,G305,IMMO!G:G))</f>
        <v>2.5825664124595499E-2</v>
      </c>
      <c r="Y305" s="246">
        <f>SUMIF(BAROMPREM!B:B,G305,BAROMPREM!N:N)/1000</f>
        <v>86</v>
      </c>
      <c r="Z305" s="246">
        <f>Y305*VLOOKUP(G305,IMMO!$C$4:$R$342,6,FALSE)*VLOOKUP(G305,IMMO!$C$4:$R$342,7,FALSE)</f>
        <v>4.4895186103167051</v>
      </c>
      <c r="AA305" s="246">
        <f>X305*SUMIF(IMMO!C:C,G305,IMMO!M:M)</f>
        <v>0</v>
      </c>
      <c r="AB305" s="246">
        <f>X305*SUMIF(IMMO!C:C,G305,IMMO!N:N)</f>
        <v>0</v>
      </c>
      <c r="AC305" s="246">
        <f>X305*SUMIF(IMMO!C:C,G305,IMMO!O:O)</f>
        <v>0</v>
      </c>
      <c r="AD305" s="246">
        <f>X305*SUMIF(IMMO!C:C,G305,IMMO!Q:Q)</f>
        <v>0</v>
      </c>
      <c r="AE305" s="246">
        <f>X305*SUMIF(IMMO!C:C,G305,IMMO!R:R)</f>
        <v>0</v>
      </c>
      <c r="AF305" s="246">
        <f t="shared" si="9"/>
        <v>5.6118982628958811</v>
      </c>
    </row>
    <row r="306" spans="1:32" x14ac:dyDescent="0.25">
      <c r="A306" s="41">
        <v>80</v>
      </c>
      <c r="B306" s="42" t="s">
        <v>8</v>
      </c>
      <c r="C306" s="41">
        <v>57</v>
      </c>
      <c r="D306" s="43" t="s">
        <v>520</v>
      </c>
      <c r="E306" s="41">
        <v>588716</v>
      </c>
      <c r="F306" s="43" t="s">
        <v>320</v>
      </c>
      <c r="G306" s="41">
        <v>88716</v>
      </c>
      <c r="H306" s="43" t="s">
        <v>320</v>
      </c>
      <c r="I306" s="41">
        <v>88716</v>
      </c>
      <c r="K306" s="28">
        <f>IF(SUMIF(CONSO!C:C,G306,CONSO!G:G)=0,0,L306/SUMIF(CONSO!C:C,G306,CONSO!G:G))</f>
        <v>2.7686712265842777E-2</v>
      </c>
      <c r="L306" s="246">
        <f>SUMIF(BAROMPREM!B:B,G306,BAROMPREM!J:J)/1000-M306</f>
        <v>43.999999999999993</v>
      </c>
      <c r="M306" s="246">
        <f>SUMIF(BAROMPREM!B:B,G306,BAROMPREM!L:L)/1000</f>
        <v>0.12078</v>
      </c>
      <c r="N306" s="246">
        <f>L306*VLOOKUP(G306,CONSO!$C$4:$N$342,6,FALSE)*VLOOKUP(G306,CONSO!$C$4:$N$342,7,FALSE)+M306*CONSO!$S$4*CONSO!$T$4</f>
        <v>3.6041167895290691</v>
      </c>
      <c r="O306" s="246">
        <f>K306*SUMIF(CONSO!C:C,G306,CONSO!M:M)</f>
        <v>0</v>
      </c>
      <c r="P306" s="246">
        <f>K306*SUMIF(CONSO!C:C,G306,CONSO!N:N)</f>
        <v>0</v>
      </c>
      <c r="Q306" s="246">
        <f t="shared" si="8"/>
        <v>3.6041167895290691</v>
      </c>
      <c r="W306" s="62">
        <v>1.25</v>
      </c>
      <c r="X306" s="28">
        <f>IF(SUMIF(IMMO!C:C,G306,IMMO!G:G)=0,0,Y306/SUMIF(IMMO!C:C,G306,IMMO!G:G))</f>
        <v>0</v>
      </c>
      <c r="Y306" s="246">
        <f>SUMIF(BAROMPREM!B:B,G306,BAROMPREM!N:N)/1000</f>
        <v>0</v>
      </c>
      <c r="Z306" s="246">
        <f>Y306*VLOOKUP(G306,IMMO!$C$4:$R$342,6,FALSE)*VLOOKUP(G306,IMMO!$C$4:$R$342,7,FALSE)</f>
        <v>0</v>
      </c>
      <c r="AA306" s="246">
        <f>X306*SUMIF(IMMO!C:C,G306,IMMO!M:M)</f>
        <v>0</v>
      </c>
      <c r="AB306" s="246">
        <f>X306*SUMIF(IMMO!C:C,G306,IMMO!N:N)</f>
        <v>0</v>
      </c>
      <c r="AC306" s="246">
        <f>X306*SUMIF(IMMO!C:C,G306,IMMO!O:O)</f>
        <v>0</v>
      </c>
      <c r="AD306" s="246">
        <f>X306*SUMIF(IMMO!C:C,G306,IMMO!Q:Q)</f>
        <v>0</v>
      </c>
      <c r="AE306" s="246">
        <f>X306*SUMIF(IMMO!C:C,G306,IMMO!R:R)</f>
        <v>0</v>
      </c>
      <c r="AF306" s="246">
        <f t="shared" si="9"/>
        <v>0</v>
      </c>
    </row>
    <row r="307" spans="1:32" x14ac:dyDescent="0.25">
      <c r="A307" s="41">
        <v>80</v>
      </c>
      <c r="B307" s="42" t="s">
        <v>8</v>
      </c>
      <c r="C307" s="41">
        <v>55</v>
      </c>
      <c r="D307" s="43" t="s">
        <v>322</v>
      </c>
      <c r="E307" s="41">
        <v>588186</v>
      </c>
      <c r="F307" s="43" t="s">
        <v>302</v>
      </c>
      <c r="G307" s="41">
        <v>88186</v>
      </c>
      <c r="H307" s="43" t="s">
        <v>302</v>
      </c>
      <c r="I307" s="41">
        <v>88186</v>
      </c>
      <c r="K307" s="28">
        <f>IF(SUMIF(CONSO!C:C,G307,CONSO!G:G)=0,0,L307/SUMIF(CONSO!C:C,G307,CONSO!G:G))</f>
        <v>1.6769350992577887E-2</v>
      </c>
      <c r="L307" s="246">
        <f>SUMIF(BAROMPREM!B:B,G307,BAROMPREM!J:J)/1000-M307</f>
        <v>35</v>
      </c>
      <c r="M307" s="246">
        <f>SUMIF(BAROMPREM!B:B,G307,BAROMPREM!L:L)/1000</f>
        <v>3.9529999999999998</v>
      </c>
      <c r="N307" s="246">
        <f>L307*VLOOKUP(G307,CONSO!$C$4:$N$342,6,FALSE)*VLOOKUP(G307,CONSO!$C$4:$N$342,7,FALSE)+M307*CONSO!$S$4*CONSO!$T$4</f>
        <v>3.3369624742400337</v>
      </c>
      <c r="O307" s="246">
        <f>K307*SUMIF(CONSO!C:C,G307,CONSO!M:M)</f>
        <v>0</v>
      </c>
      <c r="P307" s="246">
        <f>K307*SUMIF(CONSO!C:C,G307,CONSO!N:N)</f>
        <v>0</v>
      </c>
      <c r="Q307" s="246">
        <f t="shared" si="8"/>
        <v>3.3369624742400337</v>
      </c>
      <c r="W307" s="62">
        <v>1.25</v>
      </c>
      <c r="X307" s="28">
        <f>IF(SUMIF(IMMO!C:C,G307,IMMO!G:G)=0,0,Y307/SUMIF(IMMO!C:C,G307,IMMO!G:G))</f>
        <v>0</v>
      </c>
      <c r="Y307" s="246">
        <f>SUMIF(BAROMPREM!B:B,G307,BAROMPREM!N:N)/1000</f>
        <v>0</v>
      </c>
      <c r="Z307" s="246">
        <f>Y307*VLOOKUP(G307,IMMO!$C$4:$R$342,6,FALSE)*VLOOKUP(G307,IMMO!$C$4:$R$342,7,FALSE)</f>
        <v>0</v>
      </c>
      <c r="AA307" s="246">
        <f>X307*SUMIF(IMMO!C:C,G307,IMMO!M:M)</f>
        <v>0</v>
      </c>
      <c r="AB307" s="246">
        <f>X307*SUMIF(IMMO!C:C,G307,IMMO!N:N)</f>
        <v>0</v>
      </c>
      <c r="AC307" s="246">
        <f>X307*SUMIF(IMMO!C:C,G307,IMMO!O:O)</f>
        <v>0</v>
      </c>
      <c r="AD307" s="246">
        <f>X307*SUMIF(IMMO!C:C,G307,IMMO!Q:Q)</f>
        <v>0</v>
      </c>
      <c r="AE307" s="246">
        <f>X307*SUMIF(IMMO!C:C,G307,IMMO!R:R)</f>
        <v>0</v>
      </c>
      <c r="AF307" s="246">
        <f t="shared" si="9"/>
        <v>0</v>
      </c>
    </row>
    <row r="308" spans="1:32" x14ac:dyDescent="0.25">
      <c r="A308" s="41">
        <v>80</v>
      </c>
      <c r="B308" s="42" t="s">
        <v>8</v>
      </c>
      <c r="C308" s="41">
        <v>55</v>
      </c>
      <c r="D308" s="43" t="s">
        <v>322</v>
      </c>
      <c r="E308" s="41">
        <v>488246</v>
      </c>
      <c r="F308" s="43" t="s">
        <v>303</v>
      </c>
      <c r="G308" s="41">
        <v>88246</v>
      </c>
      <c r="H308" s="43" t="s">
        <v>303</v>
      </c>
      <c r="I308" s="41">
        <v>88246</v>
      </c>
      <c r="K308" s="28">
        <f>IF(SUMIF(CONSO!C:C,G308,CONSO!G:G)=0,0,L308/SUMIF(CONSO!C:C,G308,CONSO!G:G))</f>
        <v>4.7704421308673806E-2</v>
      </c>
      <c r="L308" s="246">
        <f>SUMIF(BAROMPREM!B:B,G308,BAROMPREM!J:J)/1000-M308</f>
        <v>91</v>
      </c>
      <c r="M308" s="246">
        <f>SUMIF(BAROMPREM!B:B,G308,BAROMPREM!L:L)/1000</f>
        <v>0.14266999999999999</v>
      </c>
      <c r="N308" s="246">
        <f>L308*VLOOKUP(G308,CONSO!$C$4:$N$342,6,FALSE)*VLOOKUP(G308,CONSO!$C$4:$N$342,7,FALSE)+M308*CONSO!$S$4*CONSO!$T$4</f>
        <v>8.6629124129345332</v>
      </c>
      <c r="O308" s="246">
        <f>K308*SUMIF(CONSO!C:C,G308,CONSO!M:M)</f>
        <v>0</v>
      </c>
      <c r="P308" s="246">
        <f>K308*SUMIF(CONSO!C:C,G308,CONSO!N:N)</f>
        <v>0</v>
      </c>
      <c r="Q308" s="246">
        <f t="shared" si="8"/>
        <v>8.6629124129345332</v>
      </c>
      <c r="W308" s="62">
        <v>1.25</v>
      </c>
      <c r="X308" s="28">
        <f>IF(SUMIF(IMMO!C:C,G308,IMMO!G:G)=0,0,Y308/SUMIF(IMMO!C:C,G308,IMMO!G:G))</f>
        <v>2.9472414253503214E-2</v>
      </c>
      <c r="Y308" s="246">
        <f>SUMIF(BAROMPREM!B:B,G308,BAROMPREM!N:N)/1000</f>
        <v>50</v>
      </c>
      <c r="Z308" s="246">
        <f>Y308*VLOOKUP(G308,IMMO!$C$4:$R$342,6,FALSE)*VLOOKUP(G308,IMMO!$C$4:$R$342,7,FALSE)</f>
        <v>1.9210523385483891</v>
      </c>
      <c r="AA308" s="246">
        <f>X308*SUMIF(IMMO!C:C,G308,IMMO!M:M)</f>
        <v>0</v>
      </c>
      <c r="AB308" s="246">
        <f>X308*SUMIF(IMMO!C:C,G308,IMMO!N:N)</f>
        <v>0</v>
      </c>
      <c r="AC308" s="246">
        <f>X308*SUMIF(IMMO!C:C,G308,IMMO!O:O)</f>
        <v>0</v>
      </c>
      <c r="AD308" s="246">
        <f>X308*SUMIF(IMMO!C:C,G308,IMMO!Q:Q)</f>
        <v>0</v>
      </c>
      <c r="AE308" s="246">
        <f>X308*SUMIF(IMMO!C:C,G308,IMMO!R:R)</f>
        <v>0</v>
      </c>
      <c r="AF308" s="246">
        <f t="shared" si="9"/>
        <v>2.4013154231854865</v>
      </c>
    </row>
    <row r="309" spans="1:32" x14ac:dyDescent="0.25">
      <c r="A309" s="41">
        <v>80</v>
      </c>
      <c r="B309" s="42" t="s">
        <v>8</v>
      </c>
      <c r="C309" s="41">
        <v>55</v>
      </c>
      <c r="D309" s="43" t="s">
        <v>322</v>
      </c>
      <c r="E309" s="41">
        <v>588316</v>
      </c>
      <c r="F309" s="43" t="s">
        <v>321</v>
      </c>
      <c r="G309" s="41">
        <v>88316</v>
      </c>
      <c r="H309" s="43" t="s">
        <v>321</v>
      </c>
      <c r="I309" s="41">
        <v>88316</v>
      </c>
      <c r="K309" s="28">
        <f>IF(SUMIF(CONSO!C:C,G309,CONSO!G:G)=0,0,L309/SUMIF(CONSO!C:C,G309,CONSO!G:G))</f>
        <v>4.6883049974240074E-2</v>
      </c>
      <c r="L309" s="246">
        <f>SUMIF(BAROMPREM!B:B,G309,BAROMPREM!J:J)/1000-M309</f>
        <v>90.999999999999986</v>
      </c>
      <c r="M309" s="246">
        <f>SUMIF(BAROMPREM!B:B,G309,BAROMPREM!L:L)/1000</f>
        <v>2.0095399999999999</v>
      </c>
      <c r="N309" s="246">
        <f>L309*VLOOKUP(G309,CONSO!$C$4:$N$342,6,FALSE)*VLOOKUP(G309,CONSO!$C$4:$N$342,7,FALSE)+M309*CONSO!$S$4*CONSO!$T$4</f>
        <v>8.4900569120725162</v>
      </c>
      <c r="O309" s="246">
        <f>K309*SUMIF(CONSO!C:C,G309,CONSO!M:M)</f>
        <v>0</v>
      </c>
      <c r="P309" s="246">
        <f>K309*SUMIF(CONSO!C:C,G309,CONSO!N:N)</f>
        <v>0</v>
      </c>
      <c r="Q309" s="246">
        <f t="shared" si="8"/>
        <v>8.4900569120725162</v>
      </c>
      <c r="W309" s="62">
        <v>1.25</v>
      </c>
      <c r="X309" s="28">
        <f>IF(SUMIF(IMMO!C:C,G309,IMMO!G:G)=0,0,Y309/SUMIF(IMMO!C:C,G309,IMMO!G:G))</f>
        <v>2.2310435570688965E-2</v>
      </c>
      <c r="Y309" s="246">
        <f>SUMIF(BAROMPREM!B:B,G309,BAROMPREM!N:N)/1000</f>
        <v>89.95</v>
      </c>
      <c r="Z309" s="246">
        <f>Y309*VLOOKUP(G309,IMMO!$C$4:$R$342,6,FALSE)*VLOOKUP(G309,IMMO!$C$4:$R$342,7,FALSE)</f>
        <v>4.2690378978335621</v>
      </c>
      <c r="AA309" s="246">
        <f>X309*SUMIF(IMMO!C:C,G309,IMMO!M:M)</f>
        <v>0</v>
      </c>
      <c r="AB309" s="246">
        <f>X309*SUMIF(IMMO!C:C,G309,IMMO!N:N)</f>
        <v>0</v>
      </c>
      <c r="AC309" s="246">
        <f>X309*SUMIF(IMMO!C:C,G309,IMMO!O:O)</f>
        <v>0</v>
      </c>
      <c r="AD309" s="246">
        <f>X309*SUMIF(IMMO!C:C,G309,IMMO!Q:Q)</f>
        <v>0</v>
      </c>
      <c r="AE309" s="246">
        <f>X309*SUMIF(IMMO!C:C,G309,IMMO!R:R)</f>
        <v>0</v>
      </c>
      <c r="AF309" s="246">
        <f t="shared" si="9"/>
        <v>5.3362973722919529</v>
      </c>
    </row>
    <row r="310" spans="1:32" x14ac:dyDescent="0.25">
      <c r="A310" s="41">
        <v>80</v>
      </c>
      <c r="B310" s="42" t="s">
        <v>8</v>
      </c>
      <c r="C310" s="41">
        <v>55</v>
      </c>
      <c r="D310" s="43" t="s">
        <v>322</v>
      </c>
      <c r="E310" s="41">
        <v>488326</v>
      </c>
      <c r="F310" s="43" t="s">
        <v>304</v>
      </c>
      <c r="G310" s="41">
        <v>88326</v>
      </c>
      <c r="H310" s="43" t="s">
        <v>304</v>
      </c>
      <c r="I310" s="41">
        <v>88326</v>
      </c>
      <c r="K310" s="28">
        <f>IF(SUMIF(CONSO!C:C,G310,CONSO!G:G)=0,0,L310/SUMIF(CONSO!C:C,G310,CONSO!G:G))</f>
        <v>2.8638274232871967E-2</v>
      </c>
      <c r="L310" s="246">
        <f>SUMIF(BAROMPREM!B:B,G310,BAROMPREM!J:J)/1000-M310</f>
        <v>88.5</v>
      </c>
      <c r="M310" s="246">
        <f>SUMIF(BAROMPREM!B:B,G310,BAROMPREM!L:L)/1000</f>
        <v>2.4511100000000003</v>
      </c>
      <c r="N310" s="246">
        <f>L310*VLOOKUP(G310,CONSO!$C$4:$N$342,6,FALSE)*VLOOKUP(G310,CONSO!$C$4:$N$342,7,FALSE)+M310*CONSO!$S$4*CONSO!$T$4</f>
        <v>7.3055968992694913</v>
      </c>
      <c r="O310" s="246">
        <f>K310*SUMIF(CONSO!C:C,G310,CONSO!M:M)</f>
        <v>0</v>
      </c>
      <c r="P310" s="246">
        <f>K310*SUMIF(CONSO!C:C,G310,CONSO!N:N)</f>
        <v>0</v>
      </c>
      <c r="Q310" s="246">
        <f t="shared" si="8"/>
        <v>7.3055968992694913</v>
      </c>
      <c r="W310" s="62">
        <v>1.2</v>
      </c>
      <c r="X310" s="28">
        <f>IF(SUMIF(IMMO!C:C,G310,IMMO!G:G)=0,0,Y310/SUMIF(IMMO!C:C,G310,IMMO!G:G))</f>
        <v>9.6499573848500275E-2</v>
      </c>
      <c r="Y310" s="246">
        <f>SUMIF(BAROMPREM!B:B,G310,BAROMPREM!N:N)/1000</f>
        <v>909.83391000000006</v>
      </c>
      <c r="Z310" s="246">
        <f>Y310*VLOOKUP(G310,IMMO!$C$4:$R$342,6,FALSE)*VLOOKUP(G310,IMMO!$C$4:$R$342,7,FALSE)</f>
        <v>29.905054361492084</v>
      </c>
      <c r="AA310" s="246">
        <f>X310*SUMIF(IMMO!C:C,G310,IMMO!M:M)</f>
        <v>0</v>
      </c>
      <c r="AB310" s="246">
        <f>X310*SUMIF(IMMO!C:C,G310,IMMO!N:N)</f>
        <v>0</v>
      </c>
      <c r="AC310" s="246">
        <f>X310*SUMIF(IMMO!C:C,G310,IMMO!O:O)</f>
        <v>0</v>
      </c>
      <c r="AD310" s="246">
        <f>X310*SUMIF(IMMO!C:C,G310,IMMO!Q:Q)</f>
        <v>0</v>
      </c>
      <c r="AE310" s="246">
        <f>X310*SUMIF(IMMO!C:C,G310,IMMO!R:R)</f>
        <v>0</v>
      </c>
      <c r="AF310" s="246">
        <f t="shared" si="9"/>
        <v>35.886065233790497</v>
      </c>
    </row>
    <row r="311" spans="1:32" x14ac:dyDescent="0.25">
      <c r="A311" s="41">
        <v>80</v>
      </c>
      <c r="B311" s="42" t="s">
        <v>8</v>
      </c>
      <c r="C311" s="41">
        <v>55</v>
      </c>
      <c r="D311" s="43" t="s">
        <v>322</v>
      </c>
      <c r="E311" s="41">
        <v>588386</v>
      </c>
      <c r="F311" s="43" t="s">
        <v>306</v>
      </c>
      <c r="G311" s="41">
        <v>88386</v>
      </c>
      <c r="H311" s="43" t="s">
        <v>306</v>
      </c>
      <c r="I311" s="41">
        <v>88386</v>
      </c>
      <c r="K311" s="28">
        <f>IF(SUMIF(CONSO!C:C,G311,CONSO!G:G)=0,0,L311/SUMIF(CONSO!C:C,G311,CONSO!G:G))</f>
        <v>5.2540324699206636E-2</v>
      </c>
      <c r="L311" s="246">
        <f>SUMIF(BAROMPREM!B:B,G311,BAROMPREM!J:J)/1000-M311</f>
        <v>40</v>
      </c>
      <c r="M311" s="246">
        <f>SUMIF(BAROMPREM!B:B,G311,BAROMPREM!L:L)/1000</f>
        <v>1.1200000000000001</v>
      </c>
      <c r="N311" s="246">
        <f>L311*VLOOKUP(G311,CONSO!$C$4:$N$342,6,FALSE)*VLOOKUP(G311,CONSO!$C$4:$N$342,7,FALSE)+M311*CONSO!$S$4*CONSO!$T$4</f>
        <v>4.2508604754226864</v>
      </c>
      <c r="O311" s="246">
        <f>K311*SUMIF(CONSO!C:C,G311,CONSO!M:M)</f>
        <v>0</v>
      </c>
      <c r="P311" s="246">
        <f>K311*SUMIF(CONSO!C:C,G311,CONSO!N:N)</f>
        <v>0</v>
      </c>
      <c r="Q311" s="246">
        <f t="shared" si="8"/>
        <v>4.2508604754226864</v>
      </c>
      <c r="W311" s="62">
        <v>1.25</v>
      </c>
      <c r="X311" s="28">
        <f>IF(SUMIF(IMMO!C:C,G311,IMMO!G:G)=0,0,Y311/SUMIF(IMMO!C:C,G311,IMMO!G:G))</f>
        <v>0</v>
      </c>
      <c r="Y311" s="246">
        <f>SUMIF(BAROMPREM!B:B,G311,BAROMPREM!N:N)/1000</f>
        <v>0</v>
      </c>
      <c r="Z311" s="246">
        <f>Y311*VLOOKUP(G311,IMMO!$C$4:$R$342,6,FALSE)*VLOOKUP(G311,IMMO!$C$4:$R$342,7,FALSE)</f>
        <v>0</v>
      </c>
      <c r="AA311" s="246">
        <f>X311*SUMIF(IMMO!C:C,G311,IMMO!M:M)</f>
        <v>0</v>
      </c>
      <c r="AB311" s="246">
        <f>X311*SUMIF(IMMO!C:C,G311,IMMO!N:N)</f>
        <v>0</v>
      </c>
      <c r="AC311" s="246">
        <f>X311*SUMIF(IMMO!C:C,G311,IMMO!O:O)</f>
        <v>0</v>
      </c>
      <c r="AD311" s="246">
        <f>X311*SUMIF(IMMO!C:C,G311,IMMO!Q:Q)</f>
        <v>0</v>
      </c>
      <c r="AE311" s="246">
        <f>X311*SUMIF(IMMO!C:C,G311,IMMO!R:R)</f>
        <v>0</v>
      </c>
      <c r="AF311" s="246">
        <f t="shared" si="9"/>
        <v>0</v>
      </c>
    </row>
    <row r="312" spans="1:32" x14ac:dyDescent="0.25">
      <c r="A312" s="41">
        <v>80</v>
      </c>
      <c r="B312" s="42" t="s">
        <v>8</v>
      </c>
      <c r="C312" s="41">
        <v>55</v>
      </c>
      <c r="D312" s="43" t="s">
        <v>322</v>
      </c>
      <c r="E312" s="41">
        <v>588461</v>
      </c>
      <c r="F312" s="43" t="s">
        <v>312</v>
      </c>
      <c r="G312" s="41">
        <v>88461</v>
      </c>
      <c r="H312" s="43" t="s">
        <v>312</v>
      </c>
      <c r="I312" s="41">
        <v>88461</v>
      </c>
      <c r="K312" s="28">
        <f>IF(SUMIF(CONSO!C:C,G312,CONSO!G:G)=0,0,L312/SUMIF(CONSO!C:C,G312,CONSO!G:G))</f>
        <v>3.2022625672840074E-2</v>
      </c>
      <c r="L312" s="246">
        <f>SUMIF(BAROMPREM!B:B,G312,BAROMPREM!J:J)/1000-M312</f>
        <v>35.1</v>
      </c>
      <c r="M312" s="246">
        <f>SUMIF(BAROMPREM!B:B,G312,BAROMPREM!L:L)/1000</f>
        <v>0.45195999999999997</v>
      </c>
      <c r="N312" s="246">
        <f>L312*VLOOKUP(G312,CONSO!$C$4:$N$342,6,FALSE)*VLOOKUP(G312,CONSO!$C$4:$N$342,7,FALSE)+M312*CONSO!$S$4*CONSO!$T$4</f>
        <v>3.3074918449667043</v>
      </c>
      <c r="O312" s="246">
        <f>K312*SUMIF(CONSO!C:C,G312,CONSO!M:M)</f>
        <v>0</v>
      </c>
      <c r="P312" s="246">
        <f>K312*SUMIF(CONSO!C:C,G312,CONSO!N:N)</f>
        <v>0</v>
      </c>
      <c r="Q312" s="246">
        <f t="shared" si="8"/>
        <v>3.3074918449667043</v>
      </c>
      <c r="W312" s="62">
        <v>1.25</v>
      </c>
      <c r="X312" s="28">
        <f>IF(SUMIF(IMMO!C:C,G312,IMMO!G:G)=0,0,Y312/SUMIF(IMMO!C:C,G312,IMMO!G:G))</f>
        <v>0</v>
      </c>
      <c r="Y312" s="246">
        <f>SUMIF(BAROMPREM!B:B,G312,BAROMPREM!N:N)/1000</f>
        <v>0</v>
      </c>
      <c r="Z312" s="246">
        <f>Y312*VLOOKUP(G312,IMMO!$C$4:$R$342,6,FALSE)*VLOOKUP(G312,IMMO!$C$4:$R$342,7,FALSE)</f>
        <v>0</v>
      </c>
      <c r="AA312" s="246">
        <f>X312*SUMIF(IMMO!C:C,G312,IMMO!M:M)</f>
        <v>0</v>
      </c>
      <c r="AB312" s="246">
        <f>X312*SUMIF(IMMO!C:C,G312,IMMO!N:N)</f>
        <v>0</v>
      </c>
      <c r="AC312" s="246">
        <f>X312*SUMIF(IMMO!C:C,G312,IMMO!O:O)</f>
        <v>0</v>
      </c>
      <c r="AD312" s="246">
        <f>X312*SUMIF(IMMO!C:C,G312,IMMO!Q:Q)</f>
        <v>0</v>
      </c>
      <c r="AE312" s="246">
        <f>X312*SUMIF(IMMO!C:C,G312,IMMO!R:R)</f>
        <v>0</v>
      </c>
      <c r="AF312" s="246">
        <f t="shared" si="9"/>
        <v>0</v>
      </c>
    </row>
    <row r="313" spans="1:32" x14ac:dyDescent="0.25">
      <c r="A313" s="41">
        <v>80</v>
      </c>
      <c r="B313" s="42" t="s">
        <v>8</v>
      </c>
      <c r="C313" s="41">
        <v>55</v>
      </c>
      <c r="D313" s="43" t="s">
        <v>322</v>
      </c>
      <c r="E313" s="41">
        <v>588551</v>
      </c>
      <c r="F313" s="43" t="s">
        <v>313</v>
      </c>
      <c r="G313" s="41">
        <v>88551</v>
      </c>
      <c r="H313" s="43" t="s">
        <v>313</v>
      </c>
      <c r="I313" s="41">
        <v>88551</v>
      </c>
      <c r="K313" s="28">
        <f>IF(SUMIF(CONSO!C:C,G313,CONSO!G:G)=0,0,L313/SUMIF(CONSO!C:C,G313,CONSO!G:G))</f>
        <v>3.8723061366915369E-2</v>
      </c>
      <c r="L313" s="246">
        <f>SUMIF(BAROMPREM!B:B,G313,BAROMPREM!J:J)/1000-M313</f>
        <v>89</v>
      </c>
      <c r="M313" s="246">
        <f>SUMIF(BAROMPREM!B:B,G313,BAROMPREM!L:L)/1000</f>
        <v>3.8016100000000002</v>
      </c>
      <c r="N313" s="246">
        <f>L313*VLOOKUP(G313,CONSO!$C$4:$N$342,6,FALSE)*VLOOKUP(G313,CONSO!$C$4:$N$342,7,FALSE)+M313*CONSO!$S$4*CONSO!$T$4</f>
        <v>8.011472414616863</v>
      </c>
      <c r="O313" s="246">
        <f>K313*SUMIF(CONSO!C:C,G313,CONSO!M:M)</f>
        <v>0</v>
      </c>
      <c r="P313" s="246">
        <f>K313*SUMIF(CONSO!C:C,G313,CONSO!N:N)</f>
        <v>0</v>
      </c>
      <c r="Q313" s="246">
        <f t="shared" si="8"/>
        <v>8.011472414616863</v>
      </c>
      <c r="W313" s="62">
        <v>1.25</v>
      </c>
      <c r="X313" s="28">
        <f>IF(SUMIF(IMMO!C:C,G313,IMMO!G:G)=0,0,Y313/SUMIF(IMMO!C:C,G313,IMMO!G:G))</f>
        <v>-1.6332052572520166E-3</v>
      </c>
      <c r="Y313" s="246">
        <f>SUMIF(BAROMPREM!B:B,G313,BAROMPREM!N:N)/1000</f>
        <v>-11.755000000000001</v>
      </c>
      <c r="Z313" s="246">
        <f>Y313*VLOOKUP(G313,IMMO!$C$4:$R$342,6,FALSE)*VLOOKUP(G313,IMMO!$C$4:$R$342,7,FALSE)</f>
        <v>-0.47854447660471461</v>
      </c>
      <c r="AA313" s="246">
        <f>X313*SUMIF(IMMO!C:C,G313,IMMO!M:M)</f>
        <v>0</v>
      </c>
      <c r="AB313" s="246">
        <f>X313*SUMIF(IMMO!C:C,G313,IMMO!N:N)</f>
        <v>0</v>
      </c>
      <c r="AC313" s="246">
        <f>X313*SUMIF(IMMO!C:C,G313,IMMO!O:O)</f>
        <v>0</v>
      </c>
      <c r="AD313" s="246">
        <f>X313*SUMIF(IMMO!C:C,G313,IMMO!Q:Q)</f>
        <v>0</v>
      </c>
      <c r="AE313" s="246">
        <f>X313*SUMIF(IMMO!C:C,G313,IMMO!R:R)</f>
        <v>0</v>
      </c>
      <c r="AF313" s="246">
        <f t="shared" si="9"/>
        <v>-0.59818059575589322</v>
      </c>
    </row>
    <row r="314" spans="1:32" x14ac:dyDescent="0.25">
      <c r="A314" s="41">
        <v>80</v>
      </c>
      <c r="B314" s="42" t="s">
        <v>8</v>
      </c>
      <c r="C314" s="41">
        <v>55</v>
      </c>
      <c r="D314" s="43" t="s">
        <v>322</v>
      </c>
      <c r="E314" s="41">
        <v>488556</v>
      </c>
      <c r="F314" s="43" t="s">
        <v>314</v>
      </c>
      <c r="G314" s="41">
        <v>88556</v>
      </c>
      <c r="H314" s="43" t="s">
        <v>314</v>
      </c>
      <c r="I314" s="41">
        <v>88556</v>
      </c>
      <c r="K314" s="28">
        <f>IF(SUMIF(CONSO!C:C,G314,CONSO!G:G)=0,0,L314/SUMIF(CONSO!C:C,G314,CONSO!G:G))</f>
        <v>0</v>
      </c>
      <c r="L314" s="246">
        <f>SUMIF(BAROMPREM!B:B,G314,BAROMPREM!J:J)/1000-M314</f>
        <v>0</v>
      </c>
      <c r="M314" s="246">
        <f>SUMIF(BAROMPREM!B:B,G314,BAROMPREM!L:L)/1000</f>
        <v>1.2642800000000001</v>
      </c>
      <c r="N314" s="246">
        <f>L314*VLOOKUP(G314,CONSO!$C$4:$N$342,6,FALSE)*VLOOKUP(G314,CONSO!$C$4:$N$342,7,FALSE)+M314*CONSO!$S$4*CONSO!$T$4</f>
        <v>8.5748526720000037E-2</v>
      </c>
      <c r="O314" s="246">
        <f>K314*SUMIF(CONSO!C:C,G314,CONSO!M:M)</f>
        <v>0</v>
      </c>
      <c r="P314" s="246">
        <f>K314*SUMIF(CONSO!C:C,G314,CONSO!N:N)</f>
        <v>0</v>
      </c>
      <c r="Q314" s="246">
        <f t="shared" si="8"/>
        <v>8.5748526720000037E-2</v>
      </c>
      <c r="W314" s="62">
        <v>1.25</v>
      </c>
      <c r="X314" s="28">
        <f>IF(SUMIF(IMMO!C:C,G314,IMMO!G:G)=0,0,Y314/SUMIF(IMMO!C:C,G314,IMMO!G:G))</f>
        <v>3.1748075068491366E-2</v>
      </c>
      <c r="Y314" s="246">
        <f>SUMIF(BAROMPREM!B:B,G314,BAROMPREM!N:N)/1000</f>
        <v>156.05298999999999</v>
      </c>
      <c r="Z314" s="246">
        <f>Y314*VLOOKUP(G314,IMMO!$C$4:$R$342,6,FALSE)*VLOOKUP(G314,IMMO!$C$4:$R$342,7,FALSE)</f>
        <v>7.4650508589330116</v>
      </c>
      <c r="AA314" s="246">
        <f>X314*SUMIF(IMMO!C:C,G314,IMMO!M:M)</f>
        <v>0</v>
      </c>
      <c r="AB314" s="246">
        <f>X314*SUMIF(IMMO!C:C,G314,IMMO!N:N)</f>
        <v>0</v>
      </c>
      <c r="AC314" s="246">
        <f>X314*SUMIF(IMMO!C:C,G314,IMMO!O:O)</f>
        <v>0</v>
      </c>
      <c r="AD314" s="246">
        <f>X314*SUMIF(IMMO!C:C,G314,IMMO!Q:Q)</f>
        <v>0</v>
      </c>
      <c r="AE314" s="246">
        <f>X314*SUMIF(IMMO!C:C,G314,IMMO!R:R)</f>
        <v>0</v>
      </c>
      <c r="AF314" s="246">
        <f t="shared" si="9"/>
        <v>9.3313135736662645</v>
      </c>
    </row>
    <row r="315" spans="1:32" x14ac:dyDescent="0.25">
      <c r="A315" s="41">
        <v>80</v>
      </c>
      <c r="B315" s="42" t="s">
        <v>8</v>
      </c>
      <c r="C315" s="41">
        <v>55</v>
      </c>
      <c r="D315" s="43" t="s">
        <v>322</v>
      </c>
      <c r="E315" s="41">
        <v>488586</v>
      </c>
      <c r="F315" s="43" t="s">
        <v>322</v>
      </c>
      <c r="G315" s="41">
        <v>88586</v>
      </c>
      <c r="H315" s="43" t="s">
        <v>322</v>
      </c>
      <c r="I315" s="41">
        <v>88586</v>
      </c>
      <c r="K315" s="28">
        <f>IF(SUMIF(CONSO!C:C,G315,CONSO!G:G)=0,0,L315/SUMIF(CONSO!C:C,G315,CONSO!G:G))</f>
        <v>3.3308382407168192E-2</v>
      </c>
      <c r="L315" s="246">
        <f>SUMIF(BAROMPREM!B:B,G315,BAROMPREM!J:J)/1000-M315</f>
        <v>150.84999999999997</v>
      </c>
      <c r="M315" s="246">
        <f>SUMIF(BAROMPREM!B:B,G315,BAROMPREM!L:L)/1000</f>
        <v>5.3712700000000009</v>
      </c>
      <c r="N315" s="246">
        <f>L315*VLOOKUP(G315,CONSO!$C$4:$N$342,6,FALSE)*VLOOKUP(G315,CONSO!$C$4:$N$342,7,FALSE)+M315*CONSO!$S$4*CONSO!$T$4</f>
        <v>11.030186222709931</v>
      </c>
      <c r="O315" s="246">
        <f>K315*SUMIF(CONSO!C:C,G315,CONSO!M:M)</f>
        <v>0</v>
      </c>
      <c r="P315" s="246">
        <f>K315*SUMIF(CONSO!C:C,G315,CONSO!N:N)</f>
        <v>0</v>
      </c>
      <c r="Q315" s="246">
        <f t="shared" si="8"/>
        <v>11.030186222709931</v>
      </c>
      <c r="W315" s="62">
        <v>1.25</v>
      </c>
      <c r="X315" s="28">
        <f>IF(SUMIF(IMMO!C:C,G315,IMMO!G:G)=0,0,Y315/SUMIF(IMMO!C:C,G315,IMMO!G:G))</f>
        <v>6.8926063644345101E-2</v>
      </c>
      <c r="Y315" s="246">
        <f>SUMIF(BAROMPREM!B:B,G315,BAROMPREM!N:N)/1000</f>
        <v>1129.4440099999999</v>
      </c>
      <c r="Z315" s="246">
        <f>Y315*VLOOKUP(G315,IMMO!$C$4:$R$342,6,FALSE)*VLOOKUP(G315,IMMO!$C$4:$R$342,7,FALSE)</f>
        <v>35.614318063100598</v>
      </c>
      <c r="AA315" s="246">
        <f>X315*SUMIF(IMMO!C:C,G315,IMMO!M:M)</f>
        <v>0</v>
      </c>
      <c r="AB315" s="246">
        <f>X315*SUMIF(IMMO!C:C,G315,IMMO!N:N)</f>
        <v>0</v>
      </c>
      <c r="AC315" s="246">
        <f>X315*SUMIF(IMMO!C:C,G315,IMMO!O:O)</f>
        <v>0</v>
      </c>
      <c r="AD315" s="246">
        <f>X315*SUMIF(IMMO!C:C,G315,IMMO!Q:Q)</f>
        <v>0</v>
      </c>
      <c r="AE315" s="246">
        <f>X315*SUMIF(IMMO!C:C,G315,IMMO!R:R)</f>
        <v>0</v>
      </c>
      <c r="AF315" s="246">
        <f t="shared" si="9"/>
        <v>44.517897578875747</v>
      </c>
    </row>
    <row r="316" spans="1:32" x14ac:dyDescent="0.25">
      <c r="A316" s="41">
        <v>80</v>
      </c>
      <c r="B316" s="42" t="s">
        <v>8</v>
      </c>
      <c r="C316" s="41">
        <v>55</v>
      </c>
      <c r="D316" s="43" t="s">
        <v>322</v>
      </c>
      <c r="E316" s="41">
        <v>588587</v>
      </c>
      <c r="F316" s="43" t="s">
        <v>323</v>
      </c>
      <c r="G316" s="41">
        <v>88587</v>
      </c>
      <c r="H316" s="43" t="s">
        <v>323</v>
      </c>
      <c r="I316" s="41">
        <v>88587</v>
      </c>
      <c r="K316" s="28">
        <f>IF(SUMIF(CONSO!C:C,G316,CONSO!G:G)=0,0,L316/SUMIF(CONSO!C:C,G316,CONSO!G:G))</f>
        <v>8.3523789553459852E-3</v>
      </c>
      <c r="L316" s="246">
        <f>SUMIF(BAROMPREM!B:B,G316,BAROMPREM!J:J)/1000-M316</f>
        <v>19</v>
      </c>
      <c r="M316" s="246">
        <f>SUMIF(BAROMPREM!B:B,G316,BAROMPREM!L:L)/1000</f>
        <v>0.16300999999999999</v>
      </c>
      <c r="N316" s="246">
        <f>L316*VLOOKUP(G316,CONSO!$C$4:$N$342,6,FALSE)*VLOOKUP(G316,CONSO!$C$4:$N$342,7,FALSE)+M316*CONSO!$S$4*CONSO!$T$4</f>
        <v>1.5673720168465624</v>
      </c>
      <c r="O316" s="246">
        <f>K316*SUMIF(CONSO!C:C,G316,CONSO!M:M)</f>
        <v>0</v>
      </c>
      <c r="P316" s="246">
        <f>K316*SUMIF(CONSO!C:C,G316,CONSO!N:N)</f>
        <v>0</v>
      </c>
      <c r="Q316" s="246">
        <f t="shared" si="8"/>
        <v>1.5673720168465624</v>
      </c>
      <c r="W316" s="62">
        <v>1.25</v>
      </c>
      <c r="X316" s="28">
        <f>IF(SUMIF(IMMO!C:C,G316,IMMO!G:G)=0,0,Y316/SUMIF(IMMO!C:C,G316,IMMO!G:G))</f>
        <v>5.7899658174401118E-2</v>
      </c>
      <c r="Y316" s="246">
        <f>SUMIF(BAROMPREM!B:B,G316,BAROMPREM!N:N)/1000</f>
        <v>274.27459999999996</v>
      </c>
      <c r="Z316" s="246">
        <f>Y316*VLOOKUP(G316,IMMO!$C$4:$R$342,6,FALSE)*VLOOKUP(G316,IMMO!$C$4:$R$342,7,FALSE)</f>
        <v>9.3411647972336791</v>
      </c>
      <c r="AA316" s="246">
        <f>X316*SUMIF(IMMO!C:C,G316,IMMO!M:M)</f>
        <v>0</v>
      </c>
      <c r="AB316" s="246">
        <f>X316*SUMIF(IMMO!C:C,G316,IMMO!N:N)</f>
        <v>0</v>
      </c>
      <c r="AC316" s="246">
        <f>X316*SUMIF(IMMO!C:C,G316,IMMO!O:O)</f>
        <v>0</v>
      </c>
      <c r="AD316" s="246">
        <f>X316*SUMIF(IMMO!C:C,G316,IMMO!Q:Q)</f>
        <v>0</v>
      </c>
      <c r="AE316" s="246">
        <f>X316*SUMIF(IMMO!C:C,G316,IMMO!R:R)</f>
        <v>0</v>
      </c>
      <c r="AF316" s="246">
        <f t="shared" si="9"/>
        <v>11.676455996542099</v>
      </c>
    </row>
    <row r="317" spans="1:32" x14ac:dyDescent="0.25">
      <c r="A317" s="41">
        <v>80</v>
      </c>
      <c r="B317" s="42" t="s">
        <v>8</v>
      </c>
      <c r="C317" s="41">
        <v>55</v>
      </c>
      <c r="D317" s="43" t="s">
        <v>322</v>
      </c>
      <c r="E317" s="41">
        <v>488616</v>
      </c>
      <c r="F317" s="43" t="s">
        <v>315</v>
      </c>
      <c r="G317" s="41">
        <v>88616</v>
      </c>
      <c r="H317" s="43" t="s">
        <v>315</v>
      </c>
      <c r="I317" s="41">
        <v>88616</v>
      </c>
      <c r="K317" s="28">
        <f>IF(SUMIF(CONSO!C:C,G317,CONSO!G:G)=0,0,L317/SUMIF(CONSO!C:C,G317,CONSO!G:G))</f>
        <v>0</v>
      </c>
      <c r="L317" s="246">
        <f>SUMIF(BAROMPREM!B:B,G317,BAROMPREM!J:J)/1000-M317</f>
        <v>0</v>
      </c>
      <c r="M317" s="246">
        <f>SUMIF(BAROMPREM!B:B,G317,BAROMPREM!L:L)/1000</f>
        <v>8.0260000000000012E-2</v>
      </c>
      <c r="N317" s="246">
        <f>L317*VLOOKUP(G317,CONSO!$C$4:$N$342,6,FALSE)*VLOOKUP(G317,CONSO!$C$4:$N$342,7,FALSE)+M317*CONSO!$S$4*CONSO!$T$4</f>
        <v>5.4435542400000023E-3</v>
      </c>
      <c r="O317" s="246">
        <f>K317*SUMIF(CONSO!C:C,G317,CONSO!M:M)</f>
        <v>0</v>
      </c>
      <c r="P317" s="246">
        <f>K317*SUMIF(CONSO!C:C,G317,CONSO!N:N)</f>
        <v>0</v>
      </c>
      <c r="Q317" s="246">
        <f t="shared" si="8"/>
        <v>5.4435542400000023E-3</v>
      </c>
      <c r="W317" s="62">
        <v>1.25</v>
      </c>
      <c r="X317" s="28">
        <f>IF(SUMIF(IMMO!C:C,G317,IMMO!G:G)=0,0,Y317/SUMIF(IMMO!C:C,G317,IMMO!G:G))</f>
        <v>0</v>
      </c>
      <c r="Y317" s="246">
        <f>SUMIF(BAROMPREM!B:B,G317,BAROMPREM!N:N)/1000</f>
        <v>0</v>
      </c>
      <c r="Z317" s="246">
        <f>Y317*VLOOKUP(G317,IMMO!$C$4:$R$342,6,FALSE)*VLOOKUP(G317,IMMO!$C$4:$R$342,7,FALSE)</f>
        <v>0</v>
      </c>
      <c r="AA317" s="246">
        <f>X317*SUMIF(IMMO!C:C,G317,IMMO!M:M)</f>
        <v>0</v>
      </c>
      <c r="AB317" s="246">
        <f>X317*SUMIF(IMMO!C:C,G317,IMMO!N:N)</f>
        <v>0</v>
      </c>
      <c r="AC317" s="246">
        <f>X317*SUMIF(IMMO!C:C,G317,IMMO!O:O)</f>
        <v>0</v>
      </c>
      <c r="AD317" s="246">
        <f>X317*SUMIF(IMMO!C:C,G317,IMMO!Q:Q)</f>
        <v>0</v>
      </c>
      <c r="AE317" s="246">
        <f>X317*SUMIF(IMMO!C:C,G317,IMMO!R:R)</f>
        <v>0</v>
      </c>
      <c r="AF317" s="246">
        <f t="shared" si="9"/>
        <v>0</v>
      </c>
    </row>
    <row r="318" spans="1:32" x14ac:dyDescent="0.25">
      <c r="A318" s="41">
        <v>80</v>
      </c>
      <c r="B318" s="42" t="s">
        <v>8</v>
      </c>
      <c r="C318" s="41">
        <v>55</v>
      </c>
      <c r="D318" s="43" t="s">
        <v>322</v>
      </c>
      <c r="E318" s="41">
        <v>588666</v>
      </c>
      <c r="F318" s="43" t="s">
        <v>307</v>
      </c>
      <c r="G318" s="41">
        <v>88666</v>
      </c>
      <c r="H318" s="43" t="s">
        <v>307</v>
      </c>
      <c r="I318" s="41">
        <v>88666</v>
      </c>
      <c r="K318" s="28">
        <f>IF(SUMIF(CONSO!C:C,G318,CONSO!G:G)=0,0,L318/SUMIF(CONSO!C:C,G318,CONSO!G:G))</f>
        <v>4.6003178162422761E-2</v>
      </c>
      <c r="L318" s="246">
        <f>SUMIF(BAROMPREM!B:B,G318,BAROMPREM!J:J)/1000-M318</f>
        <v>69.999999999999986</v>
      </c>
      <c r="M318" s="246">
        <f>SUMIF(BAROMPREM!B:B,G318,BAROMPREM!L:L)/1000</f>
        <v>0.76680999999999999</v>
      </c>
      <c r="N318" s="246">
        <f>L318*VLOOKUP(G318,CONSO!$C$4:$N$342,6,FALSE)*VLOOKUP(G318,CONSO!$C$4:$N$342,7,FALSE)+M318*CONSO!$S$4*CONSO!$T$4</f>
        <v>6.9644870560472185</v>
      </c>
      <c r="O318" s="246">
        <f>K318*SUMIF(CONSO!C:C,G318,CONSO!M:M)</f>
        <v>0</v>
      </c>
      <c r="P318" s="246">
        <f>K318*SUMIF(CONSO!C:C,G318,CONSO!N:N)</f>
        <v>0</v>
      </c>
      <c r="Q318" s="246">
        <f t="shared" si="8"/>
        <v>6.9644870560472185</v>
      </c>
      <c r="W318" s="62">
        <v>1.25</v>
      </c>
      <c r="X318" s="28">
        <f>IF(SUMIF(IMMO!C:C,G318,IMMO!G:G)=0,0,Y318/SUMIF(IMMO!C:C,G318,IMMO!G:G))</f>
        <v>0.10698816154481816</v>
      </c>
      <c r="Y318" s="246">
        <f>SUMIF(BAROMPREM!B:B,G318,BAROMPREM!N:N)/1000</f>
        <v>432.82458000000003</v>
      </c>
      <c r="Z318" s="246">
        <f>Y318*VLOOKUP(G318,IMMO!$C$4:$R$342,6,FALSE)*VLOOKUP(G318,IMMO!$C$4:$R$342,7,FALSE)</f>
        <v>16.629749472399002</v>
      </c>
      <c r="AA318" s="246">
        <f>X318*SUMIF(IMMO!C:C,G318,IMMO!M:M)</f>
        <v>0</v>
      </c>
      <c r="AB318" s="246">
        <f>X318*SUMIF(IMMO!C:C,G318,IMMO!N:N)</f>
        <v>0</v>
      </c>
      <c r="AC318" s="246">
        <f>X318*SUMIF(IMMO!C:C,G318,IMMO!O:O)</f>
        <v>0</v>
      </c>
      <c r="AD318" s="246">
        <f>X318*SUMIF(IMMO!C:C,G318,IMMO!Q:Q)</f>
        <v>0</v>
      </c>
      <c r="AE318" s="246">
        <f>X318*SUMIF(IMMO!C:C,G318,IMMO!R:R)</f>
        <v>0</v>
      </c>
      <c r="AF318" s="246">
        <f t="shared" si="9"/>
        <v>20.787186840498752</v>
      </c>
    </row>
    <row r="319" spans="1:32" x14ac:dyDescent="0.25">
      <c r="A319" s="41">
        <v>269</v>
      </c>
      <c r="B319" s="42" t="s">
        <v>390</v>
      </c>
      <c r="C319" s="41">
        <v>5022</v>
      </c>
      <c r="D319" s="43" t="s">
        <v>478</v>
      </c>
      <c r="E319" s="41">
        <v>4022</v>
      </c>
      <c r="F319" s="43" t="s">
        <v>337</v>
      </c>
      <c r="G319" s="41">
        <v>57880</v>
      </c>
      <c r="H319" s="43" t="s">
        <v>337</v>
      </c>
      <c r="I319" s="41">
        <v>57880</v>
      </c>
      <c r="K319" s="28">
        <f>IF(SUMIF(CONSO!C:C,G319,CONSO!G:G)=0,0,L319/SUMIF(CONSO!C:C,G319,CONSO!G:G))</f>
        <v>3.2743023397229003E-2</v>
      </c>
      <c r="L319" s="246">
        <f>SUMIF(BAROMPREM!B:B,G319,BAROMPREM!J:J)/1000-M319</f>
        <v>49</v>
      </c>
      <c r="M319" s="246">
        <f>SUMIF(BAROMPREM!B:B,G319,BAROMPREM!L:L)/1000</f>
        <v>4.3230000000000004</v>
      </c>
      <c r="N319" s="246">
        <f>L319*VLOOKUP(G319,CONSO!$C$4:$N$342,6,FALSE)*VLOOKUP(G319,CONSO!$C$4:$N$342,7,FALSE)+M319*CONSO!$S$4*CONSO!$T$4</f>
        <v>3.3514618529112385</v>
      </c>
      <c r="O319" s="246">
        <f>K319*SUMIF(CONSO!C:C,G319,CONSO!M:M)</f>
        <v>0</v>
      </c>
      <c r="P319" s="246">
        <f>K319*SUMIF(CONSO!C:C,G319,CONSO!N:N)</f>
        <v>0</v>
      </c>
      <c r="Q319" s="246">
        <f t="shared" si="8"/>
        <v>3.3514618529112385</v>
      </c>
      <c r="W319" s="62">
        <v>1.1000000000000001</v>
      </c>
      <c r="X319" s="28">
        <f>IF(SUMIF(IMMO!C:C,G319,IMMO!G:G)=0,0,Y319/SUMIF(IMMO!C:C,G319,IMMO!G:G))</f>
        <v>2.3002969274187914E-2</v>
      </c>
      <c r="Y319" s="246">
        <f>SUMIF(BAROMPREM!B:B,G319,BAROMPREM!N:N)/1000</f>
        <v>415.26155</v>
      </c>
      <c r="Z319" s="246">
        <f>Y319*VLOOKUP(G319,IMMO!$C$4:$R$342,6,FALSE)*VLOOKUP(G319,IMMO!$C$4:$R$342,7,FALSE)</f>
        <v>21.289759226267648</v>
      </c>
      <c r="AA319" s="246">
        <f>X319*SUMIF(IMMO!C:C,G319,IMMO!M:M)</f>
        <v>0</v>
      </c>
      <c r="AB319" s="246">
        <f>X319*SUMIF(IMMO!C:C,G319,IMMO!N:N)</f>
        <v>0</v>
      </c>
      <c r="AC319" s="246">
        <f>X319*SUMIF(IMMO!C:C,G319,IMMO!O:O)</f>
        <v>0</v>
      </c>
      <c r="AD319" s="246">
        <f>X319*SUMIF(IMMO!C:C,G319,IMMO!Q:Q)</f>
        <v>0</v>
      </c>
      <c r="AE319" s="246">
        <f>X319*SUMIF(IMMO!C:C,G319,IMMO!R:R)</f>
        <v>0</v>
      </c>
      <c r="AF319" s="246">
        <f t="shared" si="9"/>
        <v>23.418735148894417</v>
      </c>
    </row>
    <row r="320" spans="1:32" x14ac:dyDescent="0.25">
      <c r="A320" s="41">
        <v>269</v>
      </c>
      <c r="B320" s="42" t="s">
        <v>390</v>
      </c>
      <c r="C320" s="41">
        <v>5017</v>
      </c>
      <c r="D320" s="43" t="s">
        <v>503</v>
      </c>
      <c r="E320" s="41">
        <v>4017</v>
      </c>
      <c r="F320" s="43" t="s">
        <v>336</v>
      </c>
      <c r="G320" s="41">
        <v>17</v>
      </c>
      <c r="H320" s="43" t="s">
        <v>336</v>
      </c>
      <c r="I320" s="41">
        <v>17</v>
      </c>
      <c r="K320" s="28">
        <f>IF(SUMIF(CONSO!C:C,G320,CONSO!G:G)=0,0,L320/SUMIF(CONSO!C:C,G320,CONSO!G:G))</f>
        <v>7.0324958456903314E-2</v>
      </c>
      <c r="L320" s="246">
        <f>SUMIF(BAROMPREM!B:B,G320,BAROMPREM!J:J)/1000-M320</f>
        <v>269</v>
      </c>
      <c r="M320" s="246">
        <f>SUMIF(BAROMPREM!B:B,G320,BAROMPREM!L:L)/1000</f>
        <v>17.689619999999998</v>
      </c>
      <c r="N320" s="246">
        <f>L320*VLOOKUP(G320,CONSO!$C$4:$N$342,6,FALSE)*VLOOKUP(G320,CONSO!$C$4:$N$342,7,FALSE)+M320*CONSO!$S$4*CONSO!$T$4</f>
        <v>15.673002104418456</v>
      </c>
      <c r="O320" s="246">
        <f>K320*SUMIF(CONSO!C:C,G320,CONSO!M:M)</f>
        <v>0</v>
      </c>
      <c r="P320" s="246">
        <f>K320*SUMIF(CONSO!C:C,G320,CONSO!N:N)</f>
        <v>0</v>
      </c>
      <c r="Q320" s="246">
        <f t="shared" si="8"/>
        <v>15.673002104418456</v>
      </c>
      <c r="W320" s="62">
        <v>1.1000000000000001</v>
      </c>
      <c r="X320" s="28">
        <f>IF(SUMIF(IMMO!C:C,G320,IMMO!G:G)=0,0,Y320/SUMIF(IMMO!C:C,G320,IMMO!G:G))</f>
        <v>9.3604655530424449E-2</v>
      </c>
      <c r="Y320" s="246">
        <f>SUMIF(BAROMPREM!B:B,G320,BAROMPREM!N:N)/1000</f>
        <v>3507.9021299999999</v>
      </c>
      <c r="Z320" s="246">
        <f>Y320*VLOOKUP(G320,IMMO!$C$4:$R$342,6,FALSE)*VLOOKUP(G320,IMMO!$C$4:$R$342,7,FALSE)</f>
        <v>38.0470173723876</v>
      </c>
      <c r="AA320" s="246">
        <f>X320*SUMIF(IMMO!C:C,G320,IMMO!M:M)</f>
        <v>0</v>
      </c>
      <c r="AB320" s="246">
        <f>X320*SUMIF(IMMO!C:C,G320,IMMO!N:N)</f>
        <v>0</v>
      </c>
      <c r="AC320" s="246">
        <f>X320*SUMIF(IMMO!C:C,G320,IMMO!O:O)</f>
        <v>0</v>
      </c>
      <c r="AD320" s="246">
        <f>X320*SUMIF(IMMO!C:C,G320,IMMO!Q:Q)</f>
        <v>0</v>
      </c>
      <c r="AE320" s="246">
        <f>X320*SUMIF(IMMO!C:C,G320,IMMO!R:R)</f>
        <v>0</v>
      </c>
      <c r="AF320" s="246">
        <f t="shared" si="9"/>
        <v>41.851719109626366</v>
      </c>
    </row>
  </sheetData>
  <mergeCells count="2">
    <mergeCell ref="K3:Q3"/>
    <mergeCell ref="W3:AF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AN400"/>
  <sheetViews>
    <sheetView workbookViewId="0">
      <selection activeCell="AH5" sqref="AH5"/>
    </sheetView>
  </sheetViews>
  <sheetFormatPr baseColWidth="10" defaultRowHeight="15" x14ac:dyDescent="0.25"/>
  <cols>
    <col min="31" max="32" width="12.42578125" customWidth="1"/>
    <col min="33" max="38" width="5.42578125" customWidth="1"/>
  </cols>
  <sheetData>
    <row r="1" spans="1:40" x14ac:dyDescent="0.25">
      <c r="A1" t="s">
        <v>667</v>
      </c>
    </row>
    <row r="3" spans="1:40" s="28" customFormat="1" x14ac:dyDescent="0.25">
      <c r="B3" s="242" t="s">
        <v>628</v>
      </c>
      <c r="C3" s="28">
        <v>2</v>
      </c>
      <c r="D3" s="28">
        <v>0</v>
      </c>
      <c r="E3" s="28">
        <v>0</v>
      </c>
      <c r="F3" s="28">
        <v>1</v>
      </c>
      <c r="G3" s="28">
        <v>3</v>
      </c>
      <c r="H3" s="28">
        <v>2</v>
      </c>
      <c r="I3" s="28">
        <v>3</v>
      </c>
      <c r="O3" s="62">
        <v>6</v>
      </c>
      <c r="P3" s="62">
        <v>6.8</v>
      </c>
      <c r="Q3" s="62">
        <v>4</v>
      </c>
      <c r="R3" s="62">
        <v>12</v>
      </c>
      <c r="S3" s="62">
        <v>4.8</v>
      </c>
      <c r="T3" s="62">
        <v>1</v>
      </c>
      <c r="U3" s="62">
        <v>2</v>
      </c>
      <c r="V3" s="62">
        <v>20</v>
      </c>
      <c r="W3" s="62">
        <v>4.8</v>
      </c>
      <c r="X3" s="62">
        <v>4.4000000000000004</v>
      </c>
    </row>
    <row r="5" spans="1:40" ht="45" x14ac:dyDescent="0.25">
      <c r="A5" s="257" t="s">
        <v>557</v>
      </c>
      <c r="B5" s="257" t="s">
        <v>361</v>
      </c>
      <c r="C5" s="258" t="s">
        <v>580</v>
      </c>
      <c r="D5" s="258" t="s">
        <v>669</v>
      </c>
      <c r="E5" s="258" t="s">
        <v>624</v>
      </c>
      <c r="F5" s="258" t="s">
        <v>582</v>
      </c>
      <c r="G5" s="258" t="s">
        <v>581</v>
      </c>
      <c r="H5" s="258" t="s">
        <v>558</v>
      </c>
      <c r="I5" s="258" t="s">
        <v>559</v>
      </c>
      <c r="J5" s="258" t="s">
        <v>560</v>
      </c>
      <c r="K5" s="258" t="s">
        <v>561</v>
      </c>
      <c r="L5" s="258" t="s">
        <v>562</v>
      </c>
      <c r="M5" s="258" t="s">
        <v>563</v>
      </c>
      <c r="N5" s="258" t="s">
        <v>490</v>
      </c>
      <c r="O5" s="258" t="s">
        <v>583</v>
      </c>
      <c r="P5" s="258" t="s">
        <v>584</v>
      </c>
      <c r="Q5" s="258" t="s">
        <v>585</v>
      </c>
      <c r="R5" s="258" t="s">
        <v>586</v>
      </c>
      <c r="S5" s="258" t="s">
        <v>587</v>
      </c>
      <c r="T5" s="258" t="s">
        <v>588</v>
      </c>
      <c r="U5" s="258" t="s">
        <v>589</v>
      </c>
      <c r="V5" s="258" t="s">
        <v>590</v>
      </c>
      <c r="W5" s="258" t="s">
        <v>591</v>
      </c>
      <c r="X5" s="258" t="s">
        <v>592</v>
      </c>
      <c r="Y5" s="258" t="s">
        <v>664</v>
      </c>
      <c r="Z5" s="258" t="s">
        <v>625</v>
      </c>
      <c r="AA5" s="258" t="s">
        <v>665</v>
      </c>
      <c r="AB5" s="258" t="s">
        <v>626</v>
      </c>
      <c r="AC5" s="258" t="s">
        <v>627</v>
      </c>
      <c r="AD5" s="258" t="s">
        <v>666</v>
      </c>
      <c r="AE5" s="258" t="s">
        <v>670</v>
      </c>
      <c r="AF5" s="258" t="s">
        <v>671</v>
      </c>
      <c r="AM5" s="243" t="s">
        <v>629</v>
      </c>
      <c r="AN5" s="243" t="s">
        <v>630</v>
      </c>
    </row>
    <row r="6" spans="1:40" x14ac:dyDescent="0.25">
      <c r="A6" s="261">
        <v>44256</v>
      </c>
      <c r="B6" s="262">
        <v>7</v>
      </c>
      <c r="C6" s="262">
        <v>14</v>
      </c>
      <c r="D6" s="262">
        <v>-12</v>
      </c>
      <c r="E6" s="262">
        <v>-17</v>
      </c>
      <c r="F6" s="262">
        <v>20</v>
      </c>
      <c r="G6" s="262">
        <v>13</v>
      </c>
      <c r="H6" s="262">
        <v>2</v>
      </c>
      <c r="I6" s="262">
        <v>-1</v>
      </c>
      <c r="J6" s="262">
        <v>248499.18</v>
      </c>
      <c r="K6" s="262">
        <v>247000</v>
      </c>
      <c r="L6" s="262">
        <v>1499.18</v>
      </c>
      <c r="M6" s="262">
        <v>0</v>
      </c>
      <c r="N6" s="262">
        <v>339912.56</v>
      </c>
      <c r="O6" s="262">
        <v>2</v>
      </c>
      <c r="P6" s="262">
        <v>7</v>
      </c>
      <c r="Q6" s="262">
        <v>1</v>
      </c>
      <c r="R6" s="262">
        <v>1</v>
      </c>
      <c r="S6" s="262">
        <v>2</v>
      </c>
      <c r="T6" s="262">
        <v>2</v>
      </c>
      <c r="U6" s="262">
        <v>2</v>
      </c>
      <c r="V6" s="263"/>
      <c r="W6" s="263"/>
      <c r="X6" s="263"/>
      <c r="Y6" s="262">
        <v>4</v>
      </c>
      <c r="Z6" s="262">
        <v>7</v>
      </c>
      <c r="AA6" s="263"/>
      <c r="AB6" s="262">
        <v>10</v>
      </c>
      <c r="AC6" s="262">
        <v>3</v>
      </c>
      <c r="AD6" s="263"/>
      <c r="AE6" s="262">
        <v>342956.2</v>
      </c>
      <c r="AF6" s="262">
        <v>136627.79999999999</v>
      </c>
      <c r="AM6" s="253">
        <f>C6*$C$3+D6*$D$3+E6*$E$3+F6*$F$3+G6*$G$3+H6*$H$3+I6*$I$3</f>
        <v>88</v>
      </c>
      <c r="AN6" s="252">
        <f>O6*$O$3+P6*$P$3+Q6*$Q$3+R6*$R$3+S6*$S$3+T6*$T$3+U6*$U$3+V6*$V$3+W6*$W$3+X6*$X$3</f>
        <v>91.199999999999989</v>
      </c>
    </row>
    <row r="7" spans="1:40" x14ac:dyDescent="0.25">
      <c r="A7" s="261">
        <v>44256</v>
      </c>
      <c r="B7" s="262">
        <v>8</v>
      </c>
      <c r="C7" s="262">
        <v>1</v>
      </c>
      <c r="D7" s="262">
        <v>-7</v>
      </c>
      <c r="E7" s="262">
        <v>-6</v>
      </c>
      <c r="F7" s="262">
        <v>1</v>
      </c>
      <c r="G7" s="262">
        <v>2</v>
      </c>
      <c r="H7" s="262">
        <v>1</v>
      </c>
      <c r="I7" s="262">
        <v>0</v>
      </c>
      <c r="J7" s="262">
        <v>194300.22</v>
      </c>
      <c r="K7" s="262">
        <v>194000</v>
      </c>
      <c r="L7" s="262">
        <v>300.22000000000003</v>
      </c>
      <c r="M7" s="262">
        <v>0</v>
      </c>
      <c r="N7" s="262">
        <v>153535.19</v>
      </c>
      <c r="O7" s="262">
        <v>2</v>
      </c>
      <c r="P7" s="262">
        <v>0</v>
      </c>
      <c r="Q7" s="263"/>
      <c r="R7" s="263"/>
      <c r="S7" s="262">
        <v>1</v>
      </c>
      <c r="T7" s="263"/>
      <c r="U7" s="262">
        <v>0</v>
      </c>
      <c r="V7" s="263"/>
      <c r="W7" s="263"/>
      <c r="X7" s="263"/>
      <c r="Y7" s="262">
        <v>-1</v>
      </c>
      <c r="Z7" s="263"/>
      <c r="AA7" s="263"/>
      <c r="AB7" s="262">
        <v>2</v>
      </c>
      <c r="AC7" s="262">
        <v>3</v>
      </c>
      <c r="AD7" s="263"/>
      <c r="AE7" s="262">
        <v>29305.9</v>
      </c>
      <c r="AF7" s="262">
        <v>15775.5</v>
      </c>
      <c r="AM7" s="253">
        <f t="shared" ref="AM7:AM70" si="0">C7*$C$3+D7*$D$3+E7*$E$3+F7*$F$3+G7*$G$3+H7*$H$3+I7*$I$3</f>
        <v>11</v>
      </c>
      <c r="AN7" s="252">
        <f t="shared" ref="AN7:AN70" si="1">O7*$O$3+P7*$P$3+Q7*$Q$3+R7*$R$3+S7*$S$3+T7*$T$3+U7*$U$3+V7*$V$3+W7*$W$3+X7*$X$3</f>
        <v>16.8</v>
      </c>
    </row>
    <row r="8" spans="1:40" x14ac:dyDescent="0.25">
      <c r="A8" s="261">
        <v>44256</v>
      </c>
      <c r="B8" s="262">
        <v>10</v>
      </c>
      <c r="C8" s="262">
        <v>2</v>
      </c>
      <c r="D8" s="262">
        <v>0</v>
      </c>
      <c r="E8" s="262">
        <v>2</v>
      </c>
      <c r="F8" s="262">
        <v>6</v>
      </c>
      <c r="G8" s="262">
        <v>0</v>
      </c>
      <c r="H8" s="262">
        <v>0</v>
      </c>
      <c r="I8" s="262">
        <v>0</v>
      </c>
      <c r="J8" s="262">
        <v>31043.42</v>
      </c>
      <c r="K8" s="262">
        <v>30000</v>
      </c>
      <c r="L8" s="262">
        <v>1043.42</v>
      </c>
      <c r="M8" s="262">
        <v>0</v>
      </c>
      <c r="N8" s="262">
        <v>115000</v>
      </c>
      <c r="O8" s="262">
        <v>2</v>
      </c>
      <c r="P8" s="263"/>
      <c r="Q8" s="263"/>
      <c r="R8" s="263"/>
      <c r="S8" s="262">
        <v>1</v>
      </c>
      <c r="T8" s="263"/>
      <c r="U8" s="262">
        <v>3</v>
      </c>
      <c r="V8" s="263"/>
      <c r="W8" s="263"/>
      <c r="X8" s="263"/>
      <c r="Y8" s="262">
        <v>-7</v>
      </c>
      <c r="Z8" s="263"/>
      <c r="AA8" s="262">
        <v>1</v>
      </c>
      <c r="AB8" s="262">
        <v>3</v>
      </c>
      <c r="AC8" s="262">
        <v>1</v>
      </c>
      <c r="AD8" s="263"/>
      <c r="AE8" s="262">
        <v>211868.1</v>
      </c>
      <c r="AF8" s="262">
        <v>77970.399999999994</v>
      </c>
      <c r="AM8" s="253">
        <f t="shared" si="0"/>
        <v>10</v>
      </c>
      <c r="AN8" s="252">
        <f t="shared" si="1"/>
        <v>22.8</v>
      </c>
    </row>
    <row r="9" spans="1:40" x14ac:dyDescent="0.25">
      <c r="A9" s="261">
        <v>44256</v>
      </c>
      <c r="B9" s="262">
        <v>11</v>
      </c>
      <c r="C9" s="263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M9" s="253">
        <f t="shared" si="0"/>
        <v>0</v>
      </c>
      <c r="AN9" s="252">
        <f t="shared" si="1"/>
        <v>0</v>
      </c>
    </row>
    <row r="10" spans="1:40" x14ac:dyDescent="0.25">
      <c r="A10" s="261">
        <v>44256</v>
      </c>
      <c r="B10" s="262">
        <v>12</v>
      </c>
      <c r="C10" s="262">
        <v>1</v>
      </c>
      <c r="D10" s="262">
        <v>2</v>
      </c>
      <c r="E10" s="262">
        <v>4</v>
      </c>
      <c r="F10" s="262">
        <v>1</v>
      </c>
      <c r="G10" s="262">
        <v>0</v>
      </c>
      <c r="H10" s="262">
        <v>0</v>
      </c>
      <c r="I10" s="262">
        <v>0</v>
      </c>
      <c r="J10" s="262">
        <v>10227.950000000001</v>
      </c>
      <c r="K10" s="262">
        <v>10000</v>
      </c>
      <c r="L10" s="262">
        <v>227.95</v>
      </c>
      <c r="M10" s="262">
        <v>0</v>
      </c>
      <c r="N10" s="263"/>
      <c r="O10" s="263"/>
      <c r="P10" s="263"/>
      <c r="Q10" s="263"/>
      <c r="R10" s="263"/>
      <c r="S10" s="263"/>
      <c r="T10" s="263"/>
      <c r="U10" s="263"/>
      <c r="V10" s="263"/>
      <c r="W10" s="263"/>
      <c r="X10" s="263"/>
      <c r="Y10" s="262">
        <v>2</v>
      </c>
      <c r="Z10" s="262">
        <v>1</v>
      </c>
      <c r="AA10" s="262">
        <v>1</v>
      </c>
      <c r="AB10" s="263"/>
      <c r="AC10" s="263"/>
      <c r="AD10" s="263"/>
      <c r="AE10" s="262">
        <v>21151.1</v>
      </c>
      <c r="AF10" s="262">
        <v>125.1</v>
      </c>
      <c r="AM10" s="253">
        <f t="shared" si="0"/>
        <v>3</v>
      </c>
      <c r="AN10" s="252">
        <f t="shared" si="1"/>
        <v>0</v>
      </c>
    </row>
    <row r="11" spans="1:40" x14ac:dyDescent="0.25">
      <c r="A11" s="261">
        <v>44256</v>
      </c>
      <c r="B11" s="262">
        <v>13</v>
      </c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M11" s="253">
        <f t="shared" si="0"/>
        <v>0</v>
      </c>
      <c r="AN11" s="252">
        <f t="shared" si="1"/>
        <v>0</v>
      </c>
    </row>
    <row r="12" spans="1:40" x14ac:dyDescent="0.25">
      <c r="A12" s="261">
        <v>44256</v>
      </c>
      <c r="B12" s="262">
        <v>14</v>
      </c>
      <c r="C12" s="263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M12" s="253">
        <f t="shared" si="0"/>
        <v>0</v>
      </c>
      <c r="AN12" s="252">
        <f t="shared" si="1"/>
        <v>0</v>
      </c>
    </row>
    <row r="13" spans="1:40" x14ac:dyDescent="0.25">
      <c r="A13" s="261">
        <v>44256</v>
      </c>
      <c r="B13" s="262">
        <v>15</v>
      </c>
      <c r="C13" s="262">
        <v>13</v>
      </c>
      <c r="D13" s="262">
        <v>-3</v>
      </c>
      <c r="E13" s="262">
        <v>-2</v>
      </c>
      <c r="F13" s="262">
        <v>8</v>
      </c>
      <c r="G13" s="262">
        <v>2</v>
      </c>
      <c r="H13" s="262">
        <v>4</v>
      </c>
      <c r="I13" s="262">
        <v>-1</v>
      </c>
      <c r="J13" s="262">
        <v>36258.11</v>
      </c>
      <c r="K13" s="262">
        <v>36000</v>
      </c>
      <c r="L13" s="262">
        <v>258.11</v>
      </c>
      <c r="M13" s="262">
        <v>0</v>
      </c>
      <c r="N13" s="262">
        <v>792785.88</v>
      </c>
      <c r="O13" s="262">
        <v>2</v>
      </c>
      <c r="P13" s="262">
        <v>-2</v>
      </c>
      <c r="Q13" s="262">
        <v>1</v>
      </c>
      <c r="R13" s="263"/>
      <c r="S13" s="262">
        <v>1</v>
      </c>
      <c r="T13" s="263"/>
      <c r="U13" s="262">
        <v>1</v>
      </c>
      <c r="V13" s="262">
        <v>1</v>
      </c>
      <c r="W13" s="263"/>
      <c r="X13" s="263"/>
      <c r="Y13" s="262">
        <v>4</v>
      </c>
      <c r="Z13" s="262">
        <v>3</v>
      </c>
      <c r="AA13" s="263"/>
      <c r="AB13" s="262">
        <v>3</v>
      </c>
      <c r="AC13" s="262">
        <v>2</v>
      </c>
      <c r="AD13" s="263"/>
      <c r="AE13" s="262">
        <v>239555.4</v>
      </c>
      <c r="AF13" s="262">
        <v>88896.9</v>
      </c>
      <c r="AM13" s="253">
        <f t="shared" si="0"/>
        <v>45</v>
      </c>
      <c r="AN13" s="252">
        <f t="shared" si="1"/>
        <v>29.2</v>
      </c>
    </row>
    <row r="14" spans="1:40" x14ac:dyDescent="0.25">
      <c r="A14" s="261">
        <v>44256</v>
      </c>
      <c r="B14" s="262">
        <v>16</v>
      </c>
      <c r="C14" s="263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M14" s="253">
        <f t="shared" si="0"/>
        <v>0</v>
      </c>
      <c r="AN14" s="252">
        <f t="shared" si="1"/>
        <v>0</v>
      </c>
    </row>
    <row r="15" spans="1:40" x14ac:dyDescent="0.25">
      <c r="A15" s="261">
        <v>44256</v>
      </c>
      <c r="B15" s="262">
        <v>17</v>
      </c>
      <c r="C15" s="262">
        <v>3</v>
      </c>
      <c r="D15" s="262">
        <v>-2</v>
      </c>
      <c r="E15" s="262">
        <v>2</v>
      </c>
      <c r="F15" s="262">
        <v>6</v>
      </c>
      <c r="G15" s="262">
        <v>2</v>
      </c>
      <c r="H15" s="262">
        <v>-1</v>
      </c>
      <c r="I15" s="262">
        <v>0</v>
      </c>
      <c r="J15" s="262">
        <v>286689.62</v>
      </c>
      <c r="K15" s="262">
        <v>269000</v>
      </c>
      <c r="L15" s="262">
        <v>17689.62</v>
      </c>
      <c r="M15" s="262">
        <v>0</v>
      </c>
      <c r="N15" s="262">
        <v>3507902.13</v>
      </c>
      <c r="O15" s="262">
        <v>14</v>
      </c>
      <c r="P15" s="262">
        <v>11</v>
      </c>
      <c r="Q15" s="262">
        <v>0</v>
      </c>
      <c r="R15" s="263"/>
      <c r="S15" s="262">
        <v>-2</v>
      </c>
      <c r="T15" s="262">
        <v>-3</v>
      </c>
      <c r="U15" s="262">
        <v>3</v>
      </c>
      <c r="V15" s="263"/>
      <c r="W15" s="263"/>
      <c r="X15" s="263"/>
      <c r="Y15" s="262">
        <v>0</v>
      </c>
      <c r="Z15" s="262">
        <v>2</v>
      </c>
      <c r="AA15" s="263"/>
      <c r="AB15" s="262">
        <v>19</v>
      </c>
      <c r="AC15" s="262">
        <v>3</v>
      </c>
      <c r="AD15" s="263"/>
      <c r="AE15" s="262">
        <v>18708.400000000001</v>
      </c>
      <c r="AF15" s="262">
        <v>6028.1</v>
      </c>
      <c r="AM15" s="253">
        <f t="shared" si="0"/>
        <v>16</v>
      </c>
      <c r="AN15" s="252">
        <f t="shared" si="1"/>
        <v>152.20000000000002</v>
      </c>
    </row>
    <row r="16" spans="1:40" x14ac:dyDescent="0.25">
      <c r="A16" s="261">
        <v>44256</v>
      </c>
      <c r="B16" s="262">
        <v>18</v>
      </c>
      <c r="C16" s="262">
        <v>1</v>
      </c>
      <c r="D16" s="262">
        <v>0</v>
      </c>
      <c r="E16" s="262">
        <v>-1</v>
      </c>
      <c r="F16" s="262">
        <v>-1</v>
      </c>
      <c r="G16" s="262">
        <v>0</v>
      </c>
      <c r="H16" s="262">
        <v>0</v>
      </c>
      <c r="I16" s="262">
        <v>1</v>
      </c>
      <c r="J16" s="263"/>
      <c r="K16" s="263"/>
      <c r="L16" s="263"/>
      <c r="M16" s="263"/>
      <c r="N16" s="263"/>
      <c r="O16" s="263"/>
      <c r="P16" s="263"/>
      <c r="Q16" s="263"/>
      <c r="R16" s="263"/>
      <c r="S16" s="263"/>
      <c r="T16" s="263"/>
      <c r="U16" s="263"/>
      <c r="V16" s="263"/>
      <c r="W16" s="263"/>
      <c r="X16" s="263"/>
      <c r="Y16" s="262">
        <v>-3</v>
      </c>
      <c r="Z16" s="262">
        <v>1</v>
      </c>
      <c r="AA16" s="263"/>
      <c r="AB16" s="263"/>
      <c r="AC16" s="263"/>
      <c r="AD16" s="263"/>
      <c r="AE16" s="262">
        <v>38587.300000000003</v>
      </c>
      <c r="AF16" s="262">
        <v>14786.199999999999</v>
      </c>
      <c r="AM16" s="253">
        <f t="shared" si="0"/>
        <v>4</v>
      </c>
      <c r="AN16" s="252">
        <f t="shared" si="1"/>
        <v>0</v>
      </c>
    </row>
    <row r="17" spans="1:40" x14ac:dyDescent="0.25">
      <c r="A17" s="261">
        <v>44256</v>
      </c>
      <c r="B17" s="262">
        <v>19</v>
      </c>
      <c r="C17" s="262">
        <v>2</v>
      </c>
      <c r="D17" s="262">
        <v>2</v>
      </c>
      <c r="E17" s="262">
        <v>2</v>
      </c>
      <c r="F17" s="262">
        <v>1</v>
      </c>
      <c r="G17" s="262">
        <v>0</v>
      </c>
      <c r="H17" s="262">
        <v>0</v>
      </c>
      <c r="I17" s="262">
        <v>0</v>
      </c>
      <c r="J17" s="262">
        <v>176217.5</v>
      </c>
      <c r="K17" s="262">
        <v>176050</v>
      </c>
      <c r="L17" s="262">
        <v>167.5</v>
      </c>
      <c r="M17" s="262">
        <v>0</v>
      </c>
      <c r="N17" s="263"/>
      <c r="O17" s="262">
        <v>-2</v>
      </c>
      <c r="P17" s="262">
        <v>2</v>
      </c>
      <c r="Q17" s="263"/>
      <c r="R17" s="262">
        <v>1</v>
      </c>
      <c r="S17" s="262">
        <v>1</v>
      </c>
      <c r="T17" s="263"/>
      <c r="U17" s="262">
        <v>0</v>
      </c>
      <c r="V17" s="263"/>
      <c r="W17" s="263"/>
      <c r="X17" s="263"/>
      <c r="Y17" s="262">
        <v>3</v>
      </c>
      <c r="Z17" s="262">
        <v>1</v>
      </c>
      <c r="AA17" s="263"/>
      <c r="AB17" s="262">
        <v>4</v>
      </c>
      <c r="AC17" s="262">
        <v>1</v>
      </c>
      <c r="AD17" s="263"/>
      <c r="AE17" s="262">
        <v>1022693.2000000001</v>
      </c>
      <c r="AF17" s="262">
        <v>894978.4</v>
      </c>
      <c r="AM17" s="253">
        <f t="shared" si="0"/>
        <v>5</v>
      </c>
      <c r="AN17" s="252">
        <f t="shared" si="1"/>
        <v>18.399999999999999</v>
      </c>
    </row>
    <row r="18" spans="1:40" x14ac:dyDescent="0.25">
      <c r="A18" s="261">
        <v>44256</v>
      </c>
      <c r="B18" s="262">
        <v>20</v>
      </c>
      <c r="C18" s="262">
        <v>5</v>
      </c>
      <c r="D18" s="262">
        <v>-2</v>
      </c>
      <c r="E18" s="262">
        <v>-3</v>
      </c>
      <c r="F18" s="262">
        <v>4</v>
      </c>
      <c r="G18" s="262">
        <v>1</v>
      </c>
      <c r="H18" s="262">
        <v>1</v>
      </c>
      <c r="I18" s="262">
        <v>0</v>
      </c>
      <c r="J18" s="262">
        <v>75039.25</v>
      </c>
      <c r="K18" s="262">
        <v>70000</v>
      </c>
      <c r="L18" s="262">
        <v>5039.25</v>
      </c>
      <c r="M18" s="262">
        <v>0</v>
      </c>
      <c r="N18" s="262">
        <v>194028.34</v>
      </c>
      <c r="O18" s="262">
        <v>0</v>
      </c>
      <c r="P18" s="263"/>
      <c r="Q18" s="263"/>
      <c r="R18" s="262">
        <v>1</v>
      </c>
      <c r="S18" s="263"/>
      <c r="T18" s="263"/>
      <c r="U18" s="262">
        <v>1</v>
      </c>
      <c r="V18" s="262">
        <v>1</v>
      </c>
      <c r="W18" s="263"/>
      <c r="X18" s="263"/>
      <c r="Y18" s="262">
        <v>1</v>
      </c>
      <c r="Z18" s="262">
        <v>2</v>
      </c>
      <c r="AA18" s="263"/>
      <c r="AB18" s="262">
        <v>3</v>
      </c>
      <c r="AC18" s="262">
        <v>1</v>
      </c>
      <c r="AD18" s="263"/>
      <c r="AE18" s="262">
        <v>235446.40000000002</v>
      </c>
      <c r="AF18" s="262">
        <v>101213.4</v>
      </c>
      <c r="AM18" s="253">
        <f t="shared" si="0"/>
        <v>19</v>
      </c>
      <c r="AN18" s="252">
        <f t="shared" si="1"/>
        <v>34</v>
      </c>
    </row>
    <row r="19" spans="1:40" x14ac:dyDescent="0.25">
      <c r="A19" s="261">
        <v>44256</v>
      </c>
      <c r="B19" s="262">
        <v>23</v>
      </c>
      <c r="C19" s="262">
        <v>3</v>
      </c>
      <c r="D19" s="262">
        <v>-1</v>
      </c>
      <c r="E19" s="262">
        <v>0</v>
      </c>
      <c r="F19" s="262">
        <v>4</v>
      </c>
      <c r="G19" s="262">
        <v>0</v>
      </c>
      <c r="H19" s="262">
        <v>0</v>
      </c>
      <c r="I19" s="262">
        <v>1</v>
      </c>
      <c r="J19" s="262">
        <v>55943.23</v>
      </c>
      <c r="K19" s="262">
        <v>55000</v>
      </c>
      <c r="L19" s="262">
        <v>943.23</v>
      </c>
      <c r="M19" s="262">
        <v>0</v>
      </c>
      <c r="N19" s="262">
        <v>765746.84</v>
      </c>
      <c r="O19" s="263"/>
      <c r="P19" s="262">
        <v>-1</v>
      </c>
      <c r="Q19" s="263"/>
      <c r="R19" s="263"/>
      <c r="S19" s="262">
        <v>1</v>
      </c>
      <c r="T19" s="263"/>
      <c r="U19" s="263"/>
      <c r="V19" s="263"/>
      <c r="W19" s="263"/>
      <c r="X19" s="263"/>
      <c r="Y19" s="262">
        <v>-3</v>
      </c>
      <c r="Z19" s="262">
        <v>8</v>
      </c>
      <c r="AA19" s="263"/>
      <c r="AB19" s="262">
        <v>2</v>
      </c>
      <c r="AC19" s="262">
        <v>3</v>
      </c>
      <c r="AD19" s="263"/>
      <c r="AE19" s="262">
        <v>103583.6</v>
      </c>
      <c r="AF19" s="262">
        <v>31205.8</v>
      </c>
      <c r="AM19" s="253">
        <f t="shared" si="0"/>
        <v>13</v>
      </c>
      <c r="AN19" s="252">
        <f t="shared" si="1"/>
        <v>-2</v>
      </c>
    </row>
    <row r="20" spans="1:40" x14ac:dyDescent="0.25">
      <c r="A20" s="261">
        <v>44256</v>
      </c>
      <c r="B20" s="262">
        <v>24</v>
      </c>
      <c r="C20" s="262">
        <v>1</v>
      </c>
      <c r="D20" s="262">
        <v>-3</v>
      </c>
      <c r="E20" s="262">
        <v>-3</v>
      </c>
      <c r="F20" s="262">
        <v>9</v>
      </c>
      <c r="G20" s="262">
        <v>1</v>
      </c>
      <c r="H20" s="262">
        <v>-1</v>
      </c>
      <c r="I20" s="262">
        <v>0</v>
      </c>
      <c r="J20" s="262">
        <v>109020.08</v>
      </c>
      <c r="K20" s="262">
        <v>101000</v>
      </c>
      <c r="L20" s="262">
        <v>8020.08</v>
      </c>
      <c r="M20" s="262">
        <v>0</v>
      </c>
      <c r="N20" s="262">
        <v>317599</v>
      </c>
      <c r="O20" s="262">
        <v>3</v>
      </c>
      <c r="P20" s="263"/>
      <c r="Q20" s="263"/>
      <c r="R20" s="263"/>
      <c r="S20" s="262">
        <v>1</v>
      </c>
      <c r="T20" s="263"/>
      <c r="U20" s="262">
        <v>3</v>
      </c>
      <c r="V20" s="263"/>
      <c r="W20" s="263"/>
      <c r="X20" s="263"/>
      <c r="Y20" s="262">
        <v>8</v>
      </c>
      <c r="Z20" s="262">
        <v>1</v>
      </c>
      <c r="AA20" s="263"/>
      <c r="AB20" s="262">
        <v>3</v>
      </c>
      <c r="AC20" s="262">
        <v>3</v>
      </c>
      <c r="AD20" s="263"/>
      <c r="AE20" s="262">
        <v>113180.5</v>
      </c>
      <c r="AF20" s="262">
        <v>20958.599999999999</v>
      </c>
      <c r="AM20" s="253">
        <f t="shared" si="0"/>
        <v>12</v>
      </c>
      <c r="AN20" s="252">
        <f t="shared" si="1"/>
        <v>28.8</v>
      </c>
    </row>
    <row r="21" spans="1:40" x14ac:dyDescent="0.25">
      <c r="A21" s="261">
        <v>44256</v>
      </c>
      <c r="B21" s="262">
        <v>25</v>
      </c>
      <c r="C21" s="262">
        <v>6</v>
      </c>
      <c r="D21" s="262">
        <v>0</v>
      </c>
      <c r="E21" s="262">
        <v>-1</v>
      </c>
      <c r="F21" s="262">
        <v>10</v>
      </c>
      <c r="G21" s="262">
        <v>0</v>
      </c>
      <c r="H21" s="262">
        <v>0</v>
      </c>
      <c r="I21" s="262">
        <v>0</v>
      </c>
      <c r="J21" s="262">
        <v>75472.429999999993</v>
      </c>
      <c r="K21" s="262">
        <v>75000</v>
      </c>
      <c r="L21" s="262">
        <v>472.43</v>
      </c>
      <c r="M21" s="262">
        <v>0</v>
      </c>
      <c r="N21" s="262">
        <v>654668.6</v>
      </c>
      <c r="O21" s="262">
        <v>2</v>
      </c>
      <c r="P21" s="263"/>
      <c r="Q21" s="262">
        <v>1</v>
      </c>
      <c r="R21" s="263"/>
      <c r="S21" s="263"/>
      <c r="T21" s="263"/>
      <c r="U21" s="262">
        <v>2</v>
      </c>
      <c r="V21" s="262">
        <v>1</v>
      </c>
      <c r="W21" s="263"/>
      <c r="X21" s="263"/>
      <c r="Y21" s="262">
        <v>-3</v>
      </c>
      <c r="Z21" s="263"/>
      <c r="AA21" s="263"/>
      <c r="AB21" s="262">
        <v>1</v>
      </c>
      <c r="AC21" s="263"/>
      <c r="AD21" s="263"/>
      <c r="AE21" s="262">
        <v>187746.5</v>
      </c>
      <c r="AF21" s="262">
        <v>93688.40168000001</v>
      </c>
      <c r="AM21" s="253">
        <f t="shared" si="0"/>
        <v>22</v>
      </c>
      <c r="AN21" s="252">
        <f t="shared" si="1"/>
        <v>40</v>
      </c>
    </row>
    <row r="22" spans="1:40" x14ac:dyDescent="0.25">
      <c r="A22" s="261">
        <v>44256</v>
      </c>
      <c r="B22" s="262">
        <v>26</v>
      </c>
      <c r="C22" s="262">
        <v>3</v>
      </c>
      <c r="D22" s="262">
        <v>-3</v>
      </c>
      <c r="E22" s="262">
        <v>-3</v>
      </c>
      <c r="F22" s="262">
        <v>1</v>
      </c>
      <c r="G22" s="262">
        <v>0</v>
      </c>
      <c r="H22" s="262">
        <v>1</v>
      </c>
      <c r="I22" s="262">
        <v>0</v>
      </c>
      <c r="J22" s="262">
        <v>140250</v>
      </c>
      <c r="K22" s="262">
        <v>100000</v>
      </c>
      <c r="L22" s="262">
        <v>250</v>
      </c>
      <c r="M22" s="262">
        <v>40000</v>
      </c>
      <c r="N22" s="263"/>
      <c r="O22" s="262">
        <v>4</v>
      </c>
      <c r="P22" s="262">
        <v>0</v>
      </c>
      <c r="Q22" s="263"/>
      <c r="R22" s="263"/>
      <c r="S22" s="263"/>
      <c r="T22" s="263"/>
      <c r="U22" s="262">
        <v>3</v>
      </c>
      <c r="V22" s="263"/>
      <c r="W22" s="263"/>
      <c r="X22" s="263"/>
      <c r="Y22" s="262">
        <v>1</v>
      </c>
      <c r="Z22" s="263"/>
      <c r="AA22" s="263"/>
      <c r="AB22" s="263"/>
      <c r="AC22" s="263"/>
      <c r="AD22" s="263"/>
      <c r="AE22" s="262">
        <v>88955.599999999991</v>
      </c>
      <c r="AF22" s="262">
        <v>34871.9</v>
      </c>
      <c r="AM22" s="253">
        <f t="shared" si="0"/>
        <v>9</v>
      </c>
      <c r="AN22" s="252">
        <f t="shared" si="1"/>
        <v>30</v>
      </c>
    </row>
    <row r="23" spans="1:40" x14ac:dyDescent="0.25">
      <c r="A23" s="261">
        <v>44256</v>
      </c>
      <c r="B23" s="262">
        <v>27</v>
      </c>
      <c r="C23" s="262">
        <v>11</v>
      </c>
      <c r="D23" s="262">
        <v>0</v>
      </c>
      <c r="E23" s="262">
        <v>-2</v>
      </c>
      <c r="F23" s="262">
        <v>5</v>
      </c>
      <c r="G23" s="262">
        <v>0</v>
      </c>
      <c r="H23" s="262">
        <v>0</v>
      </c>
      <c r="I23" s="262">
        <v>0</v>
      </c>
      <c r="J23" s="262">
        <v>90416.62</v>
      </c>
      <c r="K23" s="262">
        <v>85000</v>
      </c>
      <c r="L23" s="262">
        <v>1416.62</v>
      </c>
      <c r="M23" s="262">
        <v>4000</v>
      </c>
      <c r="N23" s="262">
        <v>617970.11</v>
      </c>
      <c r="O23" s="262">
        <v>4</v>
      </c>
      <c r="P23" s="262">
        <v>-1</v>
      </c>
      <c r="Q23" s="263"/>
      <c r="R23" s="263"/>
      <c r="S23" s="263"/>
      <c r="T23" s="263"/>
      <c r="U23" s="263"/>
      <c r="V23" s="262">
        <v>2</v>
      </c>
      <c r="W23" s="263"/>
      <c r="X23" s="263"/>
      <c r="Y23" s="262">
        <v>-5</v>
      </c>
      <c r="Z23" s="262">
        <v>1</v>
      </c>
      <c r="AA23" s="263"/>
      <c r="AB23" s="262">
        <v>2</v>
      </c>
      <c r="AC23" s="262">
        <v>2</v>
      </c>
      <c r="AD23" s="263"/>
      <c r="AE23" s="262">
        <v>201779.5</v>
      </c>
      <c r="AF23" s="262">
        <v>73471.8</v>
      </c>
      <c r="AM23" s="253">
        <f t="shared" si="0"/>
        <v>27</v>
      </c>
      <c r="AN23" s="252">
        <f t="shared" si="1"/>
        <v>57.2</v>
      </c>
    </row>
    <row r="24" spans="1:40" x14ac:dyDescent="0.25">
      <c r="A24" s="261">
        <v>44256</v>
      </c>
      <c r="B24" s="262">
        <v>28</v>
      </c>
      <c r="C24" s="262">
        <v>12</v>
      </c>
      <c r="D24" s="262">
        <v>-3</v>
      </c>
      <c r="E24" s="262">
        <v>-2</v>
      </c>
      <c r="F24" s="262">
        <v>7</v>
      </c>
      <c r="G24" s="262">
        <v>0</v>
      </c>
      <c r="H24" s="262">
        <v>0</v>
      </c>
      <c r="I24" s="262">
        <v>0</v>
      </c>
      <c r="J24" s="262">
        <v>41951.76</v>
      </c>
      <c r="K24" s="262">
        <v>37500</v>
      </c>
      <c r="L24" s="262">
        <v>4451.76</v>
      </c>
      <c r="M24" s="262">
        <v>0</v>
      </c>
      <c r="N24" s="262">
        <v>260800</v>
      </c>
      <c r="O24" s="262">
        <v>1</v>
      </c>
      <c r="P24" s="262">
        <v>0</v>
      </c>
      <c r="Q24" s="262">
        <v>1</v>
      </c>
      <c r="R24" s="263"/>
      <c r="S24" s="262">
        <v>1</v>
      </c>
      <c r="T24" s="263"/>
      <c r="U24" s="262">
        <v>1</v>
      </c>
      <c r="V24" s="262">
        <v>1</v>
      </c>
      <c r="W24" s="263"/>
      <c r="X24" s="263"/>
      <c r="Y24" s="262">
        <v>0</v>
      </c>
      <c r="Z24" s="263"/>
      <c r="AA24" s="262">
        <v>1</v>
      </c>
      <c r="AB24" s="262">
        <v>2</v>
      </c>
      <c r="AC24" s="262">
        <v>2</v>
      </c>
      <c r="AD24" s="263"/>
      <c r="AE24" s="262">
        <v>102292.4</v>
      </c>
      <c r="AF24" s="262">
        <v>34739.5</v>
      </c>
      <c r="AM24" s="253">
        <f t="shared" si="0"/>
        <v>31</v>
      </c>
      <c r="AN24" s="252">
        <f t="shared" si="1"/>
        <v>36.799999999999997</v>
      </c>
    </row>
    <row r="25" spans="1:40" x14ac:dyDescent="0.25">
      <c r="A25" s="261">
        <v>44256</v>
      </c>
      <c r="B25" s="262">
        <v>29</v>
      </c>
      <c r="C25" s="262">
        <v>1</v>
      </c>
      <c r="D25" s="262">
        <v>0</v>
      </c>
      <c r="E25" s="262">
        <v>-2</v>
      </c>
      <c r="F25" s="262">
        <v>7</v>
      </c>
      <c r="G25" s="262">
        <v>0</v>
      </c>
      <c r="H25" s="262">
        <v>0</v>
      </c>
      <c r="I25" s="262">
        <v>0</v>
      </c>
      <c r="J25" s="262">
        <v>307.73</v>
      </c>
      <c r="K25" s="262">
        <v>0</v>
      </c>
      <c r="L25" s="262">
        <v>307.73</v>
      </c>
      <c r="M25" s="262">
        <v>0</v>
      </c>
      <c r="N25" s="263"/>
      <c r="O25" s="262">
        <v>0</v>
      </c>
      <c r="P25" s="262">
        <v>1</v>
      </c>
      <c r="Q25" s="262">
        <v>-1</v>
      </c>
      <c r="R25" s="262">
        <v>1</v>
      </c>
      <c r="S25" s="262">
        <v>1</v>
      </c>
      <c r="T25" s="263"/>
      <c r="U25" s="262">
        <v>1</v>
      </c>
      <c r="V25" s="263"/>
      <c r="W25" s="263"/>
      <c r="X25" s="263"/>
      <c r="Y25" s="262">
        <v>2</v>
      </c>
      <c r="Z25" s="262">
        <v>1</v>
      </c>
      <c r="AA25" s="263"/>
      <c r="AB25" s="263"/>
      <c r="AC25" s="263"/>
      <c r="AD25" s="263"/>
      <c r="AE25" s="262">
        <v>63280</v>
      </c>
      <c r="AF25" s="262">
        <v>27386</v>
      </c>
      <c r="AM25" s="253">
        <f t="shared" si="0"/>
        <v>9</v>
      </c>
      <c r="AN25" s="252">
        <f t="shared" si="1"/>
        <v>21.6</v>
      </c>
    </row>
    <row r="26" spans="1:40" x14ac:dyDescent="0.25">
      <c r="A26" s="261">
        <v>44256</v>
      </c>
      <c r="B26" s="262">
        <v>30</v>
      </c>
      <c r="C26" s="262">
        <v>17</v>
      </c>
      <c r="D26" s="262">
        <v>1</v>
      </c>
      <c r="E26" s="262">
        <v>-1</v>
      </c>
      <c r="F26" s="262">
        <v>4</v>
      </c>
      <c r="G26" s="262">
        <v>2</v>
      </c>
      <c r="H26" s="262">
        <v>2</v>
      </c>
      <c r="I26" s="262">
        <v>0</v>
      </c>
      <c r="J26" s="262">
        <v>160179.60999999999</v>
      </c>
      <c r="K26" s="262">
        <v>157000</v>
      </c>
      <c r="L26" s="262">
        <v>3179.61</v>
      </c>
      <c r="M26" s="262">
        <v>0</v>
      </c>
      <c r="N26" s="262">
        <v>110000</v>
      </c>
      <c r="O26" s="262">
        <v>2</v>
      </c>
      <c r="P26" s="262">
        <v>2</v>
      </c>
      <c r="Q26" s="262">
        <v>2</v>
      </c>
      <c r="R26" s="263"/>
      <c r="S26" s="262">
        <v>2</v>
      </c>
      <c r="T26" s="263"/>
      <c r="U26" s="262">
        <v>0</v>
      </c>
      <c r="V26" s="263"/>
      <c r="W26" s="262">
        <v>1</v>
      </c>
      <c r="X26" s="263"/>
      <c r="Y26" s="262">
        <v>2</v>
      </c>
      <c r="Z26" s="262">
        <v>1</v>
      </c>
      <c r="AA26" s="262">
        <v>3</v>
      </c>
      <c r="AB26" s="262">
        <v>5</v>
      </c>
      <c r="AC26" s="262">
        <v>3</v>
      </c>
      <c r="AD26" s="263"/>
      <c r="AE26" s="262">
        <v>269938.5</v>
      </c>
      <c r="AF26" s="262">
        <v>110168.5</v>
      </c>
      <c r="AM26" s="253">
        <f t="shared" si="0"/>
        <v>48</v>
      </c>
      <c r="AN26" s="252">
        <f t="shared" si="1"/>
        <v>48</v>
      </c>
    </row>
    <row r="27" spans="1:40" x14ac:dyDescent="0.25">
      <c r="A27" s="261">
        <v>44256</v>
      </c>
      <c r="B27" s="262">
        <v>31</v>
      </c>
      <c r="C27" s="262">
        <v>2</v>
      </c>
      <c r="D27" s="262">
        <v>-1</v>
      </c>
      <c r="E27" s="262">
        <v>3</v>
      </c>
      <c r="F27" s="262">
        <v>-2</v>
      </c>
      <c r="G27" s="262">
        <v>0</v>
      </c>
      <c r="H27" s="262">
        <v>0</v>
      </c>
      <c r="I27" s="262">
        <v>0</v>
      </c>
      <c r="J27" s="262">
        <v>24203.119999999999</v>
      </c>
      <c r="K27" s="262">
        <v>23000</v>
      </c>
      <c r="L27" s="262">
        <v>1203.1199999999999</v>
      </c>
      <c r="M27" s="262">
        <v>0</v>
      </c>
      <c r="N27" s="262">
        <v>300000</v>
      </c>
      <c r="O27" s="262">
        <v>1</v>
      </c>
      <c r="P27" s="262">
        <v>1</v>
      </c>
      <c r="Q27" s="262">
        <v>1</v>
      </c>
      <c r="R27" s="263"/>
      <c r="S27" s="263"/>
      <c r="T27" s="263"/>
      <c r="U27" s="262">
        <v>1</v>
      </c>
      <c r="V27" s="263"/>
      <c r="W27" s="263"/>
      <c r="X27" s="263"/>
      <c r="Y27" s="262">
        <v>2</v>
      </c>
      <c r="Z27" s="263"/>
      <c r="AA27" s="263"/>
      <c r="AB27" s="262">
        <v>2</v>
      </c>
      <c r="AC27" s="263"/>
      <c r="AD27" s="263"/>
      <c r="AE27" s="262">
        <v>42084.1</v>
      </c>
      <c r="AF27" s="262">
        <v>30802</v>
      </c>
      <c r="AM27" s="253">
        <f t="shared" si="0"/>
        <v>2</v>
      </c>
      <c r="AN27" s="252">
        <f t="shared" si="1"/>
        <v>18.8</v>
      </c>
    </row>
    <row r="28" spans="1:40" x14ac:dyDescent="0.25">
      <c r="A28" s="261">
        <v>44256</v>
      </c>
      <c r="B28" s="262">
        <v>34</v>
      </c>
      <c r="C28" s="262">
        <v>-1</v>
      </c>
      <c r="D28" s="262">
        <v>2</v>
      </c>
      <c r="E28" s="262">
        <v>4</v>
      </c>
      <c r="F28" s="262">
        <v>1</v>
      </c>
      <c r="G28" s="262">
        <v>2</v>
      </c>
      <c r="H28" s="262">
        <v>0</v>
      </c>
      <c r="I28" s="262">
        <v>0</v>
      </c>
      <c r="J28" s="262">
        <v>13554</v>
      </c>
      <c r="K28" s="262">
        <v>11000</v>
      </c>
      <c r="L28" s="262">
        <v>2554</v>
      </c>
      <c r="M28" s="262">
        <v>0</v>
      </c>
      <c r="N28" s="262">
        <v>126950.35</v>
      </c>
      <c r="O28" s="262">
        <v>0</v>
      </c>
      <c r="P28" s="263"/>
      <c r="Q28" s="263"/>
      <c r="R28" s="263"/>
      <c r="S28" s="262">
        <v>1</v>
      </c>
      <c r="T28" s="262">
        <v>-1</v>
      </c>
      <c r="U28" s="262">
        <v>2</v>
      </c>
      <c r="V28" s="263"/>
      <c r="W28" s="263"/>
      <c r="X28" s="263"/>
      <c r="Y28" s="262">
        <v>0</v>
      </c>
      <c r="Z28" s="263"/>
      <c r="AA28" s="263"/>
      <c r="AB28" s="263"/>
      <c r="AC28" s="262">
        <v>1</v>
      </c>
      <c r="AD28" s="263"/>
      <c r="AE28" s="262">
        <v>547.29999999999995</v>
      </c>
      <c r="AF28" s="262">
        <v>84.9</v>
      </c>
      <c r="AM28" s="253">
        <f t="shared" si="0"/>
        <v>5</v>
      </c>
      <c r="AN28" s="252">
        <f t="shared" si="1"/>
        <v>7.8</v>
      </c>
    </row>
    <row r="29" spans="1:40" x14ac:dyDescent="0.25">
      <c r="A29" s="261">
        <v>44256</v>
      </c>
      <c r="B29" s="262">
        <v>36</v>
      </c>
      <c r="C29" s="263"/>
      <c r="D29" s="263"/>
      <c r="E29" s="263"/>
      <c r="F29" s="263"/>
      <c r="G29" s="263"/>
      <c r="H29" s="263"/>
      <c r="I29" s="263"/>
      <c r="J29" s="263"/>
      <c r="K29" s="263"/>
      <c r="L29" s="263"/>
      <c r="M29" s="263"/>
      <c r="N29" s="263"/>
      <c r="O29" s="263"/>
      <c r="P29" s="263"/>
      <c r="Q29" s="263"/>
      <c r="R29" s="263"/>
      <c r="S29" s="263"/>
      <c r="T29" s="263"/>
      <c r="U29" s="263"/>
      <c r="V29" s="263"/>
      <c r="W29" s="263"/>
      <c r="X29" s="263"/>
      <c r="Y29" s="263"/>
      <c r="Z29" s="263"/>
      <c r="AA29" s="263"/>
      <c r="AB29" s="263"/>
      <c r="AC29" s="263"/>
      <c r="AD29" s="263"/>
      <c r="AE29" s="263"/>
      <c r="AF29" s="263"/>
      <c r="AM29" s="253">
        <f t="shared" si="0"/>
        <v>0</v>
      </c>
      <c r="AN29" s="252">
        <f t="shared" si="1"/>
        <v>0</v>
      </c>
    </row>
    <row r="30" spans="1:40" x14ac:dyDescent="0.25">
      <c r="A30" s="261">
        <v>44256</v>
      </c>
      <c r="B30" s="262">
        <v>37</v>
      </c>
      <c r="C30" s="262">
        <v>7</v>
      </c>
      <c r="D30" s="262">
        <v>-1</v>
      </c>
      <c r="E30" s="262">
        <v>-2</v>
      </c>
      <c r="F30" s="262">
        <v>10</v>
      </c>
      <c r="G30" s="262">
        <v>4</v>
      </c>
      <c r="H30" s="262">
        <v>0</v>
      </c>
      <c r="I30" s="262">
        <v>0</v>
      </c>
      <c r="J30" s="262">
        <v>46730.15</v>
      </c>
      <c r="K30" s="262">
        <v>18000</v>
      </c>
      <c r="L30" s="262">
        <v>6730.15</v>
      </c>
      <c r="M30" s="262">
        <v>22000</v>
      </c>
      <c r="N30" s="263"/>
      <c r="O30" s="262">
        <v>0</v>
      </c>
      <c r="P30" s="263"/>
      <c r="Q30" s="263"/>
      <c r="R30" s="263"/>
      <c r="S30" s="262">
        <v>1</v>
      </c>
      <c r="T30" s="263"/>
      <c r="U30" s="263"/>
      <c r="V30" s="263"/>
      <c r="W30" s="263"/>
      <c r="X30" s="263"/>
      <c r="Y30" s="262">
        <v>2</v>
      </c>
      <c r="Z30" s="262">
        <v>4</v>
      </c>
      <c r="AA30" s="262">
        <v>1</v>
      </c>
      <c r="AB30" s="263"/>
      <c r="AC30" s="262">
        <v>1</v>
      </c>
      <c r="AD30" s="263"/>
      <c r="AE30" s="262">
        <v>22312.9</v>
      </c>
      <c r="AF30" s="262">
        <v>7170.2</v>
      </c>
      <c r="AM30" s="253">
        <f t="shared" si="0"/>
        <v>36</v>
      </c>
      <c r="AN30" s="252">
        <f t="shared" si="1"/>
        <v>4.8</v>
      </c>
    </row>
    <row r="31" spans="1:40" x14ac:dyDescent="0.25">
      <c r="A31" s="261">
        <v>44256</v>
      </c>
      <c r="B31" s="262">
        <v>38</v>
      </c>
      <c r="C31" s="262">
        <v>4</v>
      </c>
      <c r="D31" s="262">
        <v>-7</v>
      </c>
      <c r="E31" s="262">
        <v>-7</v>
      </c>
      <c r="F31" s="262">
        <v>2</v>
      </c>
      <c r="G31" s="262">
        <v>5</v>
      </c>
      <c r="H31" s="262">
        <v>0</v>
      </c>
      <c r="I31" s="262">
        <v>1</v>
      </c>
      <c r="J31" s="262">
        <v>54397</v>
      </c>
      <c r="K31" s="262">
        <v>50000</v>
      </c>
      <c r="L31" s="262">
        <v>4397</v>
      </c>
      <c r="M31" s="262">
        <v>0</v>
      </c>
      <c r="N31" s="262">
        <v>782055.71</v>
      </c>
      <c r="O31" s="262">
        <v>1</v>
      </c>
      <c r="P31" s="262">
        <v>-1</v>
      </c>
      <c r="Q31" s="262">
        <v>1</v>
      </c>
      <c r="R31" s="262">
        <v>1</v>
      </c>
      <c r="S31" s="262">
        <v>2</v>
      </c>
      <c r="T31" s="263"/>
      <c r="U31" s="262">
        <v>-1</v>
      </c>
      <c r="V31" s="263"/>
      <c r="W31" s="263"/>
      <c r="X31" s="263"/>
      <c r="Y31" s="262">
        <v>-4</v>
      </c>
      <c r="Z31" s="262">
        <v>2</v>
      </c>
      <c r="AA31" s="262">
        <v>1</v>
      </c>
      <c r="AB31" s="262">
        <v>1</v>
      </c>
      <c r="AC31" s="262">
        <v>1</v>
      </c>
      <c r="AD31" s="263"/>
      <c r="AE31" s="262">
        <v>14095.7</v>
      </c>
      <c r="AF31" s="262">
        <v>6358.6</v>
      </c>
      <c r="AM31" s="253">
        <f t="shared" si="0"/>
        <v>28</v>
      </c>
      <c r="AN31" s="252">
        <f t="shared" si="1"/>
        <v>22.799999999999997</v>
      </c>
    </row>
    <row r="32" spans="1:40" x14ac:dyDescent="0.25">
      <c r="A32" s="261">
        <v>44256</v>
      </c>
      <c r="B32" s="262">
        <v>39</v>
      </c>
      <c r="C32" s="262">
        <v>2</v>
      </c>
      <c r="D32" s="262">
        <v>0</v>
      </c>
      <c r="E32" s="262">
        <v>0</v>
      </c>
      <c r="F32" s="262">
        <v>4</v>
      </c>
      <c r="G32" s="262">
        <v>0</v>
      </c>
      <c r="H32" s="262">
        <v>0</v>
      </c>
      <c r="I32" s="262">
        <v>0</v>
      </c>
      <c r="J32" s="262">
        <v>18.45</v>
      </c>
      <c r="K32" s="262">
        <v>0</v>
      </c>
      <c r="L32" s="262">
        <v>18.45</v>
      </c>
      <c r="M32" s="262">
        <v>0</v>
      </c>
      <c r="N32" s="262">
        <v>-16100</v>
      </c>
      <c r="O32" s="262">
        <v>-1</v>
      </c>
      <c r="P32" s="263"/>
      <c r="Q32" s="263"/>
      <c r="R32" s="263"/>
      <c r="S32" s="262">
        <v>-1</v>
      </c>
      <c r="T32" s="263"/>
      <c r="U32" s="262">
        <v>0</v>
      </c>
      <c r="V32" s="263"/>
      <c r="W32" s="263"/>
      <c r="X32" s="263"/>
      <c r="Y32" s="262">
        <v>5</v>
      </c>
      <c r="Z32" s="263"/>
      <c r="AA32" s="262">
        <v>1</v>
      </c>
      <c r="AB32" s="263"/>
      <c r="AC32" s="263"/>
      <c r="AD32" s="263"/>
      <c r="AE32" s="262">
        <v>463</v>
      </c>
      <c r="AF32" s="262">
        <v>144.4</v>
      </c>
      <c r="AM32" s="253">
        <f t="shared" si="0"/>
        <v>8</v>
      </c>
      <c r="AN32" s="252">
        <f t="shared" si="1"/>
        <v>-10.8</v>
      </c>
    </row>
    <row r="33" spans="1:40" x14ac:dyDescent="0.25">
      <c r="A33" s="261">
        <v>44256</v>
      </c>
      <c r="B33" s="262">
        <v>40</v>
      </c>
      <c r="C33" s="262">
        <v>1</v>
      </c>
      <c r="D33" s="262">
        <v>-1</v>
      </c>
      <c r="E33" s="262">
        <v>0</v>
      </c>
      <c r="F33" s="262">
        <v>-1</v>
      </c>
      <c r="G33" s="262">
        <v>0</v>
      </c>
      <c r="H33" s="262">
        <v>1</v>
      </c>
      <c r="I33" s="262">
        <v>0</v>
      </c>
      <c r="J33" s="262">
        <v>105786.22</v>
      </c>
      <c r="K33" s="262">
        <v>98500</v>
      </c>
      <c r="L33" s="262">
        <v>7286.22</v>
      </c>
      <c r="M33" s="262">
        <v>0</v>
      </c>
      <c r="N33" s="262">
        <v>-2658.32</v>
      </c>
      <c r="O33" s="262">
        <v>3</v>
      </c>
      <c r="P33" s="263"/>
      <c r="Q33" s="263"/>
      <c r="R33" s="262">
        <v>1</v>
      </c>
      <c r="S33" s="263"/>
      <c r="T33" s="263"/>
      <c r="U33" s="263"/>
      <c r="V33" s="263"/>
      <c r="W33" s="263"/>
      <c r="X33" s="263"/>
      <c r="Y33" s="262">
        <v>0</v>
      </c>
      <c r="Z33" s="262">
        <v>3</v>
      </c>
      <c r="AA33" s="263"/>
      <c r="AB33" s="262">
        <v>3</v>
      </c>
      <c r="AC33" s="262">
        <v>1</v>
      </c>
      <c r="AD33" s="263"/>
      <c r="AE33" s="262">
        <v>27058.600000000002</v>
      </c>
      <c r="AF33" s="262">
        <v>8601.6</v>
      </c>
      <c r="AM33" s="253">
        <f t="shared" si="0"/>
        <v>3</v>
      </c>
      <c r="AN33" s="252">
        <f t="shared" si="1"/>
        <v>30</v>
      </c>
    </row>
    <row r="34" spans="1:40" x14ac:dyDescent="0.25">
      <c r="A34" s="261">
        <v>44256</v>
      </c>
      <c r="B34" s="262">
        <v>41</v>
      </c>
      <c r="C34" s="262">
        <v>5</v>
      </c>
      <c r="D34" s="262">
        <v>-5</v>
      </c>
      <c r="E34" s="262">
        <v>-5</v>
      </c>
      <c r="F34" s="262">
        <v>4</v>
      </c>
      <c r="G34" s="262">
        <v>1</v>
      </c>
      <c r="H34" s="262">
        <v>-1</v>
      </c>
      <c r="I34" s="262">
        <v>0</v>
      </c>
      <c r="J34" s="262">
        <v>7669.17</v>
      </c>
      <c r="K34" s="262">
        <v>7000</v>
      </c>
      <c r="L34" s="262">
        <v>669.17</v>
      </c>
      <c r="M34" s="262">
        <v>0</v>
      </c>
      <c r="N34" s="263"/>
      <c r="O34" s="262">
        <v>-3</v>
      </c>
      <c r="P34" s="262">
        <v>2</v>
      </c>
      <c r="Q34" s="262">
        <v>1</v>
      </c>
      <c r="R34" s="263"/>
      <c r="S34" s="262">
        <v>-1</v>
      </c>
      <c r="T34" s="263"/>
      <c r="U34" s="263"/>
      <c r="V34" s="263"/>
      <c r="W34" s="263"/>
      <c r="X34" s="263"/>
      <c r="Y34" s="262">
        <v>1</v>
      </c>
      <c r="Z34" s="262">
        <v>1</v>
      </c>
      <c r="AA34" s="263"/>
      <c r="AB34" s="262">
        <v>1</v>
      </c>
      <c r="AC34" s="263"/>
      <c r="AD34" s="263"/>
      <c r="AE34" s="262">
        <v>266732.7</v>
      </c>
      <c r="AF34" s="262">
        <v>92155.3</v>
      </c>
      <c r="AM34" s="253">
        <f t="shared" si="0"/>
        <v>15</v>
      </c>
      <c r="AN34" s="252">
        <f t="shared" si="1"/>
        <v>-5.2</v>
      </c>
    </row>
    <row r="35" spans="1:40" x14ac:dyDescent="0.25">
      <c r="A35" s="261">
        <v>44256</v>
      </c>
      <c r="B35" s="262">
        <v>45</v>
      </c>
      <c r="C35" s="262">
        <v>1</v>
      </c>
      <c r="D35" s="262">
        <v>-2</v>
      </c>
      <c r="E35" s="262">
        <v>4</v>
      </c>
      <c r="F35" s="262">
        <v>2</v>
      </c>
      <c r="G35" s="262">
        <v>-2</v>
      </c>
      <c r="H35" s="262">
        <v>1</v>
      </c>
      <c r="I35" s="262">
        <v>0</v>
      </c>
      <c r="J35" s="262">
        <v>22916.12</v>
      </c>
      <c r="K35" s="262">
        <v>20100</v>
      </c>
      <c r="L35" s="262">
        <v>2816.12</v>
      </c>
      <c r="M35" s="262">
        <v>0</v>
      </c>
      <c r="N35" s="262">
        <v>556855.61</v>
      </c>
      <c r="O35" s="262">
        <v>-2</v>
      </c>
      <c r="P35" s="262">
        <v>4</v>
      </c>
      <c r="Q35" s="262">
        <v>1</v>
      </c>
      <c r="R35" s="263"/>
      <c r="S35" s="263"/>
      <c r="T35" s="263"/>
      <c r="U35" s="262">
        <v>2</v>
      </c>
      <c r="V35" s="263"/>
      <c r="W35" s="263"/>
      <c r="X35" s="263"/>
      <c r="Y35" s="262">
        <v>-1</v>
      </c>
      <c r="Z35" s="262">
        <v>1</v>
      </c>
      <c r="AA35" s="263"/>
      <c r="AB35" s="262">
        <v>1</v>
      </c>
      <c r="AC35" s="262">
        <v>2</v>
      </c>
      <c r="AD35" s="263"/>
      <c r="AE35" s="262">
        <v>99949.2</v>
      </c>
      <c r="AF35" s="262">
        <v>41723.800000000003</v>
      </c>
      <c r="AM35" s="253">
        <f t="shared" si="0"/>
        <v>0</v>
      </c>
      <c r="AN35" s="252">
        <f t="shared" si="1"/>
        <v>23.2</v>
      </c>
    </row>
    <row r="36" spans="1:40" x14ac:dyDescent="0.25">
      <c r="A36" s="261">
        <v>44256</v>
      </c>
      <c r="B36" s="262">
        <v>48</v>
      </c>
      <c r="C36" s="262">
        <v>19</v>
      </c>
      <c r="D36" s="262">
        <v>-7</v>
      </c>
      <c r="E36" s="262">
        <v>-10</v>
      </c>
      <c r="F36" s="262">
        <v>5</v>
      </c>
      <c r="G36" s="262">
        <v>1</v>
      </c>
      <c r="H36" s="262">
        <v>0</v>
      </c>
      <c r="I36" s="262">
        <v>0</v>
      </c>
      <c r="J36" s="262">
        <v>16492.7</v>
      </c>
      <c r="K36" s="262">
        <v>16000</v>
      </c>
      <c r="L36" s="262">
        <v>492.7</v>
      </c>
      <c r="M36" s="262">
        <v>0</v>
      </c>
      <c r="N36" s="263"/>
      <c r="O36" s="262">
        <v>1</v>
      </c>
      <c r="P36" s="262">
        <v>1</v>
      </c>
      <c r="Q36" s="263"/>
      <c r="R36" s="263"/>
      <c r="S36" s="263"/>
      <c r="T36" s="263"/>
      <c r="U36" s="263"/>
      <c r="V36" s="262">
        <v>1</v>
      </c>
      <c r="W36" s="263"/>
      <c r="X36" s="263"/>
      <c r="Y36" s="263"/>
      <c r="Z36" s="263"/>
      <c r="AA36" s="263"/>
      <c r="AB36" s="263"/>
      <c r="AC36" s="263"/>
      <c r="AD36" s="263"/>
      <c r="AE36" s="262">
        <v>101190.7</v>
      </c>
      <c r="AF36" s="262">
        <v>275.7</v>
      </c>
      <c r="AM36" s="253">
        <f t="shared" si="0"/>
        <v>46</v>
      </c>
      <c r="AN36" s="252">
        <f t="shared" si="1"/>
        <v>32.799999999999997</v>
      </c>
    </row>
    <row r="37" spans="1:40" x14ac:dyDescent="0.25">
      <c r="A37" s="261">
        <v>44256</v>
      </c>
      <c r="B37" s="262">
        <v>50</v>
      </c>
      <c r="C37" s="262">
        <v>0</v>
      </c>
      <c r="D37" s="262">
        <v>0</v>
      </c>
      <c r="E37" s="262">
        <v>0</v>
      </c>
      <c r="F37" s="262">
        <v>1</v>
      </c>
      <c r="G37" s="262">
        <v>0</v>
      </c>
      <c r="H37" s="262">
        <v>0</v>
      </c>
      <c r="I37" s="262">
        <v>0</v>
      </c>
      <c r="J37" s="263"/>
      <c r="K37" s="263"/>
      <c r="L37" s="263"/>
      <c r="M37" s="263"/>
      <c r="N37" s="263"/>
      <c r="O37" s="263"/>
      <c r="P37" s="262">
        <v>-1</v>
      </c>
      <c r="Q37" s="263"/>
      <c r="R37" s="263"/>
      <c r="S37" s="263"/>
      <c r="T37" s="263"/>
      <c r="U37" s="263"/>
      <c r="V37" s="263"/>
      <c r="W37" s="263"/>
      <c r="X37" s="263"/>
      <c r="Y37" s="262">
        <v>-4</v>
      </c>
      <c r="Z37" s="263"/>
      <c r="AA37" s="263"/>
      <c r="AB37" s="263"/>
      <c r="AC37" s="263"/>
      <c r="AD37" s="263"/>
      <c r="AE37" s="262">
        <v>1414.3999999999999</v>
      </c>
      <c r="AF37" s="262">
        <v>774.4</v>
      </c>
      <c r="AM37" s="253">
        <f t="shared" si="0"/>
        <v>1</v>
      </c>
      <c r="AN37" s="252">
        <f t="shared" si="1"/>
        <v>-6.8</v>
      </c>
    </row>
    <row r="38" spans="1:40" x14ac:dyDescent="0.25">
      <c r="A38" s="261">
        <v>44256</v>
      </c>
      <c r="B38" s="262">
        <v>54</v>
      </c>
      <c r="C38" s="262">
        <v>1</v>
      </c>
      <c r="D38" s="262">
        <v>1</v>
      </c>
      <c r="E38" s="262">
        <v>0</v>
      </c>
      <c r="F38" s="262">
        <v>-1</v>
      </c>
      <c r="G38" s="262">
        <v>0</v>
      </c>
      <c r="H38" s="262">
        <v>0</v>
      </c>
      <c r="I38" s="262">
        <v>0</v>
      </c>
      <c r="J38" s="262">
        <v>31618.55</v>
      </c>
      <c r="K38" s="262">
        <v>30000</v>
      </c>
      <c r="L38" s="262">
        <v>1618.55</v>
      </c>
      <c r="M38" s="262">
        <v>0</v>
      </c>
      <c r="N38" s="262">
        <v>286000</v>
      </c>
      <c r="O38" s="262">
        <v>-1</v>
      </c>
      <c r="P38" s="263"/>
      <c r="Q38" s="263"/>
      <c r="R38" s="263"/>
      <c r="S38" s="263"/>
      <c r="T38" s="263"/>
      <c r="U38" s="263"/>
      <c r="V38" s="263"/>
      <c r="W38" s="263"/>
      <c r="X38" s="263"/>
      <c r="Y38" s="262">
        <v>2</v>
      </c>
      <c r="Z38" s="263"/>
      <c r="AA38" s="263"/>
      <c r="AB38" s="263"/>
      <c r="AC38" s="262">
        <v>1</v>
      </c>
      <c r="AD38" s="263"/>
      <c r="AE38" s="262">
        <v>31829.8</v>
      </c>
      <c r="AF38" s="262">
        <v>557.6</v>
      </c>
      <c r="AM38" s="253">
        <f t="shared" si="0"/>
        <v>1</v>
      </c>
      <c r="AN38" s="252">
        <f t="shared" si="1"/>
        <v>-6</v>
      </c>
    </row>
    <row r="39" spans="1:40" x14ac:dyDescent="0.25">
      <c r="A39" s="261">
        <v>44256</v>
      </c>
      <c r="B39" s="262">
        <v>57</v>
      </c>
      <c r="C39" s="262">
        <v>1</v>
      </c>
      <c r="D39" s="262">
        <v>0</v>
      </c>
      <c r="E39" s="262">
        <v>-3</v>
      </c>
      <c r="F39" s="262">
        <v>1</v>
      </c>
      <c r="G39" s="262">
        <v>0</v>
      </c>
      <c r="H39" s="262">
        <v>0</v>
      </c>
      <c r="I39" s="262">
        <v>0</v>
      </c>
      <c r="J39" s="262">
        <v>3407</v>
      </c>
      <c r="K39" s="262">
        <v>0</v>
      </c>
      <c r="L39" s="262">
        <v>3407</v>
      </c>
      <c r="M39" s="262">
        <v>0</v>
      </c>
      <c r="N39" s="262">
        <v>33905.67</v>
      </c>
      <c r="O39" s="262">
        <v>2</v>
      </c>
      <c r="P39" s="262">
        <v>6</v>
      </c>
      <c r="Q39" s="262">
        <v>1</v>
      </c>
      <c r="R39" s="263"/>
      <c r="S39" s="263"/>
      <c r="T39" s="263"/>
      <c r="U39" s="262">
        <v>2</v>
      </c>
      <c r="V39" s="263"/>
      <c r="W39" s="262">
        <v>1</v>
      </c>
      <c r="X39" s="263"/>
      <c r="Y39" s="262">
        <v>1</v>
      </c>
      <c r="Z39" s="263"/>
      <c r="AA39" s="263"/>
      <c r="AB39" s="262">
        <v>1</v>
      </c>
      <c r="AC39" s="263"/>
      <c r="AD39" s="263"/>
      <c r="AE39" s="262">
        <v>88035.7</v>
      </c>
      <c r="AF39" s="262">
        <v>3605.8</v>
      </c>
      <c r="AM39" s="253">
        <f t="shared" si="0"/>
        <v>3</v>
      </c>
      <c r="AN39" s="252">
        <f t="shared" si="1"/>
        <v>65.599999999999994</v>
      </c>
    </row>
    <row r="40" spans="1:40" x14ac:dyDescent="0.25">
      <c r="A40" s="261">
        <v>44256</v>
      </c>
      <c r="B40" s="262">
        <v>58</v>
      </c>
      <c r="C40" s="262">
        <v>1</v>
      </c>
      <c r="D40" s="262">
        <v>1</v>
      </c>
      <c r="E40" s="262">
        <v>4</v>
      </c>
      <c r="F40" s="262">
        <v>9</v>
      </c>
      <c r="G40" s="262">
        <v>0</v>
      </c>
      <c r="H40" s="262">
        <v>0</v>
      </c>
      <c r="I40" s="262">
        <v>0</v>
      </c>
      <c r="J40" s="262">
        <v>1279.3900000000001</v>
      </c>
      <c r="K40" s="262">
        <v>0</v>
      </c>
      <c r="L40" s="262">
        <v>1279.3900000000001</v>
      </c>
      <c r="M40" s="262">
        <v>0</v>
      </c>
      <c r="N40" s="262">
        <v>372630.88</v>
      </c>
      <c r="O40" s="262">
        <v>2</v>
      </c>
      <c r="P40" s="263"/>
      <c r="Q40" s="263"/>
      <c r="R40" s="263"/>
      <c r="S40" s="262">
        <v>1</v>
      </c>
      <c r="T40" s="263"/>
      <c r="U40" s="262">
        <v>3</v>
      </c>
      <c r="V40" s="262">
        <v>1</v>
      </c>
      <c r="W40" s="263"/>
      <c r="X40" s="263"/>
      <c r="Y40" s="262">
        <v>2</v>
      </c>
      <c r="Z40" s="263"/>
      <c r="AA40" s="263"/>
      <c r="AB40" s="262">
        <v>3</v>
      </c>
      <c r="AC40" s="263"/>
      <c r="AD40" s="263"/>
      <c r="AE40" s="262">
        <v>569.1</v>
      </c>
      <c r="AF40" s="262">
        <v>88.1</v>
      </c>
      <c r="AM40" s="253">
        <f t="shared" si="0"/>
        <v>11</v>
      </c>
      <c r="AN40" s="252">
        <f t="shared" si="1"/>
        <v>42.8</v>
      </c>
    </row>
    <row r="41" spans="1:40" x14ac:dyDescent="0.25">
      <c r="A41" s="261">
        <v>44256</v>
      </c>
      <c r="B41" s="262">
        <v>59</v>
      </c>
      <c r="C41" s="263"/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263"/>
      <c r="S41" s="263"/>
      <c r="T41" s="263"/>
      <c r="U41" s="263"/>
      <c r="V41" s="263"/>
      <c r="W41" s="263"/>
      <c r="X41" s="263"/>
      <c r="Y41" s="263"/>
      <c r="Z41" s="263"/>
      <c r="AA41" s="263"/>
      <c r="AB41" s="263"/>
      <c r="AC41" s="263"/>
      <c r="AD41" s="263"/>
      <c r="AE41" s="263"/>
      <c r="AF41" s="263"/>
      <c r="AM41" s="253">
        <f t="shared" si="0"/>
        <v>0</v>
      </c>
      <c r="AN41" s="252">
        <f t="shared" si="1"/>
        <v>0</v>
      </c>
    </row>
    <row r="42" spans="1:40" x14ac:dyDescent="0.25">
      <c r="A42" s="261">
        <v>44256</v>
      </c>
      <c r="B42" s="262">
        <v>60</v>
      </c>
      <c r="C42" s="262">
        <v>13</v>
      </c>
      <c r="D42" s="262">
        <v>-12</v>
      </c>
      <c r="E42" s="262">
        <v>-10</v>
      </c>
      <c r="F42" s="262">
        <v>6</v>
      </c>
      <c r="G42" s="262">
        <v>0</v>
      </c>
      <c r="H42" s="262">
        <v>-1</v>
      </c>
      <c r="I42" s="262">
        <v>1</v>
      </c>
      <c r="J42" s="262">
        <v>388007.09</v>
      </c>
      <c r="K42" s="262">
        <v>380000</v>
      </c>
      <c r="L42" s="262">
        <v>8007.09</v>
      </c>
      <c r="M42" s="262">
        <v>0</v>
      </c>
      <c r="N42" s="262">
        <v>945108.01</v>
      </c>
      <c r="O42" s="262">
        <v>9</v>
      </c>
      <c r="P42" s="262">
        <v>6</v>
      </c>
      <c r="Q42" s="262">
        <v>3</v>
      </c>
      <c r="R42" s="263"/>
      <c r="S42" s="262">
        <v>-1</v>
      </c>
      <c r="T42" s="263"/>
      <c r="U42" s="262">
        <v>1</v>
      </c>
      <c r="V42" s="262">
        <v>1</v>
      </c>
      <c r="W42" s="262">
        <v>2</v>
      </c>
      <c r="X42" s="263"/>
      <c r="Y42" s="262">
        <v>4</v>
      </c>
      <c r="Z42" s="262">
        <v>1</v>
      </c>
      <c r="AA42" s="262">
        <v>1</v>
      </c>
      <c r="AB42" s="262">
        <v>3</v>
      </c>
      <c r="AC42" s="262">
        <v>6</v>
      </c>
      <c r="AD42" s="263"/>
      <c r="AE42" s="262">
        <v>385879.8</v>
      </c>
      <c r="AF42" s="262">
        <v>187662.9</v>
      </c>
      <c r="AM42" s="253">
        <f t="shared" si="0"/>
        <v>33</v>
      </c>
      <c r="AN42" s="252">
        <f t="shared" si="1"/>
        <v>133.6</v>
      </c>
    </row>
    <row r="43" spans="1:40" x14ac:dyDescent="0.25">
      <c r="A43" s="261">
        <v>44256</v>
      </c>
      <c r="B43" s="262">
        <v>61</v>
      </c>
      <c r="C43" s="263"/>
      <c r="D43" s="263"/>
      <c r="E43" s="263"/>
      <c r="F43" s="263"/>
      <c r="G43" s="263"/>
      <c r="H43" s="263"/>
      <c r="I43" s="263"/>
      <c r="J43" s="263"/>
      <c r="K43" s="263"/>
      <c r="L43" s="263"/>
      <c r="M43" s="263"/>
      <c r="N43" s="263"/>
      <c r="O43" s="263"/>
      <c r="P43" s="263"/>
      <c r="Q43" s="263"/>
      <c r="R43" s="263"/>
      <c r="S43" s="263"/>
      <c r="T43" s="263"/>
      <c r="U43" s="263"/>
      <c r="V43" s="263"/>
      <c r="W43" s="263"/>
      <c r="X43" s="263"/>
      <c r="Y43" s="263"/>
      <c r="Z43" s="263"/>
      <c r="AA43" s="263"/>
      <c r="AB43" s="263"/>
      <c r="AC43" s="263"/>
      <c r="AD43" s="263"/>
      <c r="AE43" s="263"/>
      <c r="AF43" s="263"/>
      <c r="AM43" s="253">
        <f t="shared" si="0"/>
        <v>0</v>
      </c>
      <c r="AN43" s="252">
        <f t="shared" si="1"/>
        <v>0</v>
      </c>
    </row>
    <row r="44" spans="1:40" x14ac:dyDescent="0.25">
      <c r="A44" s="261">
        <v>44256</v>
      </c>
      <c r="B44" s="262">
        <v>64</v>
      </c>
      <c r="C44" s="262">
        <v>2</v>
      </c>
      <c r="D44" s="262">
        <v>0</v>
      </c>
      <c r="E44" s="262">
        <v>2</v>
      </c>
      <c r="F44" s="262">
        <v>1</v>
      </c>
      <c r="G44" s="262">
        <v>0</v>
      </c>
      <c r="H44" s="262">
        <v>0</v>
      </c>
      <c r="I44" s="262">
        <v>0</v>
      </c>
      <c r="J44" s="262">
        <v>73156.94</v>
      </c>
      <c r="K44" s="262">
        <v>73000</v>
      </c>
      <c r="L44" s="262">
        <v>156.94</v>
      </c>
      <c r="M44" s="262">
        <v>0</v>
      </c>
      <c r="N44" s="262">
        <v>170897.67</v>
      </c>
      <c r="O44" s="262">
        <v>-1</v>
      </c>
      <c r="P44" s="262">
        <v>1</v>
      </c>
      <c r="Q44" s="263"/>
      <c r="R44" s="263"/>
      <c r="S44" s="263"/>
      <c r="T44" s="263"/>
      <c r="U44" s="263"/>
      <c r="V44" s="263"/>
      <c r="W44" s="263"/>
      <c r="X44" s="263"/>
      <c r="Y44" s="262">
        <v>1</v>
      </c>
      <c r="Z44" s="262">
        <v>1</v>
      </c>
      <c r="AA44" s="263"/>
      <c r="AB44" s="263"/>
      <c r="AC44" s="262">
        <v>2</v>
      </c>
      <c r="AD44" s="263"/>
      <c r="AE44" s="262">
        <v>100751.5</v>
      </c>
      <c r="AF44" s="262">
        <v>30323.8</v>
      </c>
      <c r="AM44" s="253">
        <f t="shared" si="0"/>
        <v>5</v>
      </c>
      <c r="AN44" s="252">
        <f t="shared" si="1"/>
        <v>0.79999999999999982</v>
      </c>
    </row>
    <row r="45" spans="1:40" x14ac:dyDescent="0.25">
      <c r="A45" s="261">
        <v>44256</v>
      </c>
      <c r="B45" s="262">
        <v>65</v>
      </c>
      <c r="C45" s="263"/>
      <c r="D45" s="263"/>
      <c r="E45" s="263"/>
      <c r="F45" s="263"/>
      <c r="G45" s="263"/>
      <c r="H45" s="263"/>
      <c r="I45" s="263"/>
      <c r="J45" s="263"/>
      <c r="K45" s="263"/>
      <c r="L45" s="263"/>
      <c r="M45" s="263"/>
      <c r="N45" s="263"/>
      <c r="O45" s="263"/>
      <c r="P45" s="263"/>
      <c r="Q45" s="263"/>
      <c r="R45" s="263"/>
      <c r="S45" s="263"/>
      <c r="T45" s="263"/>
      <c r="U45" s="263"/>
      <c r="V45" s="263"/>
      <c r="W45" s="263"/>
      <c r="X45" s="263"/>
      <c r="Y45" s="263"/>
      <c r="Z45" s="263"/>
      <c r="AA45" s="263"/>
      <c r="AB45" s="263"/>
      <c r="AC45" s="263"/>
      <c r="AD45" s="263"/>
      <c r="AE45" s="263"/>
      <c r="AF45" s="263"/>
      <c r="AM45" s="253">
        <f t="shared" si="0"/>
        <v>0</v>
      </c>
      <c r="AN45" s="252">
        <f t="shared" si="1"/>
        <v>0</v>
      </c>
    </row>
    <row r="46" spans="1:40" x14ac:dyDescent="0.25">
      <c r="A46" s="261">
        <v>44256</v>
      </c>
      <c r="B46" s="262">
        <v>66</v>
      </c>
      <c r="C46" s="262">
        <v>3</v>
      </c>
      <c r="D46" s="262">
        <v>0</v>
      </c>
      <c r="E46" s="262">
        <v>1</v>
      </c>
      <c r="F46" s="262">
        <v>0</v>
      </c>
      <c r="G46" s="262">
        <v>0</v>
      </c>
      <c r="H46" s="262">
        <v>0</v>
      </c>
      <c r="I46" s="262">
        <v>0</v>
      </c>
      <c r="J46" s="262">
        <v>10139.44</v>
      </c>
      <c r="K46" s="262">
        <v>10000</v>
      </c>
      <c r="L46" s="262">
        <v>139.44</v>
      </c>
      <c r="M46" s="262">
        <v>0</v>
      </c>
      <c r="N46" s="262">
        <v>720000</v>
      </c>
      <c r="O46" s="262">
        <v>2</v>
      </c>
      <c r="P46" s="262">
        <v>1</v>
      </c>
      <c r="Q46" s="263"/>
      <c r="R46" s="263"/>
      <c r="S46" s="263"/>
      <c r="T46" s="263"/>
      <c r="U46" s="262">
        <v>-1</v>
      </c>
      <c r="V46" s="263"/>
      <c r="W46" s="262">
        <v>1</v>
      </c>
      <c r="X46" s="263"/>
      <c r="Y46" s="262">
        <v>4</v>
      </c>
      <c r="Z46" s="262">
        <v>1</v>
      </c>
      <c r="AA46" s="263"/>
      <c r="AB46" s="262">
        <v>1</v>
      </c>
      <c r="AC46" s="262">
        <v>1</v>
      </c>
      <c r="AD46" s="263"/>
      <c r="AE46" s="262">
        <v>235288.3</v>
      </c>
      <c r="AF46" s="262">
        <v>79561.899999999994</v>
      </c>
      <c r="AM46" s="253">
        <f t="shared" si="0"/>
        <v>6</v>
      </c>
      <c r="AN46" s="252">
        <f t="shared" si="1"/>
        <v>21.6</v>
      </c>
    </row>
    <row r="47" spans="1:40" x14ac:dyDescent="0.25">
      <c r="A47" s="261">
        <v>44256</v>
      </c>
      <c r="B47" s="262">
        <v>68</v>
      </c>
      <c r="C47" s="262">
        <v>0</v>
      </c>
      <c r="D47" s="262">
        <v>0</v>
      </c>
      <c r="E47" s="262">
        <v>-1</v>
      </c>
      <c r="F47" s="262">
        <v>0</v>
      </c>
      <c r="G47" s="262">
        <v>0</v>
      </c>
      <c r="H47" s="262">
        <v>0</v>
      </c>
      <c r="I47" s="262">
        <v>0</v>
      </c>
      <c r="J47" s="262">
        <v>16094.03</v>
      </c>
      <c r="K47" s="262">
        <v>11000</v>
      </c>
      <c r="L47" s="262">
        <v>5094.03</v>
      </c>
      <c r="M47" s="262">
        <v>0</v>
      </c>
      <c r="N47" s="262">
        <v>1187059.08</v>
      </c>
      <c r="O47" s="262">
        <v>1</v>
      </c>
      <c r="P47" s="263"/>
      <c r="Q47" s="263"/>
      <c r="R47" s="263"/>
      <c r="S47" s="263"/>
      <c r="T47" s="263"/>
      <c r="U47" s="263"/>
      <c r="V47" s="263"/>
      <c r="W47" s="263"/>
      <c r="X47" s="263"/>
      <c r="Y47" s="262">
        <v>-4</v>
      </c>
      <c r="Z47" s="262">
        <v>1</v>
      </c>
      <c r="AA47" s="262">
        <v>1</v>
      </c>
      <c r="AB47" s="263"/>
      <c r="AC47" s="263"/>
      <c r="AD47" s="263"/>
      <c r="AE47" s="262">
        <v>3046.6</v>
      </c>
      <c r="AF47" s="262">
        <v>935.3</v>
      </c>
      <c r="AM47" s="253">
        <f t="shared" si="0"/>
        <v>0</v>
      </c>
      <c r="AN47" s="252">
        <f t="shared" si="1"/>
        <v>6</v>
      </c>
    </row>
    <row r="48" spans="1:40" x14ac:dyDescent="0.25">
      <c r="A48" s="261">
        <v>44256</v>
      </c>
      <c r="B48" s="262">
        <v>70</v>
      </c>
      <c r="C48" s="262">
        <v>2</v>
      </c>
      <c r="D48" s="262">
        <v>0</v>
      </c>
      <c r="E48" s="262">
        <v>4</v>
      </c>
      <c r="F48" s="262">
        <v>1</v>
      </c>
      <c r="G48" s="262">
        <v>0</v>
      </c>
      <c r="H48" s="262">
        <v>0</v>
      </c>
      <c r="I48" s="262">
        <v>0</v>
      </c>
      <c r="J48" s="262">
        <v>109650.01</v>
      </c>
      <c r="K48" s="262">
        <v>109000</v>
      </c>
      <c r="L48" s="262">
        <v>650.01</v>
      </c>
      <c r="M48" s="262">
        <v>0</v>
      </c>
      <c r="N48" s="262">
        <v>164755</v>
      </c>
      <c r="O48" s="262">
        <v>1</v>
      </c>
      <c r="P48" s="262">
        <v>3</v>
      </c>
      <c r="Q48" s="263"/>
      <c r="R48" s="263"/>
      <c r="S48" s="263"/>
      <c r="T48" s="263"/>
      <c r="U48" s="263"/>
      <c r="V48" s="263"/>
      <c r="W48" s="262">
        <v>1</v>
      </c>
      <c r="X48" s="263"/>
      <c r="Y48" s="262">
        <v>-1</v>
      </c>
      <c r="Z48" s="263"/>
      <c r="AA48" s="263"/>
      <c r="AB48" s="263"/>
      <c r="AC48" s="263"/>
      <c r="AD48" s="263"/>
      <c r="AE48" s="262">
        <v>101056.5</v>
      </c>
      <c r="AF48" s="262">
        <v>117</v>
      </c>
      <c r="AM48" s="253">
        <f t="shared" si="0"/>
        <v>5</v>
      </c>
      <c r="AN48" s="252">
        <f t="shared" si="1"/>
        <v>31.2</v>
      </c>
    </row>
    <row r="49" spans="1:40" x14ac:dyDescent="0.25">
      <c r="A49" s="261">
        <v>44256</v>
      </c>
      <c r="B49" s="262">
        <v>71</v>
      </c>
      <c r="C49" s="262">
        <v>12</v>
      </c>
      <c r="D49" s="262">
        <v>-3</v>
      </c>
      <c r="E49" s="262">
        <v>-2</v>
      </c>
      <c r="F49" s="262">
        <v>5</v>
      </c>
      <c r="G49" s="262">
        <v>0</v>
      </c>
      <c r="H49" s="262">
        <v>1</v>
      </c>
      <c r="I49" s="262">
        <v>0</v>
      </c>
      <c r="J49" s="262">
        <v>102045.61</v>
      </c>
      <c r="K49" s="262">
        <v>99000</v>
      </c>
      <c r="L49" s="262">
        <v>3045.61</v>
      </c>
      <c r="M49" s="262">
        <v>0</v>
      </c>
      <c r="N49" s="263"/>
      <c r="O49" s="262">
        <v>-1</v>
      </c>
      <c r="P49" s="262">
        <v>-3</v>
      </c>
      <c r="Q49" s="262">
        <v>1</v>
      </c>
      <c r="R49" s="263"/>
      <c r="S49" s="263"/>
      <c r="T49" s="263"/>
      <c r="U49" s="263"/>
      <c r="V49" s="263"/>
      <c r="W49" s="262">
        <v>1</v>
      </c>
      <c r="X49" s="263"/>
      <c r="Y49" s="262">
        <v>0</v>
      </c>
      <c r="Z49" s="263"/>
      <c r="AA49" s="262">
        <v>1</v>
      </c>
      <c r="AB49" s="262">
        <v>1</v>
      </c>
      <c r="AC49" s="262">
        <v>1</v>
      </c>
      <c r="AD49" s="263"/>
      <c r="AE49" s="262">
        <v>225324.4</v>
      </c>
      <c r="AF49" s="262">
        <v>67459.899999999994</v>
      </c>
      <c r="AM49" s="253">
        <f t="shared" si="0"/>
        <v>31</v>
      </c>
      <c r="AN49" s="252">
        <f t="shared" si="1"/>
        <v>-17.599999999999998</v>
      </c>
    </row>
    <row r="50" spans="1:40" x14ac:dyDescent="0.25">
      <c r="A50" s="261">
        <v>44256</v>
      </c>
      <c r="B50" s="262">
        <v>73</v>
      </c>
      <c r="C50" s="262">
        <v>0</v>
      </c>
      <c r="D50" s="262">
        <v>0</v>
      </c>
      <c r="E50" s="262">
        <v>1</v>
      </c>
      <c r="F50" s="262">
        <v>-1</v>
      </c>
      <c r="G50" s="262">
        <v>0</v>
      </c>
      <c r="H50" s="262">
        <v>0</v>
      </c>
      <c r="I50" s="262">
        <v>0</v>
      </c>
      <c r="J50" s="262">
        <v>8527.92</v>
      </c>
      <c r="K50" s="262">
        <v>0</v>
      </c>
      <c r="L50" s="262">
        <v>2527.92</v>
      </c>
      <c r="M50" s="262">
        <v>6000</v>
      </c>
      <c r="N50" s="262">
        <v>204267.95</v>
      </c>
      <c r="O50" s="263"/>
      <c r="P50" s="262">
        <v>1</v>
      </c>
      <c r="Q50" s="263"/>
      <c r="R50" s="263"/>
      <c r="S50" s="263"/>
      <c r="T50" s="263"/>
      <c r="U50" s="263"/>
      <c r="V50" s="263"/>
      <c r="W50" s="263"/>
      <c r="X50" s="263"/>
      <c r="Y50" s="262">
        <v>-1</v>
      </c>
      <c r="Z50" s="263"/>
      <c r="AA50" s="263"/>
      <c r="AB50" s="263"/>
      <c r="AC50" s="263"/>
      <c r="AD50" s="263"/>
      <c r="AE50" s="262">
        <v>7936.9</v>
      </c>
      <c r="AF50" s="262">
        <v>6101</v>
      </c>
      <c r="AM50" s="253">
        <f t="shared" si="0"/>
        <v>-1</v>
      </c>
      <c r="AN50" s="252">
        <f t="shared" si="1"/>
        <v>6.8</v>
      </c>
    </row>
    <row r="51" spans="1:40" x14ac:dyDescent="0.25">
      <c r="A51" s="261">
        <v>44256</v>
      </c>
      <c r="B51" s="262">
        <v>74</v>
      </c>
      <c r="C51" s="262">
        <v>0</v>
      </c>
      <c r="D51" s="262">
        <v>1</v>
      </c>
      <c r="E51" s="262">
        <v>1</v>
      </c>
      <c r="F51" s="262">
        <v>0</v>
      </c>
      <c r="G51" s="262">
        <v>0</v>
      </c>
      <c r="H51" s="262">
        <v>0</v>
      </c>
      <c r="I51" s="262">
        <v>0</v>
      </c>
      <c r="J51" s="262">
        <v>29059.27</v>
      </c>
      <c r="K51" s="262">
        <v>29000</v>
      </c>
      <c r="L51" s="262">
        <v>59.27</v>
      </c>
      <c r="M51" s="262">
        <v>0</v>
      </c>
      <c r="N51" s="263"/>
      <c r="O51" s="263"/>
      <c r="P51" s="263"/>
      <c r="Q51" s="263"/>
      <c r="R51" s="263"/>
      <c r="S51" s="263"/>
      <c r="T51" s="263"/>
      <c r="U51" s="262">
        <v>2</v>
      </c>
      <c r="V51" s="263"/>
      <c r="W51" s="263"/>
      <c r="X51" s="263"/>
      <c r="Y51" s="263"/>
      <c r="Z51" s="263"/>
      <c r="AA51" s="263"/>
      <c r="AB51" s="262">
        <v>2</v>
      </c>
      <c r="AC51" s="263"/>
      <c r="AD51" s="263"/>
      <c r="AE51" s="262">
        <v>2148.8000000000002</v>
      </c>
      <c r="AF51" s="262">
        <v>846.5</v>
      </c>
      <c r="AM51" s="253">
        <f t="shared" si="0"/>
        <v>0</v>
      </c>
      <c r="AN51" s="252">
        <f t="shared" si="1"/>
        <v>4</v>
      </c>
    </row>
    <row r="52" spans="1:40" x14ac:dyDescent="0.25">
      <c r="A52" s="261">
        <v>44256</v>
      </c>
      <c r="B52" s="262">
        <v>75</v>
      </c>
      <c r="C52" s="263"/>
      <c r="D52" s="263"/>
      <c r="E52" s="263"/>
      <c r="F52" s="263"/>
      <c r="G52" s="263"/>
      <c r="H52" s="263"/>
      <c r="I52" s="263"/>
      <c r="J52" s="263"/>
      <c r="K52" s="263"/>
      <c r="L52" s="263"/>
      <c r="M52" s="263"/>
      <c r="N52" s="263"/>
      <c r="O52" s="263"/>
      <c r="P52" s="263"/>
      <c r="Q52" s="263"/>
      <c r="R52" s="263"/>
      <c r="S52" s="263"/>
      <c r="T52" s="263"/>
      <c r="U52" s="263"/>
      <c r="V52" s="263"/>
      <c r="W52" s="263"/>
      <c r="X52" s="263"/>
      <c r="Y52" s="263"/>
      <c r="Z52" s="263"/>
      <c r="AA52" s="263"/>
      <c r="AB52" s="263"/>
      <c r="AC52" s="263"/>
      <c r="AD52" s="263"/>
      <c r="AE52" s="263"/>
      <c r="AF52" s="263"/>
      <c r="AM52" s="253">
        <f t="shared" si="0"/>
        <v>0</v>
      </c>
      <c r="AN52" s="252">
        <f t="shared" si="1"/>
        <v>0</v>
      </c>
    </row>
    <row r="53" spans="1:40" x14ac:dyDescent="0.25">
      <c r="A53" s="261">
        <v>44256</v>
      </c>
      <c r="B53" s="262">
        <v>76</v>
      </c>
      <c r="C53" s="262">
        <v>9</v>
      </c>
      <c r="D53" s="262">
        <v>-1</v>
      </c>
      <c r="E53" s="262">
        <v>-1</v>
      </c>
      <c r="F53" s="262">
        <v>-1</v>
      </c>
      <c r="G53" s="262">
        <v>0</v>
      </c>
      <c r="H53" s="262">
        <v>0</v>
      </c>
      <c r="I53" s="262">
        <v>0</v>
      </c>
      <c r="J53" s="262">
        <v>85240.54</v>
      </c>
      <c r="K53" s="262">
        <v>85000</v>
      </c>
      <c r="L53" s="262">
        <v>240.54</v>
      </c>
      <c r="M53" s="262">
        <v>0</v>
      </c>
      <c r="N53" s="263"/>
      <c r="O53" s="263"/>
      <c r="P53" s="262">
        <v>-2</v>
      </c>
      <c r="Q53" s="262">
        <v>0</v>
      </c>
      <c r="R53" s="263"/>
      <c r="S53" s="262">
        <v>1</v>
      </c>
      <c r="T53" s="263"/>
      <c r="U53" s="263"/>
      <c r="V53" s="263"/>
      <c r="W53" s="263"/>
      <c r="X53" s="263"/>
      <c r="Y53" s="262">
        <v>1</v>
      </c>
      <c r="Z53" s="262">
        <v>1</v>
      </c>
      <c r="AA53" s="262">
        <v>1</v>
      </c>
      <c r="AB53" s="262">
        <v>1</v>
      </c>
      <c r="AC53" s="263"/>
      <c r="AD53" s="263"/>
      <c r="AE53" s="262">
        <v>19953.7</v>
      </c>
      <c r="AF53" s="262">
        <v>8191.5</v>
      </c>
      <c r="AM53" s="253">
        <f t="shared" si="0"/>
        <v>17</v>
      </c>
      <c r="AN53" s="252">
        <f t="shared" si="1"/>
        <v>-8.8000000000000007</v>
      </c>
    </row>
    <row r="54" spans="1:40" x14ac:dyDescent="0.25">
      <c r="A54" s="261">
        <v>44256</v>
      </c>
      <c r="B54" s="262">
        <v>77</v>
      </c>
      <c r="C54" s="262">
        <v>-1</v>
      </c>
      <c r="D54" s="262">
        <v>0</v>
      </c>
      <c r="E54" s="262">
        <v>-2</v>
      </c>
      <c r="F54" s="262">
        <v>0</v>
      </c>
      <c r="G54" s="262">
        <v>0</v>
      </c>
      <c r="H54" s="262">
        <v>0</v>
      </c>
      <c r="I54" s="262">
        <v>0</v>
      </c>
      <c r="J54" s="262">
        <v>123299.08</v>
      </c>
      <c r="K54" s="262">
        <v>100000</v>
      </c>
      <c r="L54" s="262">
        <v>1299.08</v>
      </c>
      <c r="M54" s="262">
        <v>22000</v>
      </c>
      <c r="N54" s="262">
        <v>14407.13</v>
      </c>
      <c r="O54" s="262">
        <v>1</v>
      </c>
      <c r="P54" s="262">
        <v>-2</v>
      </c>
      <c r="Q54" s="262">
        <v>1</v>
      </c>
      <c r="R54" s="263"/>
      <c r="S54" s="263"/>
      <c r="T54" s="263"/>
      <c r="U54" s="262">
        <v>2</v>
      </c>
      <c r="V54" s="263"/>
      <c r="W54" s="263"/>
      <c r="X54" s="263"/>
      <c r="Y54" s="262">
        <v>1</v>
      </c>
      <c r="Z54" s="263"/>
      <c r="AA54" s="262">
        <v>2</v>
      </c>
      <c r="AB54" s="262">
        <v>1</v>
      </c>
      <c r="AC54" s="263"/>
      <c r="AD54" s="263"/>
      <c r="AE54" s="262">
        <v>171791.4</v>
      </c>
      <c r="AF54" s="262">
        <v>54315.6</v>
      </c>
      <c r="AM54" s="253">
        <f t="shared" si="0"/>
        <v>-2</v>
      </c>
      <c r="AN54" s="252">
        <f t="shared" si="1"/>
        <v>0.40000000000000036</v>
      </c>
    </row>
    <row r="55" spans="1:40" x14ac:dyDescent="0.25">
      <c r="A55" s="261">
        <v>44256</v>
      </c>
      <c r="B55" s="262">
        <v>78</v>
      </c>
      <c r="C55" s="263"/>
      <c r="D55" s="263"/>
      <c r="E55" s="263"/>
      <c r="F55" s="263"/>
      <c r="G55" s="263"/>
      <c r="H55" s="263"/>
      <c r="I55" s="263"/>
      <c r="J55" s="263"/>
      <c r="K55" s="263"/>
      <c r="L55" s="263"/>
      <c r="M55" s="263"/>
      <c r="N55" s="263"/>
      <c r="O55" s="263"/>
      <c r="P55" s="263"/>
      <c r="Q55" s="263"/>
      <c r="R55" s="263"/>
      <c r="S55" s="263"/>
      <c r="T55" s="263"/>
      <c r="U55" s="263"/>
      <c r="V55" s="263"/>
      <c r="W55" s="263"/>
      <c r="X55" s="263"/>
      <c r="Y55" s="263"/>
      <c r="Z55" s="263"/>
      <c r="AA55" s="263"/>
      <c r="AB55" s="263"/>
      <c r="AC55" s="263"/>
      <c r="AD55" s="263"/>
      <c r="AE55" s="263"/>
      <c r="AF55" s="263"/>
      <c r="AM55" s="253">
        <f t="shared" si="0"/>
        <v>0</v>
      </c>
      <c r="AN55" s="252">
        <f t="shared" si="1"/>
        <v>0</v>
      </c>
    </row>
    <row r="56" spans="1:40" x14ac:dyDescent="0.25">
      <c r="A56" s="261">
        <v>44256</v>
      </c>
      <c r="B56" s="262">
        <v>79</v>
      </c>
      <c r="C56" s="262">
        <v>3</v>
      </c>
      <c r="D56" s="262">
        <v>-1</v>
      </c>
      <c r="E56" s="262">
        <v>-2</v>
      </c>
      <c r="F56" s="262">
        <v>2</v>
      </c>
      <c r="G56" s="262">
        <v>0</v>
      </c>
      <c r="H56" s="262">
        <v>0</v>
      </c>
      <c r="I56" s="262">
        <v>0</v>
      </c>
      <c r="J56" s="262">
        <v>35028.5</v>
      </c>
      <c r="K56" s="262">
        <v>35000</v>
      </c>
      <c r="L56" s="262">
        <v>28.5</v>
      </c>
      <c r="M56" s="262">
        <v>0</v>
      </c>
      <c r="N56" s="262">
        <v>-261313.79</v>
      </c>
      <c r="O56" s="262">
        <v>-1</v>
      </c>
      <c r="P56" s="262">
        <v>2</v>
      </c>
      <c r="Q56" s="263"/>
      <c r="R56" s="263"/>
      <c r="S56" s="263"/>
      <c r="T56" s="263"/>
      <c r="U56" s="263"/>
      <c r="V56" s="263"/>
      <c r="W56" s="262">
        <v>2</v>
      </c>
      <c r="X56" s="263"/>
      <c r="Y56" s="262">
        <v>6</v>
      </c>
      <c r="Z56" s="263"/>
      <c r="AA56" s="263"/>
      <c r="AB56" s="262">
        <v>4</v>
      </c>
      <c r="AC56" s="263"/>
      <c r="AD56" s="263"/>
      <c r="AE56" s="262">
        <v>7110.2</v>
      </c>
      <c r="AF56" s="262">
        <v>2166.6</v>
      </c>
      <c r="AM56" s="253">
        <f t="shared" si="0"/>
        <v>8</v>
      </c>
      <c r="AN56" s="252">
        <f t="shared" si="1"/>
        <v>17.2</v>
      </c>
    </row>
    <row r="57" spans="1:40" x14ac:dyDescent="0.25">
      <c r="A57" s="261">
        <v>44256</v>
      </c>
      <c r="B57" s="262">
        <v>80</v>
      </c>
      <c r="C57" s="262">
        <v>3</v>
      </c>
      <c r="D57" s="262">
        <v>-1</v>
      </c>
      <c r="E57" s="262">
        <v>-2</v>
      </c>
      <c r="F57" s="262">
        <v>1</v>
      </c>
      <c r="G57" s="262">
        <v>0</v>
      </c>
      <c r="H57" s="262">
        <v>0</v>
      </c>
      <c r="I57" s="262">
        <v>0</v>
      </c>
      <c r="J57" s="262">
        <v>80035.100000000006</v>
      </c>
      <c r="K57" s="262">
        <v>80000</v>
      </c>
      <c r="L57" s="262">
        <v>35.1</v>
      </c>
      <c r="M57" s="262">
        <v>0</v>
      </c>
      <c r="N57" s="263"/>
      <c r="O57" s="262">
        <v>-1</v>
      </c>
      <c r="P57" s="262">
        <v>1</v>
      </c>
      <c r="Q57" s="262">
        <v>1</v>
      </c>
      <c r="R57" s="262">
        <v>1</v>
      </c>
      <c r="S57" s="262">
        <v>1</v>
      </c>
      <c r="T57" s="263"/>
      <c r="U57" s="262">
        <v>1</v>
      </c>
      <c r="V57" s="262">
        <v>1</v>
      </c>
      <c r="W57" s="263"/>
      <c r="X57" s="263"/>
      <c r="Y57" s="262">
        <v>0</v>
      </c>
      <c r="Z57" s="263"/>
      <c r="AA57" s="263"/>
      <c r="AB57" s="262">
        <v>2</v>
      </c>
      <c r="AC57" s="263"/>
      <c r="AD57" s="263"/>
      <c r="AE57" s="262">
        <v>1752.1</v>
      </c>
      <c r="AF57" s="262">
        <v>885.1</v>
      </c>
      <c r="AM57" s="253">
        <f t="shared" si="0"/>
        <v>7</v>
      </c>
      <c r="AN57" s="252">
        <f t="shared" si="1"/>
        <v>43.6</v>
      </c>
    </row>
    <row r="58" spans="1:40" x14ac:dyDescent="0.25">
      <c r="A58" s="261">
        <v>44256</v>
      </c>
      <c r="B58" s="262">
        <v>85</v>
      </c>
      <c r="C58" s="262">
        <v>7</v>
      </c>
      <c r="D58" s="262">
        <v>-5</v>
      </c>
      <c r="E58" s="262">
        <v>-4</v>
      </c>
      <c r="F58" s="262">
        <v>3</v>
      </c>
      <c r="G58" s="262">
        <v>0</v>
      </c>
      <c r="H58" s="262">
        <v>0</v>
      </c>
      <c r="I58" s="262">
        <v>0</v>
      </c>
      <c r="J58" s="262">
        <v>132533.98000000001</v>
      </c>
      <c r="K58" s="262">
        <v>130000</v>
      </c>
      <c r="L58" s="262">
        <v>2533.98</v>
      </c>
      <c r="M58" s="262">
        <v>0</v>
      </c>
      <c r="N58" s="262">
        <v>283521.81</v>
      </c>
      <c r="O58" s="262">
        <v>3</v>
      </c>
      <c r="P58" s="262">
        <v>0</v>
      </c>
      <c r="Q58" s="262">
        <v>1</v>
      </c>
      <c r="R58" s="263"/>
      <c r="S58" s="262">
        <v>-1</v>
      </c>
      <c r="T58" s="263"/>
      <c r="U58" s="262">
        <v>2</v>
      </c>
      <c r="V58" s="263"/>
      <c r="W58" s="263"/>
      <c r="X58" s="263"/>
      <c r="Y58" s="262">
        <v>-3</v>
      </c>
      <c r="Z58" s="262">
        <v>2</v>
      </c>
      <c r="AA58" s="263"/>
      <c r="AB58" s="262">
        <v>3</v>
      </c>
      <c r="AC58" s="262">
        <v>1</v>
      </c>
      <c r="AD58" s="263"/>
      <c r="AE58" s="262">
        <v>209077.1</v>
      </c>
      <c r="AF58" s="262">
        <v>72948.899999999994</v>
      </c>
      <c r="AM58" s="253">
        <f t="shared" si="0"/>
        <v>17</v>
      </c>
      <c r="AN58" s="252">
        <f t="shared" si="1"/>
        <v>21.2</v>
      </c>
    </row>
    <row r="59" spans="1:40" x14ac:dyDescent="0.25">
      <c r="A59" s="261">
        <v>44256</v>
      </c>
      <c r="B59" s="262">
        <v>86</v>
      </c>
      <c r="C59" s="263"/>
      <c r="D59" s="263"/>
      <c r="E59" s="263"/>
      <c r="F59" s="263"/>
      <c r="G59" s="263"/>
      <c r="H59" s="263"/>
      <c r="I59" s="263"/>
      <c r="J59" s="263"/>
      <c r="K59" s="263"/>
      <c r="L59" s="263"/>
      <c r="M59" s="263"/>
      <c r="N59" s="263"/>
      <c r="O59" s="263"/>
      <c r="P59" s="263"/>
      <c r="Q59" s="263"/>
      <c r="R59" s="263"/>
      <c r="S59" s="263"/>
      <c r="T59" s="263"/>
      <c r="U59" s="263"/>
      <c r="V59" s="263"/>
      <c r="W59" s="263"/>
      <c r="X59" s="263"/>
      <c r="Y59" s="263"/>
      <c r="Z59" s="263"/>
      <c r="AA59" s="263"/>
      <c r="AB59" s="263"/>
      <c r="AC59" s="263"/>
      <c r="AD59" s="263"/>
      <c r="AE59" s="263"/>
      <c r="AF59" s="263"/>
      <c r="AM59" s="253">
        <f t="shared" si="0"/>
        <v>0</v>
      </c>
      <c r="AN59" s="252">
        <f t="shared" si="1"/>
        <v>0</v>
      </c>
    </row>
    <row r="60" spans="1:40" x14ac:dyDescent="0.25">
      <c r="A60" s="261">
        <v>44256</v>
      </c>
      <c r="B60" s="262">
        <v>87</v>
      </c>
      <c r="C60" s="262">
        <v>19</v>
      </c>
      <c r="D60" s="262">
        <v>1</v>
      </c>
      <c r="E60" s="262">
        <v>2</v>
      </c>
      <c r="F60" s="262">
        <v>7</v>
      </c>
      <c r="G60" s="262">
        <v>-1</v>
      </c>
      <c r="H60" s="262">
        <v>1</v>
      </c>
      <c r="I60" s="262">
        <v>1</v>
      </c>
      <c r="J60" s="262">
        <v>265828.46000000002</v>
      </c>
      <c r="K60" s="262">
        <v>230300</v>
      </c>
      <c r="L60" s="262">
        <v>10528.46</v>
      </c>
      <c r="M60" s="262">
        <v>25000</v>
      </c>
      <c r="N60" s="262">
        <v>99728.47</v>
      </c>
      <c r="O60" s="262">
        <v>-1</v>
      </c>
      <c r="P60" s="262">
        <v>-1</v>
      </c>
      <c r="Q60" s="263"/>
      <c r="R60" s="263"/>
      <c r="S60" s="262">
        <v>5</v>
      </c>
      <c r="T60" s="262">
        <v>-1</v>
      </c>
      <c r="U60" s="263"/>
      <c r="V60" s="263"/>
      <c r="W60" s="262">
        <v>3</v>
      </c>
      <c r="X60" s="263"/>
      <c r="Y60" s="262">
        <v>8</v>
      </c>
      <c r="Z60" s="262">
        <v>8</v>
      </c>
      <c r="AA60" s="263"/>
      <c r="AB60" s="262">
        <v>2</v>
      </c>
      <c r="AC60" s="262">
        <v>2</v>
      </c>
      <c r="AD60" s="263"/>
      <c r="AE60" s="262">
        <v>799832.1</v>
      </c>
      <c r="AF60" s="262">
        <v>270855</v>
      </c>
      <c r="AM60" s="253">
        <f t="shared" si="0"/>
        <v>47</v>
      </c>
      <c r="AN60" s="252">
        <f t="shared" si="1"/>
        <v>24.599999999999998</v>
      </c>
    </row>
    <row r="61" spans="1:40" x14ac:dyDescent="0.25">
      <c r="A61" s="261">
        <v>44256</v>
      </c>
      <c r="B61" s="262">
        <v>89</v>
      </c>
      <c r="C61" s="263"/>
      <c r="D61" s="263"/>
      <c r="E61" s="263"/>
      <c r="F61" s="263"/>
      <c r="G61" s="263"/>
      <c r="H61" s="263"/>
      <c r="I61" s="263"/>
      <c r="J61" s="263"/>
      <c r="K61" s="263"/>
      <c r="L61" s="263"/>
      <c r="M61" s="263"/>
      <c r="N61" s="263"/>
      <c r="O61" s="263"/>
      <c r="P61" s="263"/>
      <c r="Q61" s="263"/>
      <c r="R61" s="263"/>
      <c r="S61" s="263"/>
      <c r="T61" s="263"/>
      <c r="U61" s="263"/>
      <c r="V61" s="263"/>
      <c r="W61" s="263"/>
      <c r="X61" s="263"/>
      <c r="Y61" s="263"/>
      <c r="Z61" s="263"/>
      <c r="AA61" s="263"/>
      <c r="AB61" s="263"/>
      <c r="AC61" s="263"/>
      <c r="AD61" s="263"/>
      <c r="AE61" s="263"/>
      <c r="AF61" s="263"/>
      <c r="AM61" s="253">
        <f t="shared" si="0"/>
        <v>0</v>
      </c>
      <c r="AN61" s="252">
        <f t="shared" si="1"/>
        <v>0</v>
      </c>
    </row>
    <row r="62" spans="1:40" x14ac:dyDescent="0.25">
      <c r="A62" s="261">
        <v>44256</v>
      </c>
      <c r="B62" s="262">
        <v>92</v>
      </c>
      <c r="C62" s="262">
        <v>9</v>
      </c>
      <c r="D62" s="262">
        <v>-5</v>
      </c>
      <c r="E62" s="262">
        <v>-2</v>
      </c>
      <c r="F62" s="262">
        <v>2</v>
      </c>
      <c r="G62" s="262">
        <v>0</v>
      </c>
      <c r="H62" s="262">
        <v>0</v>
      </c>
      <c r="I62" s="262">
        <v>0</v>
      </c>
      <c r="J62" s="262">
        <v>50486.77</v>
      </c>
      <c r="K62" s="262">
        <v>50000</v>
      </c>
      <c r="L62" s="262">
        <v>486.77</v>
      </c>
      <c r="M62" s="262">
        <v>0</v>
      </c>
      <c r="N62" s="262">
        <v>-97.24</v>
      </c>
      <c r="O62" s="263"/>
      <c r="P62" s="262">
        <v>-3</v>
      </c>
      <c r="Q62" s="263"/>
      <c r="R62" s="263"/>
      <c r="S62" s="263"/>
      <c r="T62" s="263"/>
      <c r="U62" s="263"/>
      <c r="V62" s="263"/>
      <c r="W62" s="263"/>
      <c r="X62" s="263"/>
      <c r="Y62" s="262">
        <v>-2</v>
      </c>
      <c r="Z62" s="263"/>
      <c r="AA62" s="263"/>
      <c r="AB62" s="262">
        <v>1</v>
      </c>
      <c r="AC62" s="263"/>
      <c r="AD62" s="263"/>
      <c r="AE62" s="262">
        <v>954.5</v>
      </c>
      <c r="AF62" s="262">
        <v>125.7</v>
      </c>
      <c r="AM62" s="253">
        <f t="shared" si="0"/>
        <v>20</v>
      </c>
      <c r="AN62" s="252">
        <f t="shared" si="1"/>
        <v>-20.399999999999999</v>
      </c>
    </row>
    <row r="63" spans="1:40" x14ac:dyDescent="0.25">
      <c r="A63" s="261">
        <v>44256</v>
      </c>
      <c r="B63" s="262">
        <v>93</v>
      </c>
      <c r="C63" s="263"/>
      <c r="D63" s="263"/>
      <c r="E63" s="263"/>
      <c r="F63" s="263"/>
      <c r="G63" s="263"/>
      <c r="H63" s="263"/>
      <c r="I63" s="263"/>
      <c r="J63" s="263"/>
      <c r="K63" s="263"/>
      <c r="L63" s="263"/>
      <c r="M63" s="263"/>
      <c r="N63" s="263"/>
      <c r="O63" s="263"/>
      <c r="P63" s="263"/>
      <c r="Q63" s="263"/>
      <c r="R63" s="263"/>
      <c r="S63" s="263"/>
      <c r="T63" s="263"/>
      <c r="U63" s="263"/>
      <c r="V63" s="263"/>
      <c r="W63" s="263"/>
      <c r="X63" s="263"/>
      <c r="Y63" s="263"/>
      <c r="Z63" s="263"/>
      <c r="AA63" s="263"/>
      <c r="AB63" s="263"/>
      <c r="AC63" s="263"/>
      <c r="AD63" s="263"/>
      <c r="AE63" s="263"/>
      <c r="AF63" s="263"/>
      <c r="AM63" s="253">
        <f t="shared" si="0"/>
        <v>0</v>
      </c>
      <c r="AN63" s="252">
        <f t="shared" si="1"/>
        <v>0</v>
      </c>
    </row>
    <row r="64" spans="1:40" x14ac:dyDescent="0.25">
      <c r="A64" s="261">
        <v>44256</v>
      </c>
      <c r="B64" s="262">
        <v>95</v>
      </c>
      <c r="C64" s="262">
        <v>11</v>
      </c>
      <c r="D64" s="262">
        <v>-2</v>
      </c>
      <c r="E64" s="262">
        <v>1</v>
      </c>
      <c r="F64" s="262">
        <v>4</v>
      </c>
      <c r="G64" s="262">
        <v>0</v>
      </c>
      <c r="H64" s="262">
        <v>0</v>
      </c>
      <c r="I64" s="262">
        <v>0</v>
      </c>
      <c r="J64" s="262">
        <v>261394.86</v>
      </c>
      <c r="K64" s="262">
        <v>261000</v>
      </c>
      <c r="L64" s="262">
        <v>394.86</v>
      </c>
      <c r="M64" s="262">
        <v>0</v>
      </c>
      <c r="N64" s="262">
        <v>158400</v>
      </c>
      <c r="O64" s="262">
        <v>2</v>
      </c>
      <c r="P64" s="262">
        <v>-1</v>
      </c>
      <c r="Q64" s="263"/>
      <c r="R64" s="263"/>
      <c r="S64" s="262">
        <v>2</v>
      </c>
      <c r="T64" s="263"/>
      <c r="U64" s="262">
        <v>1</v>
      </c>
      <c r="V64" s="263"/>
      <c r="W64" s="262">
        <v>0</v>
      </c>
      <c r="X64" s="263"/>
      <c r="Y64" s="262">
        <v>-8</v>
      </c>
      <c r="Z64" s="263"/>
      <c r="AA64" s="262">
        <v>1</v>
      </c>
      <c r="AB64" s="262">
        <v>1</v>
      </c>
      <c r="AC64" s="263"/>
      <c r="AD64" s="263"/>
      <c r="AE64" s="262">
        <v>727836.5</v>
      </c>
      <c r="AF64" s="262">
        <v>241182.2</v>
      </c>
      <c r="AM64" s="253">
        <f t="shared" si="0"/>
        <v>26</v>
      </c>
      <c r="AN64" s="252">
        <f t="shared" si="1"/>
        <v>16.8</v>
      </c>
    </row>
    <row r="65" spans="1:40" x14ac:dyDescent="0.25">
      <c r="A65" s="261">
        <v>44256</v>
      </c>
      <c r="B65" s="262">
        <v>101</v>
      </c>
      <c r="C65" s="262">
        <v>3</v>
      </c>
      <c r="D65" s="262">
        <v>3</v>
      </c>
      <c r="E65" s="262">
        <v>3</v>
      </c>
      <c r="F65" s="262">
        <v>7</v>
      </c>
      <c r="G65" s="262">
        <v>1</v>
      </c>
      <c r="H65" s="262">
        <v>1</v>
      </c>
      <c r="I65" s="262">
        <v>-1</v>
      </c>
      <c r="J65" s="262">
        <v>144971.51</v>
      </c>
      <c r="K65" s="262">
        <v>143000</v>
      </c>
      <c r="L65" s="262">
        <v>1971.51</v>
      </c>
      <c r="M65" s="262">
        <v>0</v>
      </c>
      <c r="N65" s="262">
        <v>477225.59</v>
      </c>
      <c r="O65" s="262">
        <v>7</v>
      </c>
      <c r="P65" s="262">
        <v>0</v>
      </c>
      <c r="Q65" s="263"/>
      <c r="R65" s="263"/>
      <c r="S65" s="262">
        <v>6</v>
      </c>
      <c r="T65" s="262">
        <v>-2</v>
      </c>
      <c r="U65" s="262">
        <v>4</v>
      </c>
      <c r="V65" s="263"/>
      <c r="W65" s="262">
        <v>-1</v>
      </c>
      <c r="X65" s="263"/>
      <c r="Y65" s="262">
        <v>4</v>
      </c>
      <c r="Z65" s="262">
        <v>5</v>
      </c>
      <c r="AA65" s="262">
        <v>1</v>
      </c>
      <c r="AB65" s="262">
        <v>8</v>
      </c>
      <c r="AC65" s="262">
        <v>3</v>
      </c>
      <c r="AD65" s="263"/>
      <c r="AE65" s="262">
        <v>479859.8</v>
      </c>
      <c r="AF65" s="262">
        <v>62095</v>
      </c>
      <c r="AM65" s="253">
        <f t="shared" si="0"/>
        <v>15</v>
      </c>
      <c r="AN65" s="252">
        <f t="shared" si="1"/>
        <v>72</v>
      </c>
    </row>
    <row r="66" spans="1:40" x14ac:dyDescent="0.25">
      <c r="A66" s="261">
        <v>44256</v>
      </c>
      <c r="B66" s="262">
        <v>104</v>
      </c>
      <c r="C66" s="262">
        <v>7</v>
      </c>
      <c r="D66" s="262">
        <v>-8</v>
      </c>
      <c r="E66" s="262">
        <v>-6</v>
      </c>
      <c r="F66" s="262">
        <v>10</v>
      </c>
      <c r="G66" s="262">
        <v>1</v>
      </c>
      <c r="H66" s="262">
        <v>0</v>
      </c>
      <c r="I66" s="262">
        <v>0</v>
      </c>
      <c r="J66" s="262">
        <v>67601.62</v>
      </c>
      <c r="K66" s="262">
        <v>67400</v>
      </c>
      <c r="L66" s="262">
        <v>201.62</v>
      </c>
      <c r="M66" s="262">
        <v>0</v>
      </c>
      <c r="N66" s="262">
        <v>200550.38</v>
      </c>
      <c r="O66" s="262">
        <v>1</v>
      </c>
      <c r="P66" s="262">
        <v>3</v>
      </c>
      <c r="Q66" s="262">
        <v>1</v>
      </c>
      <c r="R66" s="263"/>
      <c r="S66" s="262">
        <v>3</v>
      </c>
      <c r="T66" s="263"/>
      <c r="U66" s="262">
        <v>0</v>
      </c>
      <c r="V66" s="263"/>
      <c r="W66" s="263"/>
      <c r="X66" s="263"/>
      <c r="Y66" s="262">
        <v>0</v>
      </c>
      <c r="Z66" s="262">
        <v>6</v>
      </c>
      <c r="AA66" s="263"/>
      <c r="AB66" s="262">
        <v>2</v>
      </c>
      <c r="AC66" s="263"/>
      <c r="AD66" s="263"/>
      <c r="AE66" s="262">
        <v>314119.2</v>
      </c>
      <c r="AF66" s="262">
        <v>110571.4</v>
      </c>
      <c r="AM66" s="253">
        <f t="shared" si="0"/>
        <v>27</v>
      </c>
      <c r="AN66" s="252">
        <f t="shared" si="1"/>
        <v>44.8</v>
      </c>
    </row>
    <row r="67" spans="1:40" x14ac:dyDescent="0.25">
      <c r="A67" s="261">
        <v>44256</v>
      </c>
      <c r="B67" s="262">
        <v>105</v>
      </c>
      <c r="C67" s="263"/>
      <c r="D67" s="263"/>
      <c r="E67" s="263"/>
      <c r="F67" s="263"/>
      <c r="G67" s="263"/>
      <c r="H67" s="263"/>
      <c r="I67" s="263"/>
      <c r="J67" s="263"/>
      <c r="K67" s="263"/>
      <c r="L67" s="263"/>
      <c r="M67" s="263"/>
      <c r="N67" s="263"/>
      <c r="O67" s="263"/>
      <c r="P67" s="263"/>
      <c r="Q67" s="263"/>
      <c r="R67" s="263"/>
      <c r="S67" s="263"/>
      <c r="T67" s="263"/>
      <c r="U67" s="263"/>
      <c r="V67" s="263"/>
      <c r="W67" s="263"/>
      <c r="X67" s="263"/>
      <c r="Y67" s="263"/>
      <c r="Z67" s="263"/>
      <c r="AA67" s="263"/>
      <c r="AB67" s="263"/>
      <c r="AC67" s="263"/>
      <c r="AD67" s="263"/>
      <c r="AE67" s="263"/>
      <c r="AF67" s="263"/>
      <c r="AM67" s="253">
        <f t="shared" si="0"/>
        <v>0</v>
      </c>
      <c r="AN67" s="252">
        <f t="shared" si="1"/>
        <v>0</v>
      </c>
    </row>
    <row r="68" spans="1:40" x14ac:dyDescent="0.25">
      <c r="A68" s="261">
        <v>44256</v>
      </c>
      <c r="B68" s="262">
        <v>107</v>
      </c>
      <c r="C68" s="262">
        <v>5</v>
      </c>
      <c r="D68" s="262">
        <v>-5</v>
      </c>
      <c r="E68" s="262">
        <v>-1</v>
      </c>
      <c r="F68" s="262">
        <v>13</v>
      </c>
      <c r="G68" s="262">
        <v>4</v>
      </c>
      <c r="H68" s="262">
        <v>0</v>
      </c>
      <c r="I68" s="262">
        <v>0</v>
      </c>
      <c r="J68" s="262">
        <v>751.63</v>
      </c>
      <c r="K68" s="262">
        <v>0</v>
      </c>
      <c r="L68" s="262">
        <v>751.63</v>
      </c>
      <c r="M68" s="262">
        <v>0</v>
      </c>
      <c r="N68" s="263"/>
      <c r="O68" s="262">
        <v>1</v>
      </c>
      <c r="P68" s="262">
        <v>-2</v>
      </c>
      <c r="Q68" s="262">
        <v>2</v>
      </c>
      <c r="R68" s="262">
        <v>2</v>
      </c>
      <c r="S68" s="262">
        <v>1</v>
      </c>
      <c r="T68" s="263"/>
      <c r="U68" s="262">
        <v>0</v>
      </c>
      <c r="V68" s="262">
        <v>2</v>
      </c>
      <c r="W68" s="262">
        <v>-2</v>
      </c>
      <c r="X68" s="263"/>
      <c r="Y68" s="262">
        <v>6</v>
      </c>
      <c r="Z68" s="262">
        <v>3</v>
      </c>
      <c r="AA68" s="263"/>
      <c r="AB68" s="263"/>
      <c r="AC68" s="263"/>
      <c r="AD68" s="263"/>
      <c r="AE68" s="262">
        <v>60374.8</v>
      </c>
      <c r="AF68" s="262">
        <v>28184.1</v>
      </c>
      <c r="AM68" s="253">
        <f t="shared" si="0"/>
        <v>35</v>
      </c>
      <c r="AN68" s="252">
        <f t="shared" si="1"/>
        <v>59.6</v>
      </c>
    </row>
    <row r="69" spans="1:40" x14ac:dyDescent="0.25">
      <c r="A69" s="261">
        <v>44256</v>
      </c>
      <c r="B69" s="262">
        <v>108</v>
      </c>
      <c r="C69" s="262">
        <v>0</v>
      </c>
      <c r="D69" s="262">
        <v>0</v>
      </c>
      <c r="E69" s="262">
        <v>-1</v>
      </c>
      <c r="F69" s="262">
        <v>2</v>
      </c>
      <c r="G69" s="262">
        <v>1</v>
      </c>
      <c r="H69" s="262">
        <v>0</v>
      </c>
      <c r="I69" s="262">
        <v>0</v>
      </c>
      <c r="J69" s="262">
        <v>158.34</v>
      </c>
      <c r="K69" s="262">
        <v>0</v>
      </c>
      <c r="L69" s="262">
        <v>158.34</v>
      </c>
      <c r="M69" s="262">
        <v>0</v>
      </c>
      <c r="N69" s="263"/>
      <c r="O69" s="262">
        <v>-1</v>
      </c>
      <c r="P69" s="263"/>
      <c r="Q69" s="263"/>
      <c r="R69" s="262">
        <v>1</v>
      </c>
      <c r="S69" s="263"/>
      <c r="T69" s="263"/>
      <c r="U69" s="262">
        <v>-1</v>
      </c>
      <c r="V69" s="263"/>
      <c r="W69" s="263"/>
      <c r="X69" s="263"/>
      <c r="Y69" s="262">
        <v>0</v>
      </c>
      <c r="Z69" s="263"/>
      <c r="AA69" s="263"/>
      <c r="AB69" s="263"/>
      <c r="AC69" s="263"/>
      <c r="AD69" s="263"/>
      <c r="AE69" s="262">
        <v>41260</v>
      </c>
      <c r="AF69" s="262">
        <v>12309</v>
      </c>
      <c r="AM69" s="253">
        <f t="shared" si="0"/>
        <v>5</v>
      </c>
      <c r="AN69" s="252">
        <f t="shared" si="1"/>
        <v>4</v>
      </c>
    </row>
    <row r="70" spans="1:40" x14ac:dyDescent="0.25">
      <c r="A70" s="261">
        <v>44256</v>
      </c>
      <c r="B70" s="262">
        <v>110</v>
      </c>
      <c r="C70" s="263"/>
      <c r="D70" s="263"/>
      <c r="E70" s="263"/>
      <c r="F70" s="263"/>
      <c r="G70" s="263"/>
      <c r="H70" s="263"/>
      <c r="I70" s="263"/>
      <c r="J70" s="263"/>
      <c r="K70" s="263"/>
      <c r="L70" s="263"/>
      <c r="M70" s="263"/>
      <c r="N70" s="263"/>
      <c r="O70" s="263"/>
      <c r="P70" s="263"/>
      <c r="Q70" s="263"/>
      <c r="R70" s="263"/>
      <c r="S70" s="263"/>
      <c r="T70" s="263"/>
      <c r="U70" s="263"/>
      <c r="V70" s="263"/>
      <c r="W70" s="263"/>
      <c r="X70" s="263"/>
      <c r="Y70" s="263"/>
      <c r="Z70" s="263"/>
      <c r="AA70" s="263"/>
      <c r="AB70" s="263"/>
      <c r="AC70" s="263"/>
      <c r="AD70" s="263"/>
      <c r="AE70" s="263"/>
      <c r="AF70" s="263"/>
      <c r="AM70" s="253">
        <f t="shared" si="0"/>
        <v>0</v>
      </c>
      <c r="AN70" s="252">
        <f t="shared" si="1"/>
        <v>0</v>
      </c>
    </row>
    <row r="71" spans="1:40" x14ac:dyDescent="0.25">
      <c r="A71" s="261">
        <v>44256</v>
      </c>
      <c r="B71" s="262">
        <v>111</v>
      </c>
      <c r="C71" s="262">
        <v>3</v>
      </c>
      <c r="D71" s="262">
        <v>-4</v>
      </c>
      <c r="E71" s="262">
        <v>-1</v>
      </c>
      <c r="F71" s="262">
        <v>14</v>
      </c>
      <c r="G71" s="262">
        <v>0</v>
      </c>
      <c r="H71" s="262">
        <v>0</v>
      </c>
      <c r="I71" s="262">
        <v>0</v>
      </c>
      <c r="J71" s="262">
        <v>158489.99</v>
      </c>
      <c r="K71" s="262">
        <v>156000</v>
      </c>
      <c r="L71" s="262">
        <v>2489.9899999999998</v>
      </c>
      <c r="M71" s="262">
        <v>0</v>
      </c>
      <c r="N71" s="262">
        <v>86958.74</v>
      </c>
      <c r="O71" s="262">
        <v>5</v>
      </c>
      <c r="P71" s="262">
        <v>0</v>
      </c>
      <c r="Q71" s="262">
        <v>1</v>
      </c>
      <c r="R71" s="263"/>
      <c r="S71" s="263"/>
      <c r="T71" s="263"/>
      <c r="U71" s="263"/>
      <c r="V71" s="263"/>
      <c r="W71" s="263"/>
      <c r="X71" s="263"/>
      <c r="Y71" s="262">
        <v>0</v>
      </c>
      <c r="Z71" s="262">
        <v>2</v>
      </c>
      <c r="AA71" s="263"/>
      <c r="AB71" s="263"/>
      <c r="AC71" s="262">
        <v>1</v>
      </c>
      <c r="AD71" s="263"/>
      <c r="AE71" s="262">
        <v>66920.399999999994</v>
      </c>
      <c r="AF71" s="262">
        <v>836.6</v>
      </c>
      <c r="AM71" s="253">
        <f t="shared" ref="AM71:AM134" si="2">C71*$C$3+D71*$D$3+E71*$E$3+F71*$F$3+G71*$G$3+H71*$H$3+I71*$I$3</f>
        <v>20</v>
      </c>
      <c r="AN71" s="252">
        <f t="shared" ref="AN71:AN134" si="3">O71*$O$3+P71*$P$3+Q71*$Q$3+R71*$R$3+S71*$S$3+T71*$T$3+U71*$U$3+V71*$V$3+W71*$W$3+X71*$X$3</f>
        <v>34</v>
      </c>
    </row>
    <row r="72" spans="1:40" x14ac:dyDescent="0.25">
      <c r="A72" s="261">
        <v>44256</v>
      </c>
      <c r="B72" s="262">
        <v>112</v>
      </c>
      <c r="C72" s="263"/>
      <c r="D72" s="263"/>
      <c r="E72" s="263"/>
      <c r="F72" s="263"/>
      <c r="G72" s="263"/>
      <c r="H72" s="263"/>
      <c r="I72" s="263"/>
      <c r="J72" s="263"/>
      <c r="K72" s="263"/>
      <c r="L72" s="263"/>
      <c r="M72" s="263"/>
      <c r="N72" s="263"/>
      <c r="O72" s="263"/>
      <c r="P72" s="263"/>
      <c r="Q72" s="263"/>
      <c r="R72" s="263"/>
      <c r="S72" s="263"/>
      <c r="T72" s="263"/>
      <c r="U72" s="263"/>
      <c r="V72" s="263"/>
      <c r="W72" s="263"/>
      <c r="X72" s="263"/>
      <c r="Y72" s="263"/>
      <c r="Z72" s="263"/>
      <c r="AA72" s="263"/>
      <c r="AB72" s="263"/>
      <c r="AC72" s="263"/>
      <c r="AD72" s="263"/>
      <c r="AE72" s="263"/>
      <c r="AF72" s="263"/>
      <c r="AM72" s="253">
        <f t="shared" si="2"/>
        <v>0</v>
      </c>
      <c r="AN72" s="252">
        <f t="shared" si="3"/>
        <v>0</v>
      </c>
    </row>
    <row r="73" spans="1:40" x14ac:dyDescent="0.25">
      <c r="A73" s="261">
        <v>44256</v>
      </c>
      <c r="B73" s="262">
        <v>113</v>
      </c>
      <c r="C73" s="262">
        <v>4</v>
      </c>
      <c r="D73" s="262">
        <v>-5</v>
      </c>
      <c r="E73" s="262">
        <v>-6</v>
      </c>
      <c r="F73" s="262">
        <v>1</v>
      </c>
      <c r="G73" s="262">
        <v>5</v>
      </c>
      <c r="H73" s="262">
        <v>1</v>
      </c>
      <c r="I73" s="262">
        <v>1</v>
      </c>
      <c r="J73" s="262">
        <v>71260</v>
      </c>
      <c r="K73" s="262">
        <v>68200</v>
      </c>
      <c r="L73" s="262">
        <v>3060</v>
      </c>
      <c r="M73" s="262">
        <v>0</v>
      </c>
      <c r="N73" s="262">
        <v>-50885.66</v>
      </c>
      <c r="O73" s="262">
        <v>2</v>
      </c>
      <c r="P73" s="263"/>
      <c r="Q73" s="262">
        <v>1</v>
      </c>
      <c r="R73" s="263"/>
      <c r="S73" s="263"/>
      <c r="T73" s="263"/>
      <c r="U73" s="262">
        <v>1</v>
      </c>
      <c r="V73" s="263"/>
      <c r="W73" s="262">
        <v>4</v>
      </c>
      <c r="X73" s="263"/>
      <c r="Y73" s="262">
        <v>0</v>
      </c>
      <c r="Z73" s="262">
        <v>1</v>
      </c>
      <c r="AA73" s="262">
        <v>2</v>
      </c>
      <c r="AB73" s="262">
        <v>2</v>
      </c>
      <c r="AC73" s="262">
        <v>1</v>
      </c>
      <c r="AD73" s="263"/>
      <c r="AE73" s="262">
        <v>228274.30000000002</v>
      </c>
      <c r="AF73" s="262">
        <v>87314.2</v>
      </c>
      <c r="AM73" s="253">
        <f t="shared" si="2"/>
        <v>29</v>
      </c>
      <c r="AN73" s="252">
        <f t="shared" si="3"/>
        <v>37.200000000000003</v>
      </c>
    </row>
    <row r="74" spans="1:40" x14ac:dyDescent="0.25">
      <c r="A74" s="261">
        <v>44256</v>
      </c>
      <c r="B74" s="262">
        <v>116</v>
      </c>
      <c r="C74" s="262">
        <v>4</v>
      </c>
      <c r="D74" s="262">
        <v>-1</v>
      </c>
      <c r="E74" s="262">
        <v>-1</v>
      </c>
      <c r="F74" s="262">
        <v>8</v>
      </c>
      <c r="G74" s="262">
        <v>0</v>
      </c>
      <c r="H74" s="262">
        <v>0</v>
      </c>
      <c r="I74" s="262">
        <v>0</v>
      </c>
      <c r="J74" s="262">
        <v>128973.06</v>
      </c>
      <c r="K74" s="262">
        <v>127000</v>
      </c>
      <c r="L74" s="262">
        <v>1973.06</v>
      </c>
      <c r="M74" s="262">
        <v>0</v>
      </c>
      <c r="N74" s="262">
        <v>68120</v>
      </c>
      <c r="O74" s="262">
        <v>6</v>
      </c>
      <c r="P74" s="262">
        <v>1</v>
      </c>
      <c r="Q74" s="263"/>
      <c r="R74" s="263"/>
      <c r="S74" s="262">
        <v>-1</v>
      </c>
      <c r="T74" s="263"/>
      <c r="U74" s="263"/>
      <c r="V74" s="263"/>
      <c r="W74" s="263"/>
      <c r="X74" s="263"/>
      <c r="Y74" s="262">
        <v>-5</v>
      </c>
      <c r="Z74" s="262">
        <v>3</v>
      </c>
      <c r="AA74" s="263"/>
      <c r="AB74" s="263"/>
      <c r="AC74" s="262">
        <v>3</v>
      </c>
      <c r="AD74" s="263"/>
      <c r="AE74" s="262">
        <v>134076.5</v>
      </c>
      <c r="AF74" s="262">
        <v>63299.338880000003</v>
      </c>
      <c r="AM74" s="253">
        <f t="shared" si="2"/>
        <v>16</v>
      </c>
      <c r="AN74" s="252">
        <f t="shared" si="3"/>
        <v>38</v>
      </c>
    </row>
    <row r="75" spans="1:40" x14ac:dyDescent="0.25">
      <c r="A75" s="261">
        <v>44256</v>
      </c>
      <c r="B75" s="262">
        <v>118</v>
      </c>
      <c r="C75" s="263"/>
      <c r="D75" s="263"/>
      <c r="E75" s="263"/>
      <c r="F75" s="263"/>
      <c r="G75" s="263"/>
      <c r="H75" s="263"/>
      <c r="I75" s="263"/>
      <c r="J75" s="263"/>
      <c r="K75" s="263"/>
      <c r="L75" s="263"/>
      <c r="M75" s="263"/>
      <c r="N75" s="263"/>
      <c r="O75" s="263"/>
      <c r="P75" s="263"/>
      <c r="Q75" s="263"/>
      <c r="R75" s="263"/>
      <c r="S75" s="263"/>
      <c r="T75" s="263"/>
      <c r="U75" s="263"/>
      <c r="V75" s="263"/>
      <c r="W75" s="263"/>
      <c r="X75" s="263"/>
      <c r="Y75" s="263"/>
      <c r="Z75" s="263"/>
      <c r="AA75" s="263"/>
      <c r="AB75" s="263"/>
      <c r="AC75" s="263"/>
      <c r="AD75" s="263"/>
      <c r="AE75" s="263"/>
      <c r="AF75" s="263"/>
      <c r="AM75" s="253">
        <f t="shared" si="2"/>
        <v>0</v>
      </c>
      <c r="AN75" s="252">
        <f t="shared" si="3"/>
        <v>0</v>
      </c>
    </row>
    <row r="76" spans="1:40" x14ac:dyDescent="0.25">
      <c r="A76" s="261">
        <v>44256</v>
      </c>
      <c r="B76" s="262">
        <v>119</v>
      </c>
      <c r="C76" s="262">
        <v>16</v>
      </c>
      <c r="D76" s="262">
        <v>-6</v>
      </c>
      <c r="E76" s="262">
        <v>-6</v>
      </c>
      <c r="F76" s="262">
        <v>6</v>
      </c>
      <c r="G76" s="262">
        <v>-1</v>
      </c>
      <c r="H76" s="262">
        <v>1</v>
      </c>
      <c r="I76" s="262">
        <v>0</v>
      </c>
      <c r="J76" s="262">
        <v>144646.6</v>
      </c>
      <c r="K76" s="262">
        <v>139000</v>
      </c>
      <c r="L76" s="262">
        <v>5646.6</v>
      </c>
      <c r="M76" s="262">
        <v>0</v>
      </c>
      <c r="N76" s="262">
        <v>517348.7</v>
      </c>
      <c r="O76" s="262">
        <v>4</v>
      </c>
      <c r="P76" s="262">
        <v>2</v>
      </c>
      <c r="Q76" s="262">
        <v>-1</v>
      </c>
      <c r="R76" s="262">
        <v>0</v>
      </c>
      <c r="S76" s="263"/>
      <c r="T76" s="263"/>
      <c r="U76" s="262">
        <v>1</v>
      </c>
      <c r="V76" s="263"/>
      <c r="W76" s="263"/>
      <c r="X76" s="263"/>
      <c r="Y76" s="262">
        <v>7</v>
      </c>
      <c r="Z76" s="262">
        <v>3</v>
      </c>
      <c r="AA76" s="263"/>
      <c r="AB76" s="262">
        <v>2</v>
      </c>
      <c r="AC76" s="262">
        <v>3</v>
      </c>
      <c r="AD76" s="263"/>
      <c r="AE76" s="262">
        <v>23867.3</v>
      </c>
      <c r="AF76" s="262">
        <v>1104.0999999999999</v>
      </c>
      <c r="AM76" s="253">
        <f t="shared" si="2"/>
        <v>37</v>
      </c>
      <c r="AN76" s="252">
        <f t="shared" si="3"/>
        <v>35.6</v>
      </c>
    </row>
    <row r="77" spans="1:40" x14ac:dyDescent="0.25">
      <c r="A77" s="261">
        <v>44256</v>
      </c>
      <c r="B77" s="262">
        <v>120</v>
      </c>
      <c r="C77" s="262">
        <v>7</v>
      </c>
      <c r="D77" s="262">
        <v>4</v>
      </c>
      <c r="E77" s="262">
        <v>4</v>
      </c>
      <c r="F77" s="262">
        <v>4</v>
      </c>
      <c r="G77" s="262">
        <v>0</v>
      </c>
      <c r="H77" s="262">
        <v>0</v>
      </c>
      <c r="I77" s="262">
        <v>0</v>
      </c>
      <c r="J77" s="262">
        <v>189179.23</v>
      </c>
      <c r="K77" s="262">
        <v>187100</v>
      </c>
      <c r="L77" s="262">
        <v>2079.23</v>
      </c>
      <c r="M77" s="262">
        <v>0</v>
      </c>
      <c r="N77" s="262">
        <v>646400.56999999995</v>
      </c>
      <c r="O77" s="262">
        <v>0</v>
      </c>
      <c r="P77" s="262">
        <v>3</v>
      </c>
      <c r="Q77" s="263"/>
      <c r="R77" s="263"/>
      <c r="S77" s="262">
        <v>0</v>
      </c>
      <c r="T77" s="263"/>
      <c r="U77" s="262">
        <v>0</v>
      </c>
      <c r="V77" s="262">
        <v>1</v>
      </c>
      <c r="W77" s="263"/>
      <c r="X77" s="263"/>
      <c r="Y77" s="262">
        <v>1</v>
      </c>
      <c r="Z77" s="262">
        <v>2</v>
      </c>
      <c r="AA77" s="263"/>
      <c r="AB77" s="262">
        <v>1</v>
      </c>
      <c r="AC77" s="262">
        <v>3</v>
      </c>
      <c r="AD77" s="263"/>
      <c r="AE77" s="262">
        <v>312825.5</v>
      </c>
      <c r="AF77" s="262">
        <v>93754.3</v>
      </c>
      <c r="AM77" s="253">
        <f t="shared" si="2"/>
        <v>18</v>
      </c>
      <c r="AN77" s="252">
        <f t="shared" si="3"/>
        <v>40.4</v>
      </c>
    </row>
    <row r="78" spans="1:40" x14ac:dyDescent="0.25">
      <c r="A78" s="261">
        <v>44256</v>
      </c>
      <c r="B78" s="262">
        <v>121</v>
      </c>
      <c r="C78" s="262">
        <v>3</v>
      </c>
      <c r="D78" s="262">
        <v>3</v>
      </c>
      <c r="E78" s="262">
        <v>6</v>
      </c>
      <c r="F78" s="262">
        <v>3</v>
      </c>
      <c r="G78" s="262">
        <v>0</v>
      </c>
      <c r="H78" s="262">
        <v>0</v>
      </c>
      <c r="I78" s="262">
        <v>0</v>
      </c>
      <c r="J78" s="262">
        <v>61127.35</v>
      </c>
      <c r="K78" s="262">
        <v>61000</v>
      </c>
      <c r="L78" s="262">
        <v>127.35</v>
      </c>
      <c r="M78" s="262">
        <v>0</v>
      </c>
      <c r="N78" s="262">
        <v>200427.25</v>
      </c>
      <c r="O78" s="262">
        <v>2</v>
      </c>
      <c r="P78" s="262">
        <v>3</v>
      </c>
      <c r="Q78" s="262">
        <v>-1</v>
      </c>
      <c r="R78" s="263"/>
      <c r="S78" s="263"/>
      <c r="T78" s="263"/>
      <c r="U78" s="262">
        <v>2</v>
      </c>
      <c r="V78" s="263"/>
      <c r="W78" s="263"/>
      <c r="X78" s="263"/>
      <c r="Y78" s="262">
        <v>-2</v>
      </c>
      <c r="Z78" s="262">
        <v>1</v>
      </c>
      <c r="AA78" s="263"/>
      <c r="AB78" s="263"/>
      <c r="AC78" s="262">
        <v>3</v>
      </c>
      <c r="AD78" s="263"/>
      <c r="AE78" s="262">
        <v>51928.800000000003</v>
      </c>
      <c r="AF78" s="262">
        <v>21803.200000000001</v>
      </c>
      <c r="AM78" s="253">
        <f t="shared" si="2"/>
        <v>9</v>
      </c>
      <c r="AN78" s="252">
        <f t="shared" si="3"/>
        <v>32.4</v>
      </c>
    </row>
    <row r="79" spans="1:40" x14ac:dyDescent="0.25">
      <c r="A79" s="261">
        <v>44256</v>
      </c>
      <c r="B79" s="262">
        <v>126</v>
      </c>
      <c r="C79" s="262">
        <v>4</v>
      </c>
      <c r="D79" s="262">
        <v>-1</v>
      </c>
      <c r="E79" s="262">
        <v>-2</v>
      </c>
      <c r="F79" s="262">
        <v>1</v>
      </c>
      <c r="G79" s="262">
        <v>0</v>
      </c>
      <c r="H79" s="262">
        <v>0</v>
      </c>
      <c r="I79" s="262">
        <v>0</v>
      </c>
      <c r="J79" s="262">
        <v>197370.21</v>
      </c>
      <c r="K79" s="262">
        <v>195500</v>
      </c>
      <c r="L79" s="262">
        <v>1870.21</v>
      </c>
      <c r="M79" s="262">
        <v>0</v>
      </c>
      <c r="N79" s="262">
        <v>-9030.51</v>
      </c>
      <c r="O79" s="262">
        <v>1</v>
      </c>
      <c r="P79" s="262">
        <v>1</v>
      </c>
      <c r="Q79" s="262">
        <v>-2</v>
      </c>
      <c r="R79" s="263"/>
      <c r="S79" s="263"/>
      <c r="T79" s="263"/>
      <c r="U79" s="263"/>
      <c r="V79" s="263"/>
      <c r="W79" s="263"/>
      <c r="X79" s="263"/>
      <c r="Y79" s="262">
        <v>-3</v>
      </c>
      <c r="Z79" s="262">
        <v>2</v>
      </c>
      <c r="AA79" s="263"/>
      <c r="AB79" s="262">
        <v>1</v>
      </c>
      <c r="AC79" s="263"/>
      <c r="AD79" s="263"/>
      <c r="AE79" s="262">
        <v>1057.8</v>
      </c>
      <c r="AF79" s="262">
        <v>263.39999999999998</v>
      </c>
      <c r="AM79" s="253">
        <f t="shared" si="2"/>
        <v>9</v>
      </c>
      <c r="AN79" s="252">
        <f t="shared" si="3"/>
        <v>4.8000000000000007</v>
      </c>
    </row>
    <row r="80" spans="1:40" x14ac:dyDescent="0.25">
      <c r="A80" s="261">
        <v>44256</v>
      </c>
      <c r="B80" s="262">
        <v>127</v>
      </c>
      <c r="C80" s="262">
        <v>7</v>
      </c>
      <c r="D80" s="262">
        <v>-8</v>
      </c>
      <c r="E80" s="262">
        <v>-7</v>
      </c>
      <c r="F80" s="262">
        <v>3</v>
      </c>
      <c r="G80" s="262">
        <v>1</v>
      </c>
      <c r="H80" s="262">
        <v>0</v>
      </c>
      <c r="I80" s="262">
        <v>0</v>
      </c>
      <c r="J80" s="262">
        <v>29056.65</v>
      </c>
      <c r="K80" s="262">
        <v>0</v>
      </c>
      <c r="L80" s="262">
        <v>56.65</v>
      </c>
      <c r="M80" s="262">
        <v>29000</v>
      </c>
      <c r="N80" s="263"/>
      <c r="O80" s="262">
        <v>2</v>
      </c>
      <c r="P80" s="262">
        <v>1</v>
      </c>
      <c r="Q80" s="263"/>
      <c r="R80" s="263"/>
      <c r="S80" s="262">
        <v>1</v>
      </c>
      <c r="T80" s="263"/>
      <c r="U80" s="262">
        <v>1</v>
      </c>
      <c r="V80" s="263"/>
      <c r="W80" s="263"/>
      <c r="X80" s="263"/>
      <c r="Y80" s="262">
        <v>3</v>
      </c>
      <c r="Z80" s="262">
        <v>2</v>
      </c>
      <c r="AA80" s="263"/>
      <c r="AB80" s="262">
        <v>4</v>
      </c>
      <c r="AC80" s="262">
        <v>1</v>
      </c>
      <c r="AD80" s="263"/>
      <c r="AE80" s="262">
        <v>130491.6</v>
      </c>
      <c r="AF80" s="262">
        <v>68595.399999999994</v>
      </c>
      <c r="AM80" s="253">
        <f t="shared" si="2"/>
        <v>20</v>
      </c>
      <c r="AN80" s="252">
        <f t="shared" si="3"/>
        <v>25.6</v>
      </c>
    </row>
    <row r="81" spans="1:40" x14ac:dyDescent="0.25">
      <c r="A81" s="261">
        <v>44256</v>
      </c>
      <c r="B81" s="262">
        <v>129</v>
      </c>
      <c r="C81" s="262">
        <v>4</v>
      </c>
      <c r="D81" s="262">
        <v>-4</v>
      </c>
      <c r="E81" s="262">
        <v>-5</v>
      </c>
      <c r="F81" s="262">
        <v>4</v>
      </c>
      <c r="G81" s="262">
        <v>0</v>
      </c>
      <c r="H81" s="262">
        <v>0</v>
      </c>
      <c r="I81" s="262">
        <v>0</v>
      </c>
      <c r="J81" s="262">
        <v>51504.959999999999</v>
      </c>
      <c r="K81" s="262">
        <v>51000</v>
      </c>
      <c r="L81" s="262">
        <v>504.96</v>
      </c>
      <c r="M81" s="262">
        <v>0</v>
      </c>
      <c r="N81" s="262">
        <v>905373.16</v>
      </c>
      <c r="O81" s="262">
        <v>1</v>
      </c>
      <c r="P81" s="262">
        <v>-1</v>
      </c>
      <c r="Q81" s="263"/>
      <c r="R81" s="263"/>
      <c r="S81" s="262">
        <v>-2</v>
      </c>
      <c r="T81" s="263"/>
      <c r="U81" s="262">
        <v>4</v>
      </c>
      <c r="V81" s="263"/>
      <c r="W81" s="263"/>
      <c r="X81" s="263"/>
      <c r="Y81" s="262">
        <v>0</v>
      </c>
      <c r="Z81" s="262">
        <v>1</v>
      </c>
      <c r="AA81" s="263"/>
      <c r="AB81" s="262">
        <v>4</v>
      </c>
      <c r="AC81" s="262">
        <v>1</v>
      </c>
      <c r="AD81" s="263"/>
      <c r="AE81" s="262">
        <v>1062.5</v>
      </c>
      <c r="AF81" s="262">
        <v>103.89999999999999</v>
      </c>
      <c r="AM81" s="253">
        <f t="shared" si="2"/>
        <v>12</v>
      </c>
      <c r="AN81" s="252">
        <f t="shared" si="3"/>
        <v>-2.3999999999999986</v>
      </c>
    </row>
    <row r="82" spans="1:40" x14ac:dyDescent="0.25">
      <c r="A82" s="261">
        <v>44256</v>
      </c>
      <c r="B82" s="262">
        <v>132</v>
      </c>
      <c r="C82" s="262">
        <v>0</v>
      </c>
      <c r="D82" s="262">
        <v>-1</v>
      </c>
      <c r="E82" s="262">
        <v>-3</v>
      </c>
      <c r="F82" s="262">
        <v>3</v>
      </c>
      <c r="G82" s="262">
        <v>5</v>
      </c>
      <c r="H82" s="262">
        <v>2</v>
      </c>
      <c r="I82" s="262">
        <v>0</v>
      </c>
      <c r="J82" s="262">
        <v>112004.51</v>
      </c>
      <c r="K82" s="262">
        <v>105450</v>
      </c>
      <c r="L82" s="262">
        <v>6554.51</v>
      </c>
      <c r="M82" s="262">
        <v>0</v>
      </c>
      <c r="N82" s="262">
        <v>224087.25</v>
      </c>
      <c r="O82" s="262">
        <v>1</v>
      </c>
      <c r="P82" s="262">
        <v>3</v>
      </c>
      <c r="Q82" s="263"/>
      <c r="R82" s="263"/>
      <c r="S82" s="263"/>
      <c r="T82" s="263"/>
      <c r="U82" s="262">
        <v>0</v>
      </c>
      <c r="V82" s="263"/>
      <c r="W82" s="262">
        <v>1</v>
      </c>
      <c r="X82" s="263"/>
      <c r="Y82" s="262">
        <v>3</v>
      </c>
      <c r="Z82" s="262">
        <v>2</v>
      </c>
      <c r="AA82" s="262">
        <v>1</v>
      </c>
      <c r="AB82" s="262">
        <v>2</v>
      </c>
      <c r="AC82" s="262">
        <v>1</v>
      </c>
      <c r="AD82" s="263"/>
      <c r="AE82" s="262">
        <v>54663.199999999997</v>
      </c>
      <c r="AF82" s="262">
        <v>52390.43</v>
      </c>
      <c r="AM82" s="253">
        <f t="shared" si="2"/>
        <v>22</v>
      </c>
      <c r="AN82" s="252">
        <f t="shared" si="3"/>
        <v>31.2</v>
      </c>
    </row>
    <row r="83" spans="1:40" x14ac:dyDescent="0.25">
      <c r="A83" s="261">
        <v>44256</v>
      </c>
      <c r="B83" s="262">
        <v>133</v>
      </c>
      <c r="C83" s="263"/>
      <c r="D83" s="263"/>
      <c r="E83" s="263"/>
      <c r="F83" s="263"/>
      <c r="G83" s="263"/>
      <c r="H83" s="263"/>
      <c r="I83" s="263"/>
      <c r="J83" s="263"/>
      <c r="K83" s="263"/>
      <c r="L83" s="263"/>
      <c r="M83" s="263"/>
      <c r="N83" s="263"/>
      <c r="O83" s="263"/>
      <c r="P83" s="263"/>
      <c r="Q83" s="263"/>
      <c r="R83" s="263"/>
      <c r="S83" s="263"/>
      <c r="T83" s="263"/>
      <c r="U83" s="263"/>
      <c r="V83" s="263"/>
      <c r="W83" s="263"/>
      <c r="X83" s="263"/>
      <c r="Y83" s="263"/>
      <c r="Z83" s="263"/>
      <c r="AA83" s="263"/>
      <c r="AB83" s="263"/>
      <c r="AC83" s="263"/>
      <c r="AD83" s="263"/>
      <c r="AE83" s="263"/>
      <c r="AF83" s="263"/>
      <c r="AM83" s="253">
        <f t="shared" si="2"/>
        <v>0</v>
      </c>
      <c r="AN83" s="252">
        <f t="shared" si="3"/>
        <v>0</v>
      </c>
    </row>
    <row r="84" spans="1:40" x14ac:dyDescent="0.25">
      <c r="A84" s="261">
        <v>44256</v>
      </c>
      <c r="B84" s="262">
        <v>134</v>
      </c>
      <c r="C84" s="263"/>
      <c r="D84" s="263"/>
      <c r="E84" s="263"/>
      <c r="F84" s="263"/>
      <c r="G84" s="263"/>
      <c r="H84" s="263"/>
      <c r="I84" s="263"/>
      <c r="J84" s="263"/>
      <c r="K84" s="263"/>
      <c r="L84" s="263"/>
      <c r="M84" s="263"/>
      <c r="N84" s="263"/>
      <c r="O84" s="263"/>
      <c r="P84" s="263"/>
      <c r="Q84" s="263"/>
      <c r="R84" s="263"/>
      <c r="S84" s="263"/>
      <c r="T84" s="263"/>
      <c r="U84" s="263"/>
      <c r="V84" s="263"/>
      <c r="W84" s="263"/>
      <c r="X84" s="263"/>
      <c r="Y84" s="263"/>
      <c r="Z84" s="263"/>
      <c r="AA84" s="263"/>
      <c r="AB84" s="263"/>
      <c r="AC84" s="263"/>
      <c r="AD84" s="263"/>
      <c r="AE84" s="263"/>
      <c r="AF84" s="263"/>
      <c r="AM84" s="253">
        <f t="shared" si="2"/>
        <v>0</v>
      </c>
      <c r="AN84" s="252">
        <f t="shared" si="3"/>
        <v>0</v>
      </c>
    </row>
    <row r="85" spans="1:40" x14ac:dyDescent="0.25">
      <c r="A85" s="261">
        <v>44256</v>
      </c>
      <c r="B85" s="262">
        <v>135</v>
      </c>
      <c r="C85" s="262">
        <v>7</v>
      </c>
      <c r="D85" s="262">
        <v>4</v>
      </c>
      <c r="E85" s="262">
        <v>3</v>
      </c>
      <c r="F85" s="262">
        <v>3</v>
      </c>
      <c r="G85" s="262">
        <v>3</v>
      </c>
      <c r="H85" s="262">
        <v>0</v>
      </c>
      <c r="I85" s="262">
        <v>0</v>
      </c>
      <c r="J85" s="262">
        <v>27579.85</v>
      </c>
      <c r="K85" s="262">
        <v>26000</v>
      </c>
      <c r="L85" s="262">
        <v>1579.85</v>
      </c>
      <c r="M85" s="262">
        <v>0</v>
      </c>
      <c r="N85" s="262">
        <v>34818.97</v>
      </c>
      <c r="O85" s="262">
        <v>9</v>
      </c>
      <c r="P85" s="262">
        <v>4</v>
      </c>
      <c r="Q85" s="262">
        <v>1</v>
      </c>
      <c r="R85" s="263"/>
      <c r="S85" s="262">
        <v>0</v>
      </c>
      <c r="T85" s="263"/>
      <c r="U85" s="262">
        <v>3</v>
      </c>
      <c r="V85" s="263"/>
      <c r="W85" s="263"/>
      <c r="X85" s="263"/>
      <c r="Y85" s="262">
        <v>-2</v>
      </c>
      <c r="Z85" s="262">
        <v>2</v>
      </c>
      <c r="AA85" s="262">
        <v>2</v>
      </c>
      <c r="AB85" s="262">
        <v>2</v>
      </c>
      <c r="AC85" s="262">
        <v>1</v>
      </c>
      <c r="AD85" s="263"/>
      <c r="AE85" s="262">
        <v>156908.79999999999</v>
      </c>
      <c r="AF85" s="262">
        <v>49759</v>
      </c>
      <c r="AM85" s="253">
        <f t="shared" si="2"/>
        <v>26</v>
      </c>
      <c r="AN85" s="252">
        <f t="shared" si="3"/>
        <v>91.2</v>
      </c>
    </row>
    <row r="86" spans="1:40" x14ac:dyDescent="0.25">
      <c r="A86" s="261">
        <v>44256</v>
      </c>
      <c r="B86" s="262">
        <v>139</v>
      </c>
      <c r="C86" s="262">
        <v>2</v>
      </c>
      <c r="D86" s="262">
        <v>1</v>
      </c>
      <c r="E86" s="262">
        <v>4</v>
      </c>
      <c r="F86" s="262">
        <v>7</v>
      </c>
      <c r="G86" s="262">
        <v>1</v>
      </c>
      <c r="H86" s="262">
        <v>3</v>
      </c>
      <c r="I86" s="262">
        <v>0</v>
      </c>
      <c r="J86" s="262">
        <v>98281.93</v>
      </c>
      <c r="K86" s="262">
        <v>93000</v>
      </c>
      <c r="L86" s="262">
        <v>5281.93</v>
      </c>
      <c r="M86" s="262">
        <v>0</v>
      </c>
      <c r="N86" s="262">
        <v>300000</v>
      </c>
      <c r="O86" s="262">
        <v>2</v>
      </c>
      <c r="P86" s="262">
        <v>0</v>
      </c>
      <c r="Q86" s="263"/>
      <c r="R86" s="263"/>
      <c r="S86" s="263"/>
      <c r="T86" s="263"/>
      <c r="U86" s="262">
        <v>3</v>
      </c>
      <c r="V86" s="262">
        <v>1</v>
      </c>
      <c r="W86" s="263"/>
      <c r="X86" s="263"/>
      <c r="Y86" s="262">
        <v>-2</v>
      </c>
      <c r="Z86" s="263"/>
      <c r="AA86" s="263"/>
      <c r="AB86" s="263"/>
      <c r="AC86" s="262">
        <v>1</v>
      </c>
      <c r="AD86" s="263"/>
      <c r="AE86" s="262">
        <v>9446.2999999999993</v>
      </c>
      <c r="AF86" s="262">
        <v>8380.1</v>
      </c>
      <c r="AM86" s="253">
        <f t="shared" si="2"/>
        <v>20</v>
      </c>
      <c r="AN86" s="252">
        <f t="shared" si="3"/>
        <v>38</v>
      </c>
    </row>
    <row r="87" spans="1:40" x14ac:dyDescent="0.25">
      <c r="A87" s="261">
        <v>44256</v>
      </c>
      <c r="B87" s="262">
        <v>140</v>
      </c>
      <c r="C87" s="262">
        <v>2</v>
      </c>
      <c r="D87" s="262">
        <v>1</v>
      </c>
      <c r="E87" s="262">
        <v>-1</v>
      </c>
      <c r="F87" s="262">
        <v>2</v>
      </c>
      <c r="G87" s="262">
        <v>-3</v>
      </c>
      <c r="H87" s="262">
        <v>0</v>
      </c>
      <c r="I87" s="262">
        <v>0</v>
      </c>
      <c r="J87" s="262">
        <v>45365.5</v>
      </c>
      <c r="K87" s="262">
        <v>45000</v>
      </c>
      <c r="L87" s="262">
        <v>365.5</v>
      </c>
      <c r="M87" s="262">
        <v>0</v>
      </c>
      <c r="N87" s="263"/>
      <c r="O87" s="263"/>
      <c r="P87" s="262">
        <v>1</v>
      </c>
      <c r="Q87" s="263"/>
      <c r="R87" s="263"/>
      <c r="S87" s="263"/>
      <c r="T87" s="263"/>
      <c r="U87" s="262">
        <v>1</v>
      </c>
      <c r="V87" s="263"/>
      <c r="W87" s="263"/>
      <c r="X87" s="263"/>
      <c r="Y87" s="262">
        <v>1</v>
      </c>
      <c r="Z87" s="263"/>
      <c r="AA87" s="263"/>
      <c r="AB87" s="263"/>
      <c r="AC87" s="263"/>
      <c r="AD87" s="263"/>
      <c r="AE87" s="262">
        <v>7237.3</v>
      </c>
      <c r="AF87" s="262">
        <v>6153</v>
      </c>
      <c r="AM87" s="253">
        <f t="shared" si="2"/>
        <v>-3</v>
      </c>
      <c r="AN87" s="252">
        <f t="shared" si="3"/>
        <v>8.8000000000000007</v>
      </c>
    </row>
    <row r="88" spans="1:40" x14ac:dyDescent="0.25">
      <c r="A88" s="261">
        <v>44256</v>
      </c>
      <c r="B88" s="262">
        <v>141</v>
      </c>
      <c r="C88" s="262">
        <v>6</v>
      </c>
      <c r="D88" s="262">
        <v>-8</v>
      </c>
      <c r="E88" s="262">
        <v>-5</v>
      </c>
      <c r="F88" s="262">
        <v>2</v>
      </c>
      <c r="G88" s="262">
        <v>2</v>
      </c>
      <c r="H88" s="262">
        <v>0</v>
      </c>
      <c r="I88" s="262">
        <v>-1</v>
      </c>
      <c r="J88" s="262">
        <v>101123.54</v>
      </c>
      <c r="K88" s="262">
        <v>100200</v>
      </c>
      <c r="L88" s="262">
        <v>923.54</v>
      </c>
      <c r="M88" s="262">
        <v>0</v>
      </c>
      <c r="N88" s="263"/>
      <c r="O88" s="262">
        <v>0</v>
      </c>
      <c r="P88" s="262">
        <v>-3</v>
      </c>
      <c r="Q88" s="262">
        <v>2</v>
      </c>
      <c r="R88" s="263"/>
      <c r="S88" s="262">
        <v>3</v>
      </c>
      <c r="T88" s="263"/>
      <c r="U88" s="262">
        <v>1</v>
      </c>
      <c r="V88" s="262">
        <v>1</v>
      </c>
      <c r="W88" s="263"/>
      <c r="X88" s="263"/>
      <c r="Y88" s="262">
        <v>1</v>
      </c>
      <c r="Z88" s="262">
        <v>1</v>
      </c>
      <c r="AA88" s="263"/>
      <c r="AB88" s="262">
        <v>3</v>
      </c>
      <c r="AC88" s="262">
        <v>2</v>
      </c>
      <c r="AD88" s="263"/>
      <c r="AE88" s="262">
        <v>1163.0999999999999</v>
      </c>
      <c r="AF88" s="262">
        <v>301.60000000000002</v>
      </c>
      <c r="AM88" s="253">
        <f t="shared" si="2"/>
        <v>17</v>
      </c>
      <c r="AN88" s="252">
        <f t="shared" si="3"/>
        <v>24</v>
      </c>
    </row>
    <row r="89" spans="1:40" x14ac:dyDescent="0.25">
      <c r="A89" s="261">
        <v>44256</v>
      </c>
      <c r="B89" s="262">
        <v>143</v>
      </c>
      <c r="C89" s="262">
        <v>3</v>
      </c>
      <c r="D89" s="262">
        <v>0</v>
      </c>
      <c r="E89" s="262">
        <v>2</v>
      </c>
      <c r="F89" s="262">
        <v>-2</v>
      </c>
      <c r="G89" s="262">
        <v>-1</v>
      </c>
      <c r="H89" s="262">
        <v>-1</v>
      </c>
      <c r="I89" s="262">
        <v>0</v>
      </c>
      <c r="J89" s="262">
        <v>77265.23</v>
      </c>
      <c r="K89" s="262">
        <v>76200</v>
      </c>
      <c r="L89" s="262">
        <v>1065.23</v>
      </c>
      <c r="M89" s="262">
        <v>0</v>
      </c>
      <c r="N89" s="262">
        <v>-5699</v>
      </c>
      <c r="O89" s="262">
        <v>3</v>
      </c>
      <c r="P89" s="262">
        <v>0</v>
      </c>
      <c r="Q89" s="262">
        <v>2</v>
      </c>
      <c r="R89" s="263"/>
      <c r="S89" s="262">
        <v>4</v>
      </c>
      <c r="T89" s="263"/>
      <c r="U89" s="262">
        <v>4</v>
      </c>
      <c r="V89" s="262">
        <v>3</v>
      </c>
      <c r="W89" s="263"/>
      <c r="X89" s="263"/>
      <c r="Y89" s="262">
        <v>3</v>
      </c>
      <c r="Z89" s="262">
        <v>4</v>
      </c>
      <c r="AA89" s="262">
        <v>3</v>
      </c>
      <c r="AB89" s="262">
        <v>2</v>
      </c>
      <c r="AC89" s="262">
        <v>2</v>
      </c>
      <c r="AD89" s="263"/>
      <c r="AE89" s="262">
        <v>155389.29999999999</v>
      </c>
      <c r="AF89" s="262">
        <v>59019.3</v>
      </c>
      <c r="AM89" s="253">
        <f t="shared" si="2"/>
        <v>-1</v>
      </c>
      <c r="AN89" s="252">
        <f t="shared" si="3"/>
        <v>113.2</v>
      </c>
    </row>
    <row r="90" spans="1:40" x14ac:dyDescent="0.25">
      <c r="A90" s="261">
        <v>44256</v>
      </c>
      <c r="B90" s="262">
        <v>144</v>
      </c>
      <c r="C90" s="262">
        <v>9</v>
      </c>
      <c r="D90" s="262">
        <v>-2</v>
      </c>
      <c r="E90" s="262">
        <v>-2</v>
      </c>
      <c r="F90" s="262">
        <v>0</v>
      </c>
      <c r="G90" s="262">
        <v>1</v>
      </c>
      <c r="H90" s="262">
        <v>2</v>
      </c>
      <c r="I90" s="262">
        <v>0</v>
      </c>
      <c r="J90" s="262">
        <v>98000</v>
      </c>
      <c r="K90" s="262">
        <v>48000</v>
      </c>
      <c r="L90" s="262">
        <v>0</v>
      </c>
      <c r="M90" s="262">
        <v>50000</v>
      </c>
      <c r="N90" s="262">
        <v>-157521.71</v>
      </c>
      <c r="O90" s="262">
        <v>0</v>
      </c>
      <c r="P90" s="262">
        <v>6</v>
      </c>
      <c r="Q90" s="262">
        <v>2</v>
      </c>
      <c r="R90" s="262">
        <v>1</v>
      </c>
      <c r="S90" s="262">
        <v>1</v>
      </c>
      <c r="T90" s="263"/>
      <c r="U90" s="262">
        <v>1</v>
      </c>
      <c r="V90" s="263"/>
      <c r="W90" s="262">
        <v>3</v>
      </c>
      <c r="X90" s="263"/>
      <c r="Y90" s="262">
        <v>-2</v>
      </c>
      <c r="Z90" s="263"/>
      <c r="AA90" s="263"/>
      <c r="AB90" s="262">
        <v>4</v>
      </c>
      <c r="AC90" s="263"/>
      <c r="AD90" s="263"/>
      <c r="AE90" s="262">
        <v>39168.6</v>
      </c>
      <c r="AF90" s="262">
        <v>38482.003750000003</v>
      </c>
      <c r="AM90" s="253">
        <f t="shared" si="2"/>
        <v>25</v>
      </c>
      <c r="AN90" s="252">
        <f t="shared" si="3"/>
        <v>82</v>
      </c>
    </row>
    <row r="91" spans="1:40" x14ac:dyDescent="0.25">
      <c r="A91" s="261">
        <v>44256</v>
      </c>
      <c r="B91" s="262">
        <v>147</v>
      </c>
      <c r="C91" s="262">
        <v>5</v>
      </c>
      <c r="D91" s="262">
        <v>0</v>
      </c>
      <c r="E91" s="262">
        <v>-1</v>
      </c>
      <c r="F91" s="262">
        <v>2</v>
      </c>
      <c r="G91" s="262">
        <v>-1</v>
      </c>
      <c r="H91" s="262">
        <v>0</v>
      </c>
      <c r="I91" s="262">
        <v>0</v>
      </c>
      <c r="J91" s="262">
        <v>8631.89</v>
      </c>
      <c r="K91" s="262">
        <v>0</v>
      </c>
      <c r="L91" s="262">
        <v>8631.89</v>
      </c>
      <c r="M91" s="262">
        <v>0</v>
      </c>
      <c r="N91" s="262">
        <v>585500.25</v>
      </c>
      <c r="O91" s="262">
        <v>2</v>
      </c>
      <c r="P91" s="262">
        <v>-1</v>
      </c>
      <c r="Q91" s="263"/>
      <c r="R91" s="263"/>
      <c r="S91" s="262">
        <v>0</v>
      </c>
      <c r="T91" s="263"/>
      <c r="U91" s="262">
        <v>1</v>
      </c>
      <c r="V91" s="262">
        <v>1</v>
      </c>
      <c r="W91" s="263"/>
      <c r="X91" s="263"/>
      <c r="Y91" s="262">
        <v>8</v>
      </c>
      <c r="Z91" s="262">
        <v>2</v>
      </c>
      <c r="AA91" s="262">
        <v>1</v>
      </c>
      <c r="AB91" s="262">
        <v>4</v>
      </c>
      <c r="AC91" s="262">
        <v>2</v>
      </c>
      <c r="AD91" s="263"/>
      <c r="AE91" s="262">
        <v>181424.5</v>
      </c>
      <c r="AF91" s="262">
        <v>20133.900000000001</v>
      </c>
      <c r="AM91" s="253">
        <f t="shared" si="2"/>
        <v>9</v>
      </c>
      <c r="AN91" s="252">
        <f t="shared" si="3"/>
        <v>27.2</v>
      </c>
    </row>
    <row r="92" spans="1:40" x14ac:dyDescent="0.25">
      <c r="A92" s="261">
        <v>44256</v>
      </c>
      <c r="B92" s="262">
        <v>148</v>
      </c>
      <c r="C92" s="262">
        <v>0</v>
      </c>
      <c r="D92" s="262">
        <v>0</v>
      </c>
      <c r="E92" s="262">
        <v>0</v>
      </c>
      <c r="F92" s="262">
        <v>-1</v>
      </c>
      <c r="G92" s="262">
        <v>0</v>
      </c>
      <c r="H92" s="262">
        <v>0</v>
      </c>
      <c r="I92" s="262">
        <v>0</v>
      </c>
      <c r="J92" s="262">
        <v>6343.78</v>
      </c>
      <c r="K92" s="262">
        <v>6000</v>
      </c>
      <c r="L92" s="262">
        <v>343.78</v>
      </c>
      <c r="M92" s="262">
        <v>0</v>
      </c>
      <c r="N92" s="262">
        <v>384503.43</v>
      </c>
      <c r="O92" s="262">
        <v>1</v>
      </c>
      <c r="P92" s="262">
        <v>1</v>
      </c>
      <c r="Q92" s="263"/>
      <c r="R92" s="263"/>
      <c r="S92" s="262">
        <v>1</v>
      </c>
      <c r="T92" s="262">
        <v>-2</v>
      </c>
      <c r="U92" s="263"/>
      <c r="V92" s="263"/>
      <c r="W92" s="262">
        <v>1</v>
      </c>
      <c r="X92" s="263"/>
      <c r="Y92" s="262">
        <v>-1</v>
      </c>
      <c r="Z92" s="262">
        <v>2</v>
      </c>
      <c r="AA92" s="263"/>
      <c r="AB92" s="263"/>
      <c r="AC92" s="263"/>
      <c r="AD92" s="263"/>
      <c r="AE92" s="262">
        <v>67679.100000000006</v>
      </c>
      <c r="AF92" s="262">
        <v>27913.200000000004</v>
      </c>
      <c r="AM92" s="253">
        <f t="shared" si="2"/>
        <v>-1</v>
      </c>
      <c r="AN92" s="252">
        <f t="shared" si="3"/>
        <v>20.400000000000002</v>
      </c>
    </row>
    <row r="93" spans="1:40" x14ac:dyDescent="0.25">
      <c r="A93" s="261">
        <v>44256</v>
      </c>
      <c r="B93" s="262">
        <v>151</v>
      </c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M93" s="253">
        <f t="shared" si="2"/>
        <v>0</v>
      </c>
      <c r="AN93" s="252">
        <f t="shared" si="3"/>
        <v>0</v>
      </c>
    </row>
    <row r="94" spans="1:40" x14ac:dyDescent="0.25">
      <c r="A94" s="261">
        <v>44256</v>
      </c>
      <c r="B94" s="262">
        <v>152</v>
      </c>
      <c r="C94" s="262">
        <v>4</v>
      </c>
      <c r="D94" s="262">
        <v>1</v>
      </c>
      <c r="E94" s="262">
        <v>0</v>
      </c>
      <c r="F94" s="262">
        <v>0</v>
      </c>
      <c r="G94" s="262">
        <v>-1</v>
      </c>
      <c r="H94" s="262">
        <v>0</v>
      </c>
      <c r="I94" s="262">
        <v>0</v>
      </c>
      <c r="J94" s="262">
        <v>13067.93</v>
      </c>
      <c r="K94" s="262">
        <v>13000</v>
      </c>
      <c r="L94" s="262">
        <v>67.930000000000007</v>
      </c>
      <c r="M94" s="262">
        <v>0</v>
      </c>
      <c r="N94" s="263"/>
      <c r="O94" s="262">
        <v>-1</v>
      </c>
      <c r="P94" s="262">
        <v>3</v>
      </c>
      <c r="Q94" s="262">
        <v>1</v>
      </c>
      <c r="R94" s="263"/>
      <c r="S94" s="263"/>
      <c r="T94" s="263"/>
      <c r="U94" s="262">
        <v>1</v>
      </c>
      <c r="V94" s="262">
        <v>1</v>
      </c>
      <c r="W94" s="262">
        <v>1</v>
      </c>
      <c r="X94" s="263"/>
      <c r="Y94" s="262">
        <v>2</v>
      </c>
      <c r="Z94" s="262">
        <v>3</v>
      </c>
      <c r="AA94" s="263"/>
      <c r="AB94" s="262">
        <v>1</v>
      </c>
      <c r="AC94" s="262">
        <v>1</v>
      </c>
      <c r="AD94" s="263"/>
      <c r="AE94" s="262">
        <v>2254.1999999999998</v>
      </c>
      <c r="AF94" s="262">
        <v>1230.3999999999999</v>
      </c>
      <c r="AM94" s="253">
        <f t="shared" si="2"/>
        <v>5</v>
      </c>
      <c r="AN94" s="252">
        <f t="shared" si="3"/>
        <v>45.199999999999996</v>
      </c>
    </row>
    <row r="95" spans="1:40" x14ac:dyDescent="0.25">
      <c r="A95" s="261">
        <v>44256</v>
      </c>
      <c r="B95" s="262">
        <v>153</v>
      </c>
      <c r="C95" s="262">
        <v>10</v>
      </c>
      <c r="D95" s="262">
        <v>-6</v>
      </c>
      <c r="E95" s="262">
        <v>-6</v>
      </c>
      <c r="F95" s="262">
        <v>0</v>
      </c>
      <c r="G95" s="262">
        <v>1</v>
      </c>
      <c r="H95" s="262">
        <v>0</v>
      </c>
      <c r="I95" s="262">
        <v>0</v>
      </c>
      <c r="J95" s="262">
        <v>205683.56</v>
      </c>
      <c r="K95" s="262">
        <v>190000</v>
      </c>
      <c r="L95" s="262">
        <v>683.56</v>
      </c>
      <c r="M95" s="262">
        <v>15000</v>
      </c>
      <c r="N95" s="262">
        <v>619500</v>
      </c>
      <c r="O95" s="262">
        <v>-2</v>
      </c>
      <c r="P95" s="262">
        <v>2</v>
      </c>
      <c r="Q95" s="263"/>
      <c r="R95" s="263"/>
      <c r="S95" s="262">
        <v>3</v>
      </c>
      <c r="T95" s="263"/>
      <c r="U95" s="263"/>
      <c r="V95" s="262">
        <v>2</v>
      </c>
      <c r="W95" s="263"/>
      <c r="X95" s="263"/>
      <c r="Y95" s="262">
        <v>-10</v>
      </c>
      <c r="Z95" s="262">
        <v>1</v>
      </c>
      <c r="AA95" s="263"/>
      <c r="AB95" s="262">
        <v>2</v>
      </c>
      <c r="AC95" s="262">
        <v>1</v>
      </c>
      <c r="AD95" s="263"/>
      <c r="AE95" s="262">
        <v>2049.6999999999998</v>
      </c>
      <c r="AF95" s="262">
        <v>312.2</v>
      </c>
      <c r="AM95" s="253">
        <f t="shared" si="2"/>
        <v>23</v>
      </c>
      <c r="AN95" s="252">
        <f t="shared" si="3"/>
        <v>56</v>
      </c>
    </row>
    <row r="96" spans="1:40" x14ac:dyDescent="0.25">
      <c r="A96" s="261">
        <v>44256</v>
      </c>
      <c r="B96" s="262">
        <v>154</v>
      </c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M96" s="253">
        <f t="shared" si="2"/>
        <v>0</v>
      </c>
      <c r="AN96" s="252">
        <f t="shared" si="3"/>
        <v>0</v>
      </c>
    </row>
    <row r="97" spans="1:40" x14ac:dyDescent="0.25">
      <c r="A97" s="261">
        <v>44256</v>
      </c>
      <c r="B97" s="262">
        <v>156</v>
      </c>
      <c r="C97" s="262">
        <v>2</v>
      </c>
      <c r="D97" s="262">
        <v>1</v>
      </c>
      <c r="E97" s="262">
        <v>2</v>
      </c>
      <c r="F97" s="262">
        <v>0</v>
      </c>
      <c r="G97" s="262">
        <v>0</v>
      </c>
      <c r="H97" s="262">
        <v>0</v>
      </c>
      <c r="I97" s="262">
        <v>0</v>
      </c>
      <c r="J97" s="262">
        <v>470.31</v>
      </c>
      <c r="K97" s="262">
        <v>0</v>
      </c>
      <c r="L97" s="262">
        <v>470.31</v>
      </c>
      <c r="M97" s="262">
        <v>0</v>
      </c>
      <c r="N97" s="263"/>
      <c r="O97" s="263"/>
      <c r="P97" s="262">
        <v>3</v>
      </c>
      <c r="Q97" s="263"/>
      <c r="R97" s="263"/>
      <c r="S97" s="263"/>
      <c r="T97" s="263"/>
      <c r="U97" s="263"/>
      <c r="V97" s="263"/>
      <c r="W97" s="263"/>
      <c r="X97" s="263"/>
      <c r="Y97" s="262">
        <v>0</v>
      </c>
      <c r="Z97" s="263"/>
      <c r="AA97" s="263"/>
      <c r="AB97" s="262">
        <v>1</v>
      </c>
      <c r="AC97" s="263"/>
      <c r="AD97" s="263"/>
      <c r="AE97" s="262">
        <v>377.2</v>
      </c>
      <c r="AF97" s="262">
        <v>93.600000000000009</v>
      </c>
      <c r="AM97" s="253">
        <f t="shared" si="2"/>
        <v>4</v>
      </c>
      <c r="AN97" s="252">
        <f t="shared" si="3"/>
        <v>20.399999999999999</v>
      </c>
    </row>
    <row r="98" spans="1:40" x14ac:dyDescent="0.25">
      <c r="A98" s="261">
        <v>44256</v>
      </c>
      <c r="B98" s="262">
        <v>157</v>
      </c>
      <c r="C98" s="262">
        <v>-2</v>
      </c>
      <c r="D98" s="262">
        <v>1</v>
      </c>
      <c r="E98" s="262">
        <v>4</v>
      </c>
      <c r="F98" s="262">
        <v>0</v>
      </c>
      <c r="G98" s="262">
        <v>1</v>
      </c>
      <c r="H98" s="262">
        <v>0</v>
      </c>
      <c r="I98" s="262">
        <v>0</v>
      </c>
      <c r="J98" s="262">
        <v>12855.1</v>
      </c>
      <c r="K98" s="262">
        <v>9000</v>
      </c>
      <c r="L98" s="262">
        <v>3855.1</v>
      </c>
      <c r="M98" s="262">
        <v>0</v>
      </c>
      <c r="N98" s="262">
        <v>128101.27</v>
      </c>
      <c r="O98" s="262">
        <v>1</v>
      </c>
      <c r="P98" s="262">
        <v>-1</v>
      </c>
      <c r="Q98" s="263"/>
      <c r="R98" s="263"/>
      <c r="S98" s="263"/>
      <c r="T98" s="263"/>
      <c r="U98" s="262">
        <v>4</v>
      </c>
      <c r="V98" s="263"/>
      <c r="W98" s="263"/>
      <c r="X98" s="263"/>
      <c r="Y98" s="262">
        <v>0</v>
      </c>
      <c r="Z98" s="262">
        <v>3</v>
      </c>
      <c r="AA98" s="263"/>
      <c r="AB98" s="262">
        <v>3</v>
      </c>
      <c r="AC98" s="263"/>
      <c r="AD98" s="263"/>
      <c r="AE98" s="262">
        <v>63603.8</v>
      </c>
      <c r="AF98" s="262">
        <v>25941.5</v>
      </c>
      <c r="AM98" s="253">
        <f t="shared" si="2"/>
        <v>-1</v>
      </c>
      <c r="AN98" s="252">
        <f t="shared" si="3"/>
        <v>7.2</v>
      </c>
    </row>
    <row r="99" spans="1:40" x14ac:dyDescent="0.25">
      <c r="A99" s="261">
        <v>44256</v>
      </c>
      <c r="B99" s="262">
        <v>159</v>
      </c>
      <c r="C99" s="262">
        <v>-2</v>
      </c>
      <c r="D99" s="262">
        <v>0</v>
      </c>
      <c r="E99" s="262">
        <v>1</v>
      </c>
      <c r="F99" s="262">
        <v>0</v>
      </c>
      <c r="G99" s="262">
        <v>0</v>
      </c>
      <c r="H99" s="262">
        <v>0</v>
      </c>
      <c r="I99" s="262">
        <v>0</v>
      </c>
      <c r="J99" s="262">
        <v>2578.04</v>
      </c>
      <c r="K99" s="262">
        <v>0</v>
      </c>
      <c r="L99" s="262">
        <v>2578.04</v>
      </c>
      <c r="M99" s="262">
        <v>0</v>
      </c>
      <c r="N99" s="263"/>
      <c r="O99" s="262">
        <v>9</v>
      </c>
      <c r="P99" s="262">
        <v>0</v>
      </c>
      <c r="Q99" s="262">
        <v>0</v>
      </c>
      <c r="R99" s="263"/>
      <c r="S99" s="262">
        <v>1</v>
      </c>
      <c r="T99" s="263"/>
      <c r="U99" s="262">
        <v>1</v>
      </c>
      <c r="V99" s="263"/>
      <c r="W99" s="262">
        <v>-1</v>
      </c>
      <c r="X99" s="263"/>
      <c r="Y99" s="262">
        <v>3</v>
      </c>
      <c r="Z99" s="262">
        <v>1</v>
      </c>
      <c r="AA99" s="263"/>
      <c r="AB99" s="262">
        <v>3</v>
      </c>
      <c r="AC99" s="263"/>
      <c r="AD99" s="263"/>
      <c r="AE99" s="262">
        <v>30823.4</v>
      </c>
      <c r="AF99" s="262">
        <v>30543.3</v>
      </c>
      <c r="AM99" s="253">
        <f t="shared" si="2"/>
        <v>-4</v>
      </c>
      <c r="AN99" s="252">
        <f t="shared" si="3"/>
        <v>56</v>
      </c>
    </row>
    <row r="100" spans="1:40" x14ac:dyDescent="0.25">
      <c r="A100" s="261">
        <v>44256</v>
      </c>
      <c r="B100" s="262">
        <v>160</v>
      </c>
      <c r="C100" s="262">
        <v>-1</v>
      </c>
      <c r="D100" s="262">
        <v>-1</v>
      </c>
      <c r="E100" s="262">
        <v>-1</v>
      </c>
      <c r="F100" s="262">
        <v>0</v>
      </c>
      <c r="G100" s="262">
        <v>0</v>
      </c>
      <c r="H100" s="262">
        <v>0</v>
      </c>
      <c r="I100" s="262">
        <v>0</v>
      </c>
      <c r="J100" s="262">
        <v>82480</v>
      </c>
      <c r="K100" s="262">
        <v>76000</v>
      </c>
      <c r="L100" s="262">
        <v>6480</v>
      </c>
      <c r="M100" s="262">
        <v>0</v>
      </c>
      <c r="N100" s="262">
        <v>181042.85</v>
      </c>
      <c r="O100" s="262">
        <v>2</v>
      </c>
      <c r="P100" s="262">
        <v>1</v>
      </c>
      <c r="Q100" s="263"/>
      <c r="R100" s="263"/>
      <c r="S100" s="262">
        <v>1</v>
      </c>
      <c r="T100" s="263"/>
      <c r="U100" s="262">
        <v>3</v>
      </c>
      <c r="V100" s="263"/>
      <c r="W100" s="263"/>
      <c r="X100" s="263"/>
      <c r="Y100" s="262">
        <v>0</v>
      </c>
      <c r="Z100" s="262">
        <v>1</v>
      </c>
      <c r="AA100" s="262">
        <v>1</v>
      </c>
      <c r="AB100" s="262">
        <v>4</v>
      </c>
      <c r="AC100" s="262">
        <v>1</v>
      </c>
      <c r="AD100" s="263"/>
      <c r="AE100" s="262">
        <v>31540.400000000001</v>
      </c>
      <c r="AF100" s="262">
        <v>9370.7000000000007</v>
      </c>
      <c r="AM100" s="253">
        <f t="shared" si="2"/>
        <v>-2</v>
      </c>
      <c r="AN100" s="252">
        <f t="shared" si="3"/>
        <v>29.6</v>
      </c>
    </row>
    <row r="101" spans="1:40" x14ac:dyDescent="0.25">
      <c r="A101" s="261">
        <v>44256</v>
      </c>
      <c r="B101" s="262">
        <v>162</v>
      </c>
      <c r="C101" s="262">
        <v>2</v>
      </c>
      <c r="D101" s="262">
        <v>-1</v>
      </c>
      <c r="E101" s="262">
        <v>-1</v>
      </c>
      <c r="F101" s="262">
        <v>1</v>
      </c>
      <c r="G101" s="262">
        <v>0</v>
      </c>
      <c r="H101" s="262">
        <v>0</v>
      </c>
      <c r="I101" s="262">
        <v>0</v>
      </c>
      <c r="J101" s="262">
        <v>75</v>
      </c>
      <c r="K101" s="262">
        <v>0</v>
      </c>
      <c r="L101" s="262">
        <v>75</v>
      </c>
      <c r="M101" s="262">
        <v>0</v>
      </c>
      <c r="N101" s="263"/>
      <c r="O101" s="262">
        <v>-1</v>
      </c>
      <c r="P101" s="262">
        <v>3</v>
      </c>
      <c r="Q101" s="263"/>
      <c r="R101" s="263"/>
      <c r="S101" s="263"/>
      <c r="T101" s="263"/>
      <c r="U101" s="262">
        <v>1</v>
      </c>
      <c r="V101" s="263"/>
      <c r="W101" s="262">
        <v>1</v>
      </c>
      <c r="X101" s="263"/>
      <c r="Y101" s="262">
        <v>0</v>
      </c>
      <c r="Z101" s="263"/>
      <c r="AA101" s="263"/>
      <c r="AB101" s="262">
        <v>2</v>
      </c>
      <c r="AC101" s="263"/>
      <c r="AD101" s="263"/>
      <c r="AE101" s="262">
        <v>2320</v>
      </c>
      <c r="AF101" s="262">
        <v>603</v>
      </c>
      <c r="AM101" s="253">
        <f t="shared" si="2"/>
        <v>5</v>
      </c>
      <c r="AN101" s="252">
        <f t="shared" si="3"/>
        <v>21.2</v>
      </c>
    </row>
    <row r="102" spans="1:40" x14ac:dyDescent="0.25">
      <c r="A102" s="261">
        <v>44256</v>
      </c>
      <c r="B102" s="262">
        <v>163</v>
      </c>
      <c r="C102" s="262">
        <v>-2</v>
      </c>
      <c r="D102" s="262">
        <v>0</v>
      </c>
      <c r="E102" s="262">
        <v>0</v>
      </c>
      <c r="F102" s="262">
        <v>0</v>
      </c>
      <c r="G102" s="262">
        <v>0</v>
      </c>
      <c r="H102" s="262">
        <v>0</v>
      </c>
      <c r="I102" s="262">
        <v>0</v>
      </c>
      <c r="J102" s="262">
        <v>-6767.86</v>
      </c>
      <c r="K102" s="262">
        <v>-7000</v>
      </c>
      <c r="L102" s="262">
        <v>232.14</v>
      </c>
      <c r="M102" s="262">
        <v>0</v>
      </c>
      <c r="N102" s="263"/>
      <c r="O102" s="262">
        <v>1</v>
      </c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2">
        <v>1</v>
      </c>
      <c r="AC102" s="263"/>
      <c r="AD102" s="263"/>
      <c r="AE102" s="262">
        <v>537.5</v>
      </c>
      <c r="AF102" s="262">
        <v>327.5</v>
      </c>
      <c r="AM102" s="253">
        <f t="shared" si="2"/>
        <v>-4</v>
      </c>
      <c r="AN102" s="252">
        <f t="shared" si="3"/>
        <v>6</v>
      </c>
    </row>
    <row r="103" spans="1:40" x14ac:dyDescent="0.25">
      <c r="A103" s="261">
        <v>44256</v>
      </c>
      <c r="B103" s="262">
        <v>167</v>
      </c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M103" s="253">
        <f t="shared" si="2"/>
        <v>0</v>
      </c>
      <c r="AN103" s="252">
        <f t="shared" si="3"/>
        <v>0</v>
      </c>
    </row>
    <row r="104" spans="1:40" x14ac:dyDescent="0.25">
      <c r="A104" s="261">
        <v>44256</v>
      </c>
      <c r="B104" s="262">
        <v>170</v>
      </c>
      <c r="C104" s="262">
        <v>-4</v>
      </c>
      <c r="D104" s="262">
        <v>-2</v>
      </c>
      <c r="E104" s="262">
        <v>-4</v>
      </c>
      <c r="F104" s="262">
        <v>4</v>
      </c>
      <c r="G104" s="262">
        <v>3</v>
      </c>
      <c r="H104" s="262">
        <v>0</v>
      </c>
      <c r="I104" s="262">
        <v>0</v>
      </c>
      <c r="J104" s="262">
        <v>413441.91</v>
      </c>
      <c r="K104" s="262">
        <v>402000</v>
      </c>
      <c r="L104" s="262">
        <v>11441.91</v>
      </c>
      <c r="M104" s="262">
        <v>0</v>
      </c>
      <c r="N104" s="262">
        <v>422552.08</v>
      </c>
      <c r="O104" s="262">
        <v>3</v>
      </c>
      <c r="P104" s="262">
        <v>0</v>
      </c>
      <c r="Q104" s="262">
        <v>0</v>
      </c>
      <c r="R104" s="263"/>
      <c r="S104" s="262">
        <v>8</v>
      </c>
      <c r="T104" s="263"/>
      <c r="U104" s="262">
        <v>1</v>
      </c>
      <c r="V104" s="262">
        <v>3</v>
      </c>
      <c r="W104" s="263"/>
      <c r="X104" s="263"/>
      <c r="Y104" s="262">
        <v>5</v>
      </c>
      <c r="Z104" s="262">
        <v>3</v>
      </c>
      <c r="AA104" s="262">
        <v>5</v>
      </c>
      <c r="AB104" s="262">
        <v>9</v>
      </c>
      <c r="AC104" s="262">
        <v>1</v>
      </c>
      <c r="AD104" s="263"/>
      <c r="AE104" s="262">
        <v>396604.2</v>
      </c>
      <c r="AF104" s="262">
        <v>186951.4</v>
      </c>
      <c r="AM104" s="253">
        <f t="shared" si="2"/>
        <v>5</v>
      </c>
      <c r="AN104" s="252">
        <f t="shared" si="3"/>
        <v>118.4</v>
      </c>
    </row>
    <row r="105" spans="1:40" x14ac:dyDescent="0.25">
      <c r="A105" s="261">
        <v>44256</v>
      </c>
      <c r="B105" s="262">
        <v>172</v>
      </c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M105" s="253">
        <f t="shared" si="2"/>
        <v>0</v>
      </c>
      <c r="AN105" s="252">
        <f t="shared" si="3"/>
        <v>0</v>
      </c>
    </row>
    <row r="106" spans="1:40" x14ac:dyDescent="0.25">
      <c r="A106" s="261">
        <v>44256</v>
      </c>
      <c r="B106" s="262">
        <v>174</v>
      </c>
      <c r="C106" s="262">
        <v>1</v>
      </c>
      <c r="D106" s="262">
        <v>-1</v>
      </c>
      <c r="E106" s="262">
        <v>4</v>
      </c>
      <c r="F106" s="262">
        <v>-1</v>
      </c>
      <c r="G106" s="262">
        <v>0</v>
      </c>
      <c r="H106" s="262">
        <v>0</v>
      </c>
      <c r="I106" s="262">
        <v>0</v>
      </c>
      <c r="J106" s="262">
        <v>9713.2800000000007</v>
      </c>
      <c r="K106" s="262">
        <v>7000</v>
      </c>
      <c r="L106" s="262">
        <v>2713.28</v>
      </c>
      <c r="M106" s="262">
        <v>0</v>
      </c>
      <c r="N106" s="263"/>
      <c r="O106" s="262">
        <v>1</v>
      </c>
      <c r="P106" s="263"/>
      <c r="Q106" s="263"/>
      <c r="R106" s="263"/>
      <c r="S106" s="263"/>
      <c r="T106" s="263"/>
      <c r="U106" s="263"/>
      <c r="V106" s="263"/>
      <c r="W106" s="262">
        <v>1</v>
      </c>
      <c r="X106" s="263"/>
      <c r="Y106" s="262">
        <v>2</v>
      </c>
      <c r="Z106" s="263"/>
      <c r="AA106" s="262">
        <v>1</v>
      </c>
      <c r="AB106" s="262">
        <v>2</v>
      </c>
      <c r="AC106" s="262">
        <v>1</v>
      </c>
      <c r="AD106" s="263"/>
      <c r="AE106" s="262">
        <v>32759.7</v>
      </c>
      <c r="AF106" s="262">
        <v>15832</v>
      </c>
      <c r="AM106" s="253">
        <f t="shared" si="2"/>
        <v>1</v>
      </c>
      <c r="AN106" s="252">
        <f t="shared" si="3"/>
        <v>10.8</v>
      </c>
    </row>
    <row r="107" spans="1:40" x14ac:dyDescent="0.25">
      <c r="A107" s="261">
        <v>44256</v>
      </c>
      <c r="B107" s="262">
        <v>175</v>
      </c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2">
        <v>39000</v>
      </c>
      <c r="AF107" s="262">
        <v>11700</v>
      </c>
      <c r="AM107" s="253">
        <f t="shared" si="2"/>
        <v>0</v>
      </c>
      <c r="AN107" s="252">
        <f t="shared" si="3"/>
        <v>0</v>
      </c>
    </row>
    <row r="108" spans="1:40" x14ac:dyDescent="0.25">
      <c r="A108" s="261">
        <v>44256</v>
      </c>
      <c r="B108" s="262">
        <v>178</v>
      </c>
      <c r="C108" s="262">
        <v>6</v>
      </c>
      <c r="D108" s="262">
        <v>1</v>
      </c>
      <c r="E108" s="262">
        <v>2</v>
      </c>
      <c r="F108" s="262">
        <v>6</v>
      </c>
      <c r="G108" s="262">
        <v>2</v>
      </c>
      <c r="H108" s="262">
        <v>-1</v>
      </c>
      <c r="I108" s="262">
        <v>0</v>
      </c>
      <c r="J108" s="262">
        <v>301903.35999999999</v>
      </c>
      <c r="K108" s="262">
        <v>299100</v>
      </c>
      <c r="L108" s="262">
        <v>2803.36</v>
      </c>
      <c r="M108" s="262">
        <v>0</v>
      </c>
      <c r="N108" s="262">
        <v>918448.88</v>
      </c>
      <c r="O108" s="262">
        <v>0</v>
      </c>
      <c r="P108" s="262">
        <v>1</v>
      </c>
      <c r="Q108" s="263"/>
      <c r="R108" s="263"/>
      <c r="S108" s="262">
        <v>5</v>
      </c>
      <c r="T108" s="263"/>
      <c r="U108" s="262">
        <v>1</v>
      </c>
      <c r="V108" s="262">
        <v>1</v>
      </c>
      <c r="W108" s="263"/>
      <c r="X108" s="263"/>
      <c r="Y108" s="262">
        <v>6</v>
      </c>
      <c r="Z108" s="262">
        <v>3</v>
      </c>
      <c r="AA108" s="262">
        <v>2</v>
      </c>
      <c r="AB108" s="262">
        <v>9</v>
      </c>
      <c r="AC108" s="262">
        <v>2</v>
      </c>
      <c r="AD108" s="263"/>
      <c r="AE108" s="262">
        <v>283367.40000000002</v>
      </c>
      <c r="AF108" s="262">
        <v>127611.4</v>
      </c>
      <c r="AM108" s="253">
        <f t="shared" si="2"/>
        <v>22</v>
      </c>
      <c r="AN108" s="252">
        <f t="shared" si="3"/>
        <v>52.8</v>
      </c>
    </row>
    <row r="109" spans="1:40" x14ac:dyDescent="0.25">
      <c r="A109" s="261">
        <v>44256</v>
      </c>
      <c r="B109" s="262">
        <v>179</v>
      </c>
      <c r="C109" s="262">
        <v>1</v>
      </c>
      <c r="D109" s="262">
        <v>-1</v>
      </c>
      <c r="E109" s="262">
        <v>-2</v>
      </c>
      <c r="F109" s="262">
        <v>-2</v>
      </c>
      <c r="G109" s="262">
        <v>2</v>
      </c>
      <c r="H109" s="262">
        <v>0</v>
      </c>
      <c r="I109" s="262">
        <v>0</v>
      </c>
      <c r="J109" s="262">
        <v>276.82</v>
      </c>
      <c r="K109" s="262">
        <v>0</v>
      </c>
      <c r="L109" s="262">
        <v>276.82</v>
      </c>
      <c r="M109" s="262">
        <v>0</v>
      </c>
      <c r="N109" s="262">
        <v>364500</v>
      </c>
      <c r="O109" s="262">
        <v>1</v>
      </c>
      <c r="P109" s="262">
        <v>-1</v>
      </c>
      <c r="Q109" s="262">
        <v>-1</v>
      </c>
      <c r="R109" s="263"/>
      <c r="S109" s="263"/>
      <c r="T109" s="263"/>
      <c r="U109" s="262">
        <v>2</v>
      </c>
      <c r="V109" s="263"/>
      <c r="W109" s="263"/>
      <c r="X109" s="263"/>
      <c r="Y109" s="262">
        <v>2</v>
      </c>
      <c r="Z109" s="263"/>
      <c r="AA109" s="262">
        <v>1</v>
      </c>
      <c r="AB109" s="262">
        <v>2</v>
      </c>
      <c r="AC109" s="262">
        <v>1</v>
      </c>
      <c r="AD109" s="263"/>
      <c r="AE109" s="262">
        <v>101424.3</v>
      </c>
      <c r="AF109" s="262">
        <v>40286.805220000002</v>
      </c>
      <c r="AM109" s="253">
        <f t="shared" si="2"/>
        <v>6</v>
      </c>
      <c r="AN109" s="252">
        <f t="shared" si="3"/>
        <v>-0.79999999999999982</v>
      </c>
    </row>
    <row r="110" spans="1:40" x14ac:dyDescent="0.25">
      <c r="A110" s="261">
        <v>44256</v>
      </c>
      <c r="B110" s="262">
        <v>180</v>
      </c>
      <c r="C110" s="262">
        <v>13</v>
      </c>
      <c r="D110" s="262">
        <v>4</v>
      </c>
      <c r="E110" s="262">
        <v>6</v>
      </c>
      <c r="F110" s="262">
        <v>0</v>
      </c>
      <c r="G110" s="262">
        <v>0</v>
      </c>
      <c r="H110" s="262">
        <v>0</v>
      </c>
      <c r="I110" s="262">
        <v>-2</v>
      </c>
      <c r="J110" s="262">
        <v>108300</v>
      </c>
      <c r="K110" s="262">
        <v>107800</v>
      </c>
      <c r="L110" s="262">
        <v>500</v>
      </c>
      <c r="M110" s="262">
        <v>0</v>
      </c>
      <c r="N110" s="262">
        <v>452259.02</v>
      </c>
      <c r="O110" s="262">
        <v>5</v>
      </c>
      <c r="P110" s="262">
        <v>0</v>
      </c>
      <c r="Q110" s="262">
        <v>2</v>
      </c>
      <c r="R110" s="263"/>
      <c r="S110" s="262">
        <v>4</v>
      </c>
      <c r="T110" s="263"/>
      <c r="U110" s="262">
        <v>1</v>
      </c>
      <c r="V110" s="263"/>
      <c r="W110" s="263"/>
      <c r="X110" s="263"/>
      <c r="Y110" s="262">
        <v>4</v>
      </c>
      <c r="Z110" s="262">
        <v>2</v>
      </c>
      <c r="AA110" s="262">
        <v>1</v>
      </c>
      <c r="AB110" s="262">
        <v>7</v>
      </c>
      <c r="AC110" s="262">
        <v>2</v>
      </c>
      <c r="AD110" s="263"/>
      <c r="AE110" s="262">
        <v>106073.7</v>
      </c>
      <c r="AF110" s="262">
        <v>18733.2</v>
      </c>
      <c r="AM110" s="253">
        <f t="shared" si="2"/>
        <v>20</v>
      </c>
      <c r="AN110" s="252">
        <f t="shared" si="3"/>
        <v>59.2</v>
      </c>
    </row>
    <row r="111" spans="1:40" x14ac:dyDescent="0.25">
      <c r="A111" s="261">
        <v>44256</v>
      </c>
      <c r="B111" s="262">
        <v>181</v>
      </c>
      <c r="C111" s="262">
        <v>1</v>
      </c>
      <c r="D111" s="262">
        <v>6</v>
      </c>
      <c r="E111" s="262">
        <v>6</v>
      </c>
      <c r="F111" s="262">
        <v>6</v>
      </c>
      <c r="G111" s="262">
        <v>0</v>
      </c>
      <c r="H111" s="262">
        <v>-1</v>
      </c>
      <c r="I111" s="262">
        <v>0</v>
      </c>
      <c r="J111" s="262">
        <v>233276.23</v>
      </c>
      <c r="K111" s="262">
        <v>216651</v>
      </c>
      <c r="L111" s="262">
        <v>16625.23</v>
      </c>
      <c r="M111" s="262">
        <v>0</v>
      </c>
      <c r="N111" s="262">
        <v>398402.74</v>
      </c>
      <c r="O111" s="262">
        <v>4</v>
      </c>
      <c r="P111" s="262">
        <v>3</v>
      </c>
      <c r="Q111" s="262">
        <v>1</v>
      </c>
      <c r="R111" s="263"/>
      <c r="S111" s="262">
        <v>1</v>
      </c>
      <c r="T111" s="263"/>
      <c r="U111" s="263"/>
      <c r="V111" s="263"/>
      <c r="W111" s="263"/>
      <c r="X111" s="263"/>
      <c r="Y111" s="262">
        <v>0</v>
      </c>
      <c r="Z111" s="262">
        <v>1</v>
      </c>
      <c r="AA111" s="263"/>
      <c r="AB111" s="262">
        <v>6</v>
      </c>
      <c r="AC111" s="262">
        <v>1</v>
      </c>
      <c r="AD111" s="263"/>
      <c r="AE111" s="262">
        <v>56967.199999999997</v>
      </c>
      <c r="AF111" s="262">
        <v>18980.099999999999</v>
      </c>
      <c r="AM111" s="253">
        <f t="shared" si="2"/>
        <v>6</v>
      </c>
      <c r="AN111" s="252">
        <f t="shared" si="3"/>
        <v>53.199999999999996</v>
      </c>
    </row>
    <row r="112" spans="1:40" x14ac:dyDescent="0.25">
      <c r="A112" s="261">
        <v>44256</v>
      </c>
      <c r="B112" s="262">
        <v>183</v>
      </c>
      <c r="C112" s="262">
        <v>1</v>
      </c>
      <c r="D112" s="262">
        <v>0</v>
      </c>
      <c r="E112" s="262">
        <v>3</v>
      </c>
      <c r="F112" s="262">
        <v>-2</v>
      </c>
      <c r="G112" s="262">
        <v>0</v>
      </c>
      <c r="H112" s="262">
        <v>0</v>
      </c>
      <c r="I112" s="262">
        <v>0</v>
      </c>
      <c r="J112" s="262">
        <v>7875.22</v>
      </c>
      <c r="K112" s="262">
        <v>6000</v>
      </c>
      <c r="L112" s="262">
        <v>1875.22</v>
      </c>
      <c r="M112" s="262">
        <v>0</v>
      </c>
      <c r="N112" s="262">
        <v>287224.7</v>
      </c>
      <c r="O112" s="262">
        <v>1</v>
      </c>
      <c r="P112" s="262">
        <v>-1</v>
      </c>
      <c r="Q112" s="263"/>
      <c r="R112" s="263"/>
      <c r="S112" s="263"/>
      <c r="T112" s="263"/>
      <c r="U112" s="263"/>
      <c r="V112" s="263"/>
      <c r="W112" s="263"/>
      <c r="X112" s="263"/>
      <c r="Y112" s="262">
        <v>0</v>
      </c>
      <c r="Z112" s="262">
        <v>1</v>
      </c>
      <c r="AA112" s="263"/>
      <c r="AB112" s="262">
        <v>1</v>
      </c>
      <c r="AC112" s="262">
        <v>1</v>
      </c>
      <c r="AD112" s="263"/>
      <c r="AE112" s="262">
        <v>9553.9</v>
      </c>
      <c r="AF112" s="262">
        <v>7349.2</v>
      </c>
      <c r="AM112" s="253">
        <f t="shared" si="2"/>
        <v>0</v>
      </c>
      <c r="AN112" s="252">
        <f t="shared" si="3"/>
        <v>-0.79999999999999982</v>
      </c>
    </row>
    <row r="113" spans="1:40" x14ac:dyDescent="0.25">
      <c r="A113" s="261">
        <v>44256</v>
      </c>
      <c r="B113" s="262">
        <v>184</v>
      </c>
      <c r="C113" s="262">
        <v>-3</v>
      </c>
      <c r="D113" s="262">
        <v>-1</v>
      </c>
      <c r="E113" s="262">
        <v>-2</v>
      </c>
      <c r="F113" s="262">
        <v>-1</v>
      </c>
      <c r="G113" s="262">
        <v>0</v>
      </c>
      <c r="H113" s="262">
        <v>0</v>
      </c>
      <c r="I113" s="262">
        <v>0</v>
      </c>
      <c r="J113" s="262">
        <v>29719.200000000001</v>
      </c>
      <c r="K113" s="262">
        <v>28000</v>
      </c>
      <c r="L113" s="262">
        <v>1719.2</v>
      </c>
      <c r="M113" s="262">
        <v>0</v>
      </c>
      <c r="N113" s="263"/>
      <c r="O113" s="263"/>
      <c r="P113" s="262">
        <v>-1</v>
      </c>
      <c r="Q113" s="263"/>
      <c r="R113" s="263"/>
      <c r="S113" s="263"/>
      <c r="T113" s="263"/>
      <c r="U113" s="263"/>
      <c r="V113" s="263"/>
      <c r="W113" s="263"/>
      <c r="X113" s="263"/>
      <c r="Y113" s="262">
        <v>-3</v>
      </c>
      <c r="Z113" s="263"/>
      <c r="AA113" s="263"/>
      <c r="AB113" s="262">
        <v>1</v>
      </c>
      <c r="AC113" s="263"/>
      <c r="AD113" s="263"/>
      <c r="AE113" s="262">
        <v>868.3</v>
      </c>
      <c r="AF113" s="262">
        <v>128.19999999999999</v>
      </c>
      <c r="AM113" s="253">
        <f t="shared" si="2"/>
        <v>-7</v>
      </c>
      <c r="AN113" s="252">
        <f t="shared" si="3"/>
        <v>-6.8</v>
      </c>
    </row>
    <row r="114" spans="1:40" x14ac:dyDescent="0.25">
      <c r="A114" s="261">
        <v>44256</v>
      </c>
      <c r="B114" s="262">
        <v>185</v>
      </c>
      <c r="C114" s="262">
        <v>2</v>
      </c>
      <c r="D114" s="262">
        <v>2</v>
      </c>
      <c r="E114" s="262">
        <v>2</v>
      </c>
      <c r="F114" s="262">
        <v>2</v>
      </c>
      <c r="G114" s="262">
        <v>2</v>
      </c>
      <c r="H114" s="262">
        <v>-1</v>
      </c>
      <c r="I114" s="262">
        <v>0</v>
      </c>
      <c r="J114" s="262">
        <v>252789.3</v>
      </c>
      <c r="K114" s="262">
        <v>250200</v>
      </c>
      <c r="L114" s="262">
        <v>2589.3000000000002</v>
      </c>
      <c r="M114" s="262">
        <v>0</v>
      </c>
      <c r="N114" s="263"/>
      <c r="O114" s="262">
        <v>-3</v>
      </c>
      <c r="P114" s="262">
        <v>1</v>
      </c>
      <c r="Q114" s="263"/>
      <c r="R114" s="262">
        <v>2</v>
      </c>
      <c r="S114" s="262">
        <v>1</v>
      </c>
      <c r="T114" s="263"/>
      <c r="U114" s="262">
        <v>1</v>
      </c>
      <c r="V114" s="263"/>
      <c r="W114" s="263"/>
      <c r="X114" s="263"/>
      <c r="Y114" s="262">
        <v>4</v>
      </c>
      <c r="Z114" s="262">
        <v>4</v>
      </c>
      <c r="AA114" s="262">
        <v>1</v>
      </c>
      <c r="AB114" s="262">
        <v>6</v>
      </c>
      <c r="AC114" s="262">
        <v>2</v>
      </c>
      <c r="AD114" s="263"/>
      <c r="AE114" s="262">
        <v>1896.8999999999999</v>
      </c>
      <c r="AF114" s="262">
        <v>342.8</v>
      </c>
      <c r="AM114" s="253">
        <f t="shared" si="2"/>
        <v>10</v>
      </c>
      <c r="AN114" s="252">
        <f t="shared" si="3"/>
        <v>19.600000000000001</v>
      </c>
    </row>
    <row r="115" spans="1:40" x14ac:dyDescent="0.25">
      <c r="A115" s="261">
        <v>44256</v>
      </c>
      <c r="B115" s="262">
        <v>186</v>
      </c>
      <c r="C115" s="262">
        <v>0</v>
      </c>
      <c r="D115" s="262">
        <v>-2</v>
      </c>
      <c r="E115" s="262">
        <v>1</v>
      </c>
      <c r="F115" s="262">
        <v>-3</v>
      </c>
      <c r="G115" s="262">
        <v>0</v>
      </c>
      <c r="H115" s="262">
        <v>0</v>
      </c>
      <c r="I115" s="262">
        <v>0</v>
      </c>
      <c r="J115" s="262">
        <v>10766.63</v>
      </c>
      <c r="K115" s="262">
        <v>5000</v>
      </c>
      <c r="L115" s="262">
        <v>5766.63</v>
      </c>
      <c r="M115" s="262">
        <v>0</v>
      </c>
      <c r="N115" s="263"/>
      <c r="O115" s="262">
        <v>1</v>
      </c>
      <c r="P115" s="262">
        <v>1</v>
      </c>
      <c r="Q115" s="262">
        <v>-1</v>
      </c>
      <c r="R115" s="263"/>
      <c r="S115" s="263"/>
      <c r="T115" s="262">
        <v>1</v>
      </c>
      <c r="U115" s="263"/>
      <c r="V115" s="263"/>
      <c r="W115" s="263"/>
      <c r="X115" s="263"/>
      <c r="Y115" s="262">
        <v>1</v>
      </c>
      <c r="Z115" s="263"/>
      <c r="AA115" s="263"/>
      <c r="AB115" s="262">
        <v>1</v>
      </c>
      <c r="AC115" s="262">
        <v>1</v>
      </c>
      <c r="AD115" s="263"/>
      <c r="AE115" s="262">
        <v>12043.999999999998</v>
      </c>
      <c r="AF115" s="262">
        <v>5333.2999999999993</v>
      </c>
      <c r="AM115" s="253">
        <f t="shared" si="2"/>
        <v>-3</v>
      </c>
      <c r="AN115" s="252">
        <f t="shared" si="3"/>
        <v>9.8000000000000007</v>
      </c>
    </row>
    <row r="116" spans="1:40" x14ac:dyDescent="0.25">
      <c r="A116" s="261">
        <v>44256</v>
      </c>
      <c r="B116" s="262">
        <v>188</v>
      </c>
      <c r="C116" s="262">
        <v>6</v>
      </c>
      <c r="D116" s="262">
        <v>1</v>
      </c>
      <c r="E116" s="262">
        <v>5</v>
      </c>
      <c r="F116" s="262">
        <v>7</v>
      </c>
      <c r="G116" s="262">
        <v>1</v>
      </c>
      <c r="H116" s="262">
        <v>1</v>
      </c>
      <c r="I116" s="262">
        <v>0</v>
      </c>
      <c r="J116" s="262">
        <v>30091.49</v>
      </c>
      <c r="K116" s="262">
        <v>25000</v>
      </c>
      <c r="L116" s="262">
        <v>5091.49</v>
      </c>
      <c r="M116" s="262">
        <v>0</v>
      </c>
      <c r="N116" s="263"/>
      <c r="O116" s="262">
        <v>0</v>
      </c>
      <c r="P116" s="262">
        <v>3</v>
      </c>
      <c r="Q116" s="262">
        <v>-1</v>
      </c>
      <c r="R116" s="263"/>
      <c r="S116" s="262">
        <v>5</v>
      </c>
      <c r="T116" s="263"/>
      <c r="U116" s="263"/>
      <c r="V116" s="263"/>
      <c r="W116" s="263"/>
      <c r="X116" s="263"/>
      <c r="Y116" s="262">
        <v>1</v>
      </c>
      <c r="Z116" s="262">
        <v>1</v>
      </c>
      <c r="AA116" s="263"/>
      <c r="AB116" s="262">
        <v>2</v>
      </c>
      <c r="AC116" s="262">
        <v>1</v>
      </c>
      <c r="AD116" s="263"/>
      <c r="AE116" s="262">
        <v>55161.8</v>
      </c>
      <c r="AF116" s="262">
        <v>876.9</v>
      </c>
      <c r="AM116" s="253">
        <f t="shared" si="2"/>
        <v>24</v>
      </c>
      <c r="AN116" s="252">
        <f t="shared" si="3"/>
        <v>40.4</v>
      </c>
    </row>
    <row r="117" spans="1:40" x14ac:dyDescent="0.25">
      <c r="A117" s="261">
        <v>44256</v>
      </c>
      <c r="B117" s="262">
        <v>189</v>
      </c>
      <c r="C117" s="262">
        <v>7</v>
      </c>
      <c r="D117" s="262">
        <v>-1</v>
      </c>
      <c r="E117" s="262">
        <v>-4</v>
      </c>
      <c r="F117" s="262">
        <v>0</v>
      </c>
      <c r="G117" s="262">
        <v>0</v>
      </c>
      <c r="H117" s="262">
        <v>0</v>
      </c>
      <c r="I117" s="262">
        <v>0</v>
      </c>
      <c r="J117" s="262">
        <v>252314.43</v>
      </c>
      <c r="K117" s="262">
        <v>246000</v>
      </c>
      <c r="L117" s="262">
        <v>6314.43</v>
      </c>
      <c r="M117" s="262">
        <v>0</v>
      </c>
      <c r="N117" s="262">
        <v>64000</v>
      </c>
      <c r="O117" s="262">
        <v>0</v>
      </c>
      <c r="P117" s="262">
        <v>-1</v>
      </c>
      <c r="Q117" s="262">
        <v>-1</v>
      </c>
      <c r="R117" s="263"/>
      <c r="S117" s="262">
        <v>2</v>
      </c>
      <c r="T117" s="263"/>
      <c r="U117" s="263"/>
      <c r="V117" s="263"/>
      <c r="W117" s="263"/>
      <c r="X117" s="263"/>
      <c r="Y117" s="262">
        <v>3</v>
      </c>
      <c r="Z117" s="262">
        <v>3</v>
      </c>
      <c r="AA117" s="263"/>
      <c r="AB117" s="262">
        <v>2</v>
      </c>
      <c r="AC117" s="262">
        <v>1</v>
      </c>
      <c r="AD117" s="263"/>
      <c r="AE117" s="262">
        <v>104660</v>
      </c>
      <c r="AF117" s="262">
        <v>47672.299999999996</v>
      </c>
      <c r="AM117" s="253">
        <f t="shared" si="2"/>
        <v>14</v>
      </c>
      <c r="AN117" s="252">
        <f t="shared" si="3"/>
        <v>-1.2000000000000011</v>
      </c>
    </row>
    <row r="118" spans="1:40" x14ac:dyDescent="0.25">
      <c r="A118" s="261">
        <v>44256</v>
      </c>
      <c r="B118" s="262">
        <v>191</v>
      </c>
      <c r="C118" s="262">
        <v>-1</v>
      </c>
      <c r="D118" s="262">
        <v>2</v>
      </c>
      <c r="E118" s="262">
        <v>3</v>
      </c>
      <c r="F118" s="262">
        <v>0</v>
      </c>
      <c r="G118" s="262">
        <v>0</v>
      </c>
      <c r="H118" s="262">
        <v>0</v>
      </c>
      <c r="I118" s="262">
        <v>0</v>
      </c>
      <c r="J118" s="262">
        <v>65201.46</v>
      </c>
      <c r="K118" s="262">
        <v>63000</v>
      </c>
      <c r="L118" s="262">
        <v>2201.46</v>
      </c>
      <c r="M118" s="262">
        <v>0</v>
      </c>
      <c r="N118" s="263"/>
      <c r="O118" s="262">
        <v>2</v>
      </c>
      <c r="P118" s="262">
        <v>-1</v>
      </c>
      <c r="Q118" s="263"/>
      <c r="R118" s="263"/>
      <c r="S118" s="262">
        <v>1</v>
      </c>
      <c r="T118" s="263"/>
      <c r="U118" s="263"/>
      <c r="V118" s="263"/>
      <c r="W118" s="263"/>
      <c r="X118" s="263"/>
      <c r="Y118" s="263"/>
      <c r="Z118" s="262">
        <v>1</v>
      </c>
      <c r="AA118" s="263"/>
      <c r="AB118" s="262">
        <v>2</v>
      </c>
      <c r="AC118" s="263"/>
      <c r="AD118" s="263"/>
      <c r="AE118" s="262">
        <v>1969.8</v>
      </c>
      <c r="AF118" s="262">
        <v>1453.2</v>
      </c>
      <c r="AM118" s="253">
        <f t="shared" si="2"/>
        <v>-2</v>
      </c>
      <c r="AN118" s="252">
        <f t="shared" si="3"/>
        <v>10</v>
      </c>
    </row>
    <row r="119" spans="1:40" x14ac:dyDescent="0.25">
      <c r="A119" s="261">
        <v>44256</v>
      </c>
      <c r="B119" s="262">
        <v>192</v>
      </c>
      <c r="C119" s="262">
        <v>0</v>
      </c>
      <c r="D119" s="262">
        <v>2</v>
      </c>
      <c r="E119" s="262">
        <v>2</v>
      </c>
      <c r="F119" s="262">
        <v>0</v>
      </c>
      <c r="G119" s="262">
        <v>0</v>
      </c>
      <c r="H119" s="262">
        <v>0</v>
      </c>
      <c r="I119" s="262">
        <v>0</v>
      </c>
      <c r="J119" s="262">
        <v>127761.18</v>
      </c>
      <c r="K119" s="262">
        <v>127000</v>
      </c>
      <c r="L119" s="262">
        <v>761.18</v>
      </c>
      <c r="M119" s="262">
        <v>0</v>
      </c>
      <c r="N119" s="263"/>
      <c r="O119" s="262">
        <v>2</v>
      </c>
      <c r="P119" s="262">
        <v>0</v>
      </c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2">
        <v>2</v>
      </c>
      <c r="AC119" s="263"/>
      <c r="AD119" s="263"/>
      <c r="AE119" s="262">
        <v>868.3</v>
      </c>
      <c r="AF119" s="262">
        <v>308.8</v>
      </c>
      <c r="AM119" s="253">
        <f t="shared" si="2"/>
        <v>0</v>
      </c>
      <c r="AN119" s="252">
        <f t="shared" si="3"/>
        <v>12</v>
      </c>
    </row>
    <row r="120" spans="1:40" x14ac:dyDescent="0.25">
      <c r="A120" s="261">
        <v>44256</v>
      </c>
      <c r="B120" s="262">
        <v>194</v>
      </c>
      <c r="C120" s="262">
        <v>1</v>
      </c>
      <c r="D120" s="262">
        <v>3</v>
      </c>
      <c r="E120" s="262">
        <v>1</v>
      </c>
      <c r="F120" s="262">
        <v>0</v>
      </c>
      <c r="G120" s="262">
        <v>0</v>
      </c>
      <c r="H120" s="262">
        <v>0</v>
      </c>
      <c r="I120" s="262">
        <v>0</v>
      </c>
      <c r="J120" s="262">
        <v>244492.35</v>
      </c>
      <c r="K120" s="262">
        <v>243500</v>
      </c>
      <c r="L120" s="262">
        <v>992.35</v>
      </c>
      <c r="M120" s="262">
        <v>0</v>
      </c>
      <c r="N120" s="262">
        <v>20490</v>
      </c>
      <c r="O120" s="262">
        <v>1</v>
      </c>
      <c r="P120" s="262">
        <v>1</v>
      </c>
      <c r="Q120" s="263"/>
      <c r="R120" s="263"/>
      <c r="S120" s="262">
        <v>5</v>
      </c>
      <c r="T120" s="263"/>
      <c r="U120" s="262">
        <v>2</v>
      </c>
      <c r="V120" s="262">
        <v>4</v>
      </c>
      <c r="W120" s="263"/>
      <c r="X120" s="263"/>
      <c r="Y120" s="262">
        <v>2</v>
      </c>
      <c r="Z120" s="262">
        <v>3</v>
      </c>
      <c r="AA120" s="262">
        <v>3</v>
      </c>
      <c r="AB120" s="262">
        <v>4</v>
      </c>
      <c r="AC120" s="262">
        <v>3</v>
      </c>
      <c r="AD120" s="263"/>
      <c r="AE120" s="262">
        <v>205000.9</v>
      </c>
      <c r="AF120" s="262">
        <v>64676</v>
      </c>
      <c r="AM120" s="253">
        <f t="shared" si="2"/>
        <v>2</v>
      </c>
      <c r="AN120" s="252">
        <f t="shared" si="3"/>
        <v>120.8</v>
      </c>
    </row>
    <row r="121" spans="1:40" x14ac:dyDescent="0.25">
      <c r="A121" s="261">
        <v>44256</v>
      </c>
      <c r="B121" s="262">
        <v>195</v>
      </c>
      <c r="C121" s="262">
        <v>1</v>
      </c>
      <c r="D121" s="262">
        <v>-3</v>
      </c>
      <c r="E121" s="262">
        <v>-2</v>
      </c>
      <c r="F121" s="262">
        <v>1</v>
      </c>
      <c r="G121" s="262">
        <v>0</v>
      </c>
      <c r="H121" s="262">
        <v>0</v>
      </c>
      <c r="I121" s="262">
        <v>0</v>
      </c>
      <c r="J121" s="262">
        <v>117378.92</v>
      </c>
      <c r="K121" s="262">
        <v>116000</v>
      </c>
      <c r="L121" s="262">
        <v>1378.92</v>
      </c>
      <c r="M121" s="262">
        <v>0</v>
      </c>
      <c r="N121" s="262">
        <v>246362.09</v>
      </c>
      <c r="O121" s="262">
        <v>2</v>
      </c>
      <c r="P121" s="262">
        <v>1</v>
      </c>
      <c r="Q121" s="263"/>
      <c r="R121" s="263"/>
      <c r="S121" s="263"/>
      <c r="T121" s="262">
        <v>-1</v>
      </c>
      <c r="U121" s="263"/>
      <c r="V121" s="263"/>
      <c r="W121" s="263"/>
      <c r="X121" s="263"/>
      <c r="Y121" s="262">
        <v>6</v>
      </c>
      <c r="Z121" s="263"/>
      <c r="AA121" s="263"/>
      <c r="AB121" s="263"/>
      <c r="AC121" s="262">
        <v>1</v>
      </c>
      <c r="AD121" s="263"/>
      <c r="AE121" s="262">
        <v>98871.8</v>
      </c>
      <c r="AF121" s="262">
        <v>32285.7</v>
      </c>
      <c r="AM121" s="253">
        <f t="shared" si="2"/>
        <v>3</v>
      </c>
      <c r="AN121" s="252">
        <f t="shared" si="3"/>
        <v>17.8</v>
      </c>
    </row>
    <row r="122" spans="1:40" x14ac:dyDescent="0.25">
      <c r="A122" s="261">
        <v>44256</v>
      </c>
      <c r="B122" s="262">
        <v>196</v>
      </c>
      <c r="C122" s="262">
        <v>1</v>
      </c>
      <c r="D122" s="262">
        <v>0</v>
      </c>
      <c r="E122" s="262">
        <v>0</v>
      </c>
      <c r="F122" s="262">
        <v>1</v>
      </c>
      <c r="G122" s="262">
        <v>0</v>
      </c>
      <c r="H122" s="262">
        <v>0</v>
      </c>
      <c r="I122" s="262">
        <v>0</v>
      </c>
      <c r="J122" s="262">
        <v>1184.0999999999999</v>
      </c>
      <c r="K122" s="262">
        <v>0</v>
      </c>
      <c r="L122" s="262">
        <v>1184.0999999999999</v>
      </c>
      <c r="M122" s="262">
        <v>0</v>
      </c>
      <c r="N122" s="263"/>
      <c r="O122" s="263"/>
      <c r="P122" s="262">
        <v>2</v>
      </c>
      <c r="Q122" s="263"/>
      <c r="R122" s="263"/>
      <c r="S122" s="262">
        <v>0</v>
      </c>
      <c r="T122" s="263"/>
      <c r="U122" s="262">
        <v>1</v>
      </c>
      <c r="V122" s="263"/>
      <c r="W122" s="262">
        <v>0</v>
      </c>
      <c r="X122" s="263"/>
      <c r="Y122" s="263"/>
      <c r="Z122" s="262">
        <v>1</v>
      </c>
      <c r="AA122" s="263"/>
      <c r="AB122" s="262">
        <v>2</v>
      </c>
      <c r="AC122" s="263"/>
      <c r="AD122" s="263"/>
      <c r="AE122" s="262">
        <v>1828.8999999999999</v>
      </c>
      <c r="AF122" s="262">
        <v>61.2</v>
      </c>
      <c r="AM122" s="253">
        <f t="shared" si="2"/>
        <v>3</v>
      </c>
      <c r="AN122" s="252">
        <f t="shared" si="3"/>
        <v>15.6</v>
      </c>
    </row>
    <row r="123" spans="1:40" x14ac:dyDescent="0.25">
      <c r="A123" s="261">
        <v>44256</v>
      </c>
      <c r="B123" s="262">
        <v>198</v>
      </c>
      <c r="C123" s="262">
        <v>5</v>
      </c>
      <c r="D123" s="262">
        <v>-3</v>
      </c>
      <c r="E123" s="262">
        <v>-3</v>
      </c>
      <c r="F123" s="262">
        <v>0</v>
      </c>
      <c r="G123" s="262">
        <v>0</v>
      </c>
      <c r="H123" s="262">
        <v>0</v>
      </c>
      <c r="I123" s="262">
        <v>0</v>
      </c>
      <c r="J123" s="262">
        <v>22051.1</v>
      </c>
      <c r="K123" s="262">
        <v>21000</v>
      </c>
      <c r="L123" s="262">
        <v>1051.0999999999999</v>
      </c>
      <c r="M123" s="262">
        <v>0</v>
      </c>
      <c r="N123" s="262">
        <v>-196491.37</v>
      </c>
      <c r="O123" s="262">
        <v>-1</v>
      </c>
      <c r="P123" s="262">
        <v>-1</v>
      </c>
      <c r="Q123" s="263"/>
      <c r="R123" s="263"/>
      <c r="S123" s="262">
        <v>-1</v>
      </c>
      <c r="T123" s="263"/>
      <c r="U123" s="262">
        <v>1</v>
      </c>
      <c r="V123" s="263"/>
      <c r="W123" s="263"/>
      <c r="X123" s="263"/>
      <c r="Y123" s="262">
        <v>1</v>
      </c>
      <c r="Z123" s="263"/>
      <c r="AA123" s="263"/>
      <c r="AB123" s="263"/>
      <c r="AC123" s="262">
        <v>2</v>
      </c>
      <c r="AD123" s="263"/>
      <c r="AE123" s="262">
        <v>567</v>
      </c>
      <c r="AF123" s="262">
        <v>30.005359999999996</v>
      </c>
      <c r="AM123" s="253">
        <f t="shared" si="2"/>
        <v>10</v>
      </c>
      <c r="AN123" s="252">
        <f t="shared" si="3"/>
        <v>-15.600000000000001</v>
      </c>
    </row>
    <row r="124" spans="1:40" x14ac:dyDescent="0.25">
      <c r="A124" s="261">
        <v>44256</v>
      </c>
      <c r="B124" s="262">
        <v>8801</v>
      </c>
      <c r="C124" s="262">
        <v>20</v>
      </c>
      <c r="D124" s="262">
        <v>10</v>
      </c>
      <c r="E124" s="262">
        <v>7</v>
      </c>
      <c r="F124" s="262">
        <v>2</v>
      </c>
      <c r="G124" s="262">
        <v>1</v>
      </c>
      <c r="H124" s="262">
        <v>-1</v>
      </c>
      <c r="I124" s="262">
        <v>0</v>
      </c>
      <c r="J124" s="262">
        <v>59531.96</v>
      </c>
      <c r="K124" s="262">
        <v>51000</v>
      </c>
      <c r="L124" s="262">
        <v>8531.9599999999991</v>
      </c>
      <c r="M124" s="262">
        <v>0</v>
      </c>
      <c r="N124" s="262">
        <v>1159365.19</v>
      </c>
      <c r="O124" s="262">
        <v>2</v>
      </c>
      <c r="P124" s="262">
        <v>-2</v>
      </c>
      <c r="Q124" s="263"/>
      <c r="R124" s="263"/>
      <c r="S124" s="262">
        <v>1</v>
      </c>
      <c r="T124" s="263"/>
      <c r="U124" s="262">
        <v>2</v>
      </c>
      <c r="V124" s="263"/>
      <c r="W124" s="262">
        <v>2</v>
      </c>
      <c r="X124" s="263"/>
      <c r="Y124" s="262">
        <v>-21</v>
      </c>
      <c r="Z124" s="262">
        <v>4</v>
      </c>
      <c r="AA124" s="263"/>
      <c r="AB124" s="262">
        <v>5</v>
      </c>
      <c r="AC124" s="262">
        <v>2</v>
      </c>
      <c r="AD124" s="263"/>
      <c r="AE124" s="262">
        <v>219799.9</v>
      </c>
      <c r="AF124" s="262">
        <v>101657.3</v>
      </c>
      <c r="AM124" s="253">
        <f t="shared" si="2"/>
        <v>43</v>
      </c>
      <c r="AN124" s="252">
        <f t="shared" si="3"/>
        <v>16.8</v>
      </c>
    </row>
    <row r="125" spans="1:40" x14ac:dyDescent="0.25">
      <c r="A125" s="261">
        <v>44256</v>
      </c>
      <c r="B125" s="262">
        <v>8802</v>
      </c>
      <c r="C125" s="262">
        <v>6</v>
      </c>
      <c r="D125" s="262">
        <v>-1</v>
      </c>
      <c r="E125" s="262">
        <v>0</v>
      </c>
      <c r="F125" s="262">
        <v>0</v>
      </c>
      <c r="G125" s="262">
        <v>0</v>
      </c>
      <c r="H125" s="262">
        <v>0</v>
      </c>
      <c r="I125" s="262">
        <v>0</v>
      </c>
      <c r="J125" s="262">
        <v>30424.11</v>
      </c>
      <c r="K125" s="262">
        <v>30000</v>
      </c>
      <c r="L125" s="262">
        <v>424.11</v>
      </c>
      <c r="M125" s="262">
        <v>0</v>
      </c>
      <c r="N125" s="263"/>
      <c r="O125" s="263"/>
      <c r="P125" s="262">
        <v>1</v>
      </c>
      <c r="Q125" s="263"/>
      <c r="R125" s="263"/>
      <c r="S125" s="263"/>
      <c r="T125" s="263"/>
      <c r="U125" s="263"/>
      <c r="V125" s="263"/>
      <c r="W125" s="263"/>
      <c r="X125" s="263"/>
      <c r="Y125" s="262">
        <v>-9</v>
      </c>
      <c r="Z125" s="263"/>
      <c r="AA125" s="263"/>
      <c r="AB125" s="263"/>
      <c r="AC125" s="263"/>
      <c r="AD125" s="263"/>
      <c r="AE125" s="262">
        <v>601.19999999999993</v>
      </c>
      <c r="AF125" s="262">
        <v>167.6</v>
      </c>
      <c r="AM125" s="253">
        <f t="shared" si="2"/>
        <v>12</v>
      </c>
      <c r="AN125" s="252">
        <f t="shared" si="3"/>
        <v>6.8</v>
      </c>
    </row>
    <row r="126" spans="1:40" x14ac:dyDescent="0.25">
      <c r="A126" s="261">
        <v>44256</v>
      </c>
      <c r="B126" s="262">
        <v>8803</v>
      </c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M126" s="253">
        <f t="shared" si="2"/>
        <v>0</v>
      </c>
      <c r="AN126" s="252">
        <f t="shared" si="3"/>
        <v>0</v>
      </c>
    </row>
    <row r="127" spans="1:40" x14ac:dyDescent="0.25">
      <c r="A127" s="261">
        <v>44256</v>
      </c>
      <c r="B127" s="262">
        <v>8806</v>
      </c>
      <c r="C127" s="262">
        <v>8</v>
      </c>
      <c r="D127" s="262">
        <v>-1</v>
      </c>
      <c r="E127" s="262">
        <v>-4</v>
      </c>
      <c r="F127" s="262">
        <v>12</v>
      </c>
      <c r="G127" s="262">
        <v>1</v>
      </c>
      <c r="H127" s="262">
        <v>0</v>
      </c>
      <c r="I127" s="262">
        <v>0</v>
      </c>
      <c r="J127" s="262">
        <v>136070.09</v>
      </c>
      <c r="K127" s="262">
        <v>135000</v>
      </c>
      <c r="L127" s="262">
        <v>1070.0899999999999</v>
      </c>
      <c r="M127" s="262">
        <v>0</v>
      </c>
      <c r="N127" s="262">
        <v>477477.01</v>
      </c>
      <c r="O127" s="262">
        <v>4</v>
      </c>
      <c r="P127" s="262">
        <v>-2</v>
      </c>
      <c r="Q127" s="262">
        <v>1</v>
      </c>
      <c r="R127" s="263"/>
      <c r="S127" s="262">
        <v>2</v>
      </c>
      <c r="T127" s="263"/>
      <c r="U127" s="262">
        <v>1</v>
      </c>
      <c r="V127" s="263"/>
      <c r="W127" s="263"/>
      <c r="X127" s="263"/>
      <c r="Y127" s="262">
        <v>5</v>
      </c>
      <c r="Z127" s="262">
        <v>3</v>
      </c>
      <c r="AA127" s="263"/>
      <c r="AB127" s="263"/>
      <c r="AC127" s="262">
        <v>2</v>
      </c>
      <c r="AD127" s="263"/>
      <c r="AE127" s="262">
        <v>200444.2</v>
      </c>
      <c r="AF127" s="262">
        <v>146212.29999999999</v>
      </c>
      <c r="AM127" s="253">
        <f t="shared" si="2"/>
        <v>31</v>
      </c>
      <c r="AN127" s="252">
        <f t="shared" si="3"/>
        <v>26</v>
      </c>
    </row>
    <row r="128" spans="1:40" x14ac:dyDescent="0.25">
      <c r="A128" s="261">
        <v>44256</v>
      </c>
      <c r="B128" s="262">
        <v>8807</v>
      </c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M128" s="253">
        <f t="shared" si="2"/>
        <v>0</v>
      </c>
      <c r="AN128" s="252">
        <f t="shared" si="3"/>
        <v>0</v>
      </c>
    </row>
    <row r="129" spans="1:40" x14ac:dyDescent="0.25">
      <c r="A129" s="261">
        <v>44256</v>
      </c>
      <c r="B129" s="262">
        <v>8808</v>
      </c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M129" s="253">
        <f t="shared" si="2"/>
        <v>0</v>
      </c>
      <c r="AN129" s="252">
        <f t="shared" si="3"/>
        <v>0</v>
      </c>
    </row>
    <row r="130" spans="1:40" x14ac:dyDescent="0.25">
      <c r="A130" s="261">
        <v>44256</v>
      </c>
      <c r="B130" s="262">
        <v>8810</v>
      </c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M130" s="253">
        <f t="shared" si="2"/>
        <v>0</v>
      </c>
      <c r="AN130" s="252">
        <f t="shared" si="3"/>
        <v>0</v>
      </c>
    </row>
    <row r="131" spans="1:40" x14ac:dyDescent="0.25">
      <c r="A131" s="261">
        <v>44256</v>
      </c>
      <c r="B131" s="262">
        <v>8814</v>
      </c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M131" s="253">
        <f t="shared" si="2"/>
        <v>0</v>
      </c>
      <c r="AN131" s="252">
        <f t="shared" si="3"/>
        <v>0</v>
      </c>
    </row>
    <row r="132" spans="1:40" x14ac:dyDescent="0.25">
      <c r="A132" s="261">
        <v>44256</v>
      </c>
      <c r="B132" s="262">
        <v>8815</v>
      </c>
      <c r="C132" s="262">
        <v>3</v>
      </c>
      <c r="D132" s="262">
        <v>1</v>
      </c>
      <c r="E132" s="262">
        <v>1</v>
      </c>
      <c r="F132" s="262">
        <v>1</v>
      </c>
      <c r="G132" s="262">
        <v>0</v>
      </c>
      <c r="H132" s="262">
        <v>0</v>
      </c>
      <c r="I132" s="262">
        <v>0</v>
      </c>
      <c r="J132" s="262">
        <v>188649.83</v>
      </c>
      <c r="K132" s="262">
        <v>114800</v>
      </c>
      <c r="L132" s="262">
        <v>9349.83</v>
      </c>
      <c r="M132" s="262">
        <v>64500</v>
      </c>
      <c r="N132" s="262">
        <v>621723.01</v>
      </c>
      <c r="O132" s="262">
        <v>-1</v>
      </c>
      <c r="P132" s="262">
        <v>0</v>
      </c>
      <c r="Q132" s="263"/>
      <c r="R132" s="263"/>
      <c r="S132" s="262">
        <v>2</v>
      </c>
      <c r="T132" s="263"/>
      <c r="U132" s="262">
        <v>1</v>
      </c>
      <c r="V132" s="263"/>
      <c r="W132" s="263"/>
      <c r="X132" s="263"/>
      <c r="Y132" s="262">
        <v>3</v>
      </c>
      <c r="Z132" s="263"/>
      <c r="AA132" s="263"/>
      <c r="AB132" s="262">
        <v>1</v>
      </c>
      <c r="AC132" s="262">
        <v>2</v>
      </c>
      <c r="AD132" s="263"/>
      <c r="AE132" s="262">
        <v>81271.5</v>
      </c>
      <c r="AF132" s="262">
        <v>39039.699999999997</v>
      </c>
      <c r="AM132" s="253">
        <f t="shared" si="2"/>
        <v>7</v>
      </c>
      <c r="AN132" s="252">
        <f t="shared" si="3"/>
        <v>5.6</v>
      </c>
    </row>
    <row r="133" spans="1:40" x14ac:dyDescent="0.25">
      <c r="A133" s="261">
        <v>44256</v>
      </c>
      <c r="B133" s="262">
        <v>8817</v>
      </c>
      <c r="C133" s="262">
        <v>4</v>
      </c>
      <c r="D133" s="262">
        <v>2</v>
      </c>
      <c r="E133" s="262">
        <v>7</v>
      </c>
      <c r="F133" s="262">
        <v>8</v>
      </c>
      <c r="G133" s="262">
        <v>0</v>
      </c>
      <c r="H133" s="262">
        <v>0</v>
      </c>
      <c r="I133" s="262">
        <v>0</v>
      </c>
      <c r="J133" s="262">
        <v>10436.24</v>
      </c>
      <c r="K133" s="262">
        <v>0</v>
      </c>
      <c r="L133" s="262">
        <v>10436.24</v>
      </c>
      <c r="M133" s="262">
        <v>0</v>
      </c>
      <c r="N133" s="263"/>
      <c r="O133" s="262">
        <v>0</v>
      </c>
      <c r="P133" s="263"/>
      <c r="Q133" s="263"/>
      <c r="R133" s="263"/>
      <c r="S133" s="263"/>
      <c r="T133" s="263"/>
      <c r="U133" s="262">
        <v>1</v>
      </c>
      <c r="V133" s="263"/>
      <c r="W133" s="263"/>
      <c r="X133" s="263"/>
      <c r="Y133" s="262">
        <v>0</v>
      </c>
      <c r="Z133" s="263"/>
      <c r="AA133" s="263"/>
      <c r="AB133" s="262">
        <v>3</v>
      </c>
      <c r="AC133" s="263"/>
      <c r="AD133" s="263"/>
      <c r="AE133" s="262">
        <v>25850.799999999999</v>
      </c>
      <c r="AF133" s="262">
        <v>10000</v>
      </c>
      <c r="AM133" s="253">
        <f t="shared" si="2"/>
        <v>16</v>
      </c>
      <c r="AN133" s="252">
        <f t="shared" si="3"/>
        <v>2</v>
      </c>
    </row>
    <row r="134" spans="1:40" x14ac:dyDescent="0.25">
      <c r="A134" s="261">
        <v>44256</v>
      </c>
      <c r="B134" s="262">
        <v>8819</v>
      </c>
      <c r="C134" s="262">
        <v>0</v>
      </c>
      <c r="D134" s="262">
        <v>-1</v>
      </c>
      <c r="E134" s="262">
        <v>-1</v>
      </c>
      <c r="F134" s="262">
        <v>0</v>
      </c>
      <c r="G134" s="262">
        <v>1</v>
      </c>
      <c r="H134" s="262">
        <v>1</v>
      </c>
      <c r="I134" s="262">
        <v>0</v>
      </c>
      <c r="J134" s="262">
        <v>13008</v>
      </c>
      <c r="K134" s="262">
        <v>10000</v>
      </c>
      <c r="L134" s="262">
        <v>3008</v>
      </c>
      <c r="M134" s="262">
        <v>0</v>
      </c>
      <c r="N134" s="262">
        <v>65800</v>
      </c>
      <c r="O134" s="262">
        <v>-1</v>
      </c>
      <c r="P134" s="262">
        <v>-1</v>
      </c>
      <c r="Q134" s="263"/>
      <c r="R134" s="263"/>
      <c r="S134" s="263"/>
      <c r="T134" s="263"/>
      <c r="U134" s="262">
        <v>-1</v>
      </c>
      <c r="V134" s="263"/>
      <c r="W134" s="262">
        <v>1</v>
      </c>
      <c r="X134" s="263"/>
      <c r="Y134" s="262">
        <v>0</v>
      </c>
      <c r="Z134" s="262">
        <v>1</v>
      </c>
      <c r="AA134" s="263"/>
      <c r="AB134" s="263"/>
      <c r="AC134" s="262">
        <v>1</v>
      </c>
      <c r="AD134" s="263"/>
      <c r="AE134" s="262">
        <v>676.1</v>
      </c>
      <c r="AF134" s="262">
        <v>154.80000000000001</v>
      </c>
      <c r="AM134" s="253">
        <f t="shared" si="2"/>
        <v>5</v>
      </c>
      <c r="AN134" s="252">
        <f t="shared" si="3"/>
        <v>-10</v>
      </c>
    </row>
    <row r="135" spans="1:40" x14ac:dyDescent="0.25">
      <c r="A135" s="261">
        <v>44256</v>
      </c>
      <c r="B135" s="262">
        <v>8820</v>
      </c>
      <c r="C135" s="262">
        <v>8</v>
      </c>
      <c r="D135" s="262">
        <v>-1</v>
      </c>
      <c r="E135" s="262">
        <v>-2</v>
      </c>
      <c r="F135" s="262">
        <v>-2</v>
      </c>
      <c r="G135" s="262">
        <v>0</v>
      </c>
      <c r="H135" s="262">
        <v>0</v>
      </c>
      <c r="I135" s="262">
        <v>0</v>
      </c>
      <c r="J135" s="262">
        <v>27214.51</v>
      </c>
      <c r="K135" s="262">
        <v>24000</v>
      </c>
      <c r="L135" s="262">
        <v>3214.51</v>
      </c>
      <c r="M135" s="262">
        <v>0</v>
      </c>
      <c r="N135" s="262">
        <v>66039.649999999994</v>
      </c>
      <c r="O135" s="263"/>
      <c r="P135" s="262">
        <v>-1</v>
      </c>
      <c r="Q135" s="263"/>
      <c r="R135" s="263"/>
      <c r="S135" s="262">
        <v>1</v>
      </c>
      <c r="T135" s="263"/>
      <c r="U135" s="262">
        <v>1</v>
      </c>
      <c r="V135" s="263"/>
      <c r="W135" s="263"/>
      <c r="X135" s="263"/>
      <c r="Y135" s="262">
        <v>8</v>
      </c>
      <c r="Z135" s="263"/>
      <c r="AA135" s="262">
        <v>1</v>
      </c>
      <c r="AB135" s="263"/>
      <c r="AC135" s="263"/>
      <c r="AD135" s="263"/>
      <c r="AE135" s="262">
        <v>325983.5</v>
      </c>
      <c r="AF135" s="262">
        <v>94438.5</v>
      </c>
      <c r="AM135" s="253">
        <f t="shared" ref="AM135:AM198" si="4">C135*$C$3+D135*$D$3+E135*$E$3+F135*$F$3+G135*$G$3+H135*$H$3+I135*$I$3</f>
        <v>14</v>
      </c>
      <c r="AN135" s="252">
        <f t="shared" ref="AN135:AN198" si="5">O135*$O$3+P135*$P$3+Q135*$Q$3+R135*$R$3+S135*$S$3+T135*$T$3+U135*$U$3+V135*$V$3+W135*$W$3+X135*$X$3</f>
        <v>0</v>
      </c>
    </row>
    <row r="136" spans="1:40" x14ac:dyDescent="0.25">
      <c r="A136" s="261">
        <v>44256</v>
      </c>
      <c r="B136" s="262">
        <v>8822</v>
      </c>
      <c r="C136" s="262">
        <v>0</v>
      </c>
      <c r="D136" s="262">
        <v>5</v>
      </c>
      <c r="E136" s="262">
        <v>8</v>
      </c>
      <c r="F136" s="262">
        <v>2</v>
      </c>
      <c r="G136" s="262">
        <v>0</v>
      </c>
      <c r="H136" s="262">
        <v>0</v>
      </c>
      <c r="I136" s="262">
        <v>0</v>
      </c>
      <c r="J136" s="262">
        <v>9826.98</v>
      </c>
      <c r="K136" s="262">
        <v>9000</v>
      </c>
      <c r="L136" s="262">
        <v>826.98</v>
      </c>
      <c r="M136" s="262">
        <v>0</v>
      </c>
      <c r="N136" s="262">
        <v>138088.23000000001</v>
      </c>
      <c r="O136" s="262">
        <v>-1</v>
      </c>
      <c r="P136" s="262">
        <v>1</v>
      </c>
      <c r="Q136" s="263"/>
      <c r="R136" s="263"/>
      <c r="S136" s="262">
        <v>3</v>
      </c>
      <c r="T136" s="263"/>
      <c r="U136" s="262">
        <v>1</v>
      </c>
      <c r="V136" s="263"/>
      <c r="W136" s="263"/>
      <c r="X136" s="263"/>
      <c r="Y136" s="262">
        <v>6</v>
      </c>
      <c r="Z136" s="262">
        <v>2</v>
      </c>
      <c r="AA136" s="262">
        <v>1</v>
      </c>
      <c r="AB136" s="263"/>
      <c r="AC136" s="262">
        <v>1</v>
      </c>
      <c r="AD136" s="263"/>
      <c r="AE136" s="262">
        <v>148825.20000000001</v>
      </c>
      <c r="AF136" s="262">
        <v>45948.800000000003</v>
      </c>
      <c r="AM136" s="253">
        <f t="shared" si="4"/>
        <v>2</v>
      </c>
      <c r="AN136" s="252">
        <f t="shared" si="5"/>
        <v>17.2</v>
      </c>
    </row>
    <row r="137" spans="1:40" x14ac:dyDescent="0.25">
      <c r="A137" s="261">
        <v>44256</v>
      </c>
      <c r="B137" s="262">
        <v>8833</v>
      </c>
      <c r="C137" s="262">
        <v>-1</v>
      </c>
      <c r="D137" s="262">
        <v>4</v>
      </c>
      <c r="E137" s="262">
        <v>1</v>
      </c>
      <c r="F137" s="262">
        <v>1</v>
      </c>
      <c r="G137" s="262">
        <v>0</v>
      </c>
      <c r="H137" s="262">
        <v>0</v>
      </c>
      <c r="I137" s="262">
        <v>0</v>
      </c>
      <c r="J137" s="262">
        <v>21260.27</v>
      </c>
      <c r="K137" s="262">
        <v>19000</v>
      </c>
      <c r="L137" s="262">
        <v>2260.27</v>
      </c>
      <c r="M137" s="262">
        <v>0</v>
      </c>
      <c r="N137" s="262">
        <v>333523.09999999998</v>
      </c>
      <c r="O137" s="263"/>
      <c r="P137" s="262">
        <v>1</v>
      </c>
      <c r="Q137" s="262">
        <v>1</v>
      </c>
      <c r="R137" s="263"/>
      <c r="S137" s="263"/>
      <c r="T137" s="263"/>
      <c r="U137" s="262">
        <v>1</v>
      </c>
      <c r="V137" s="263"/>
      <c r="W137" s="263"/>
      <c r="X137" s="263"/>
      <c r="Y137" s="262">
        <v>3</v>
      </c>
      <c r="Z137" s="262">
        <v>4</v>
      </c>
      <c r="AA137" s="262">
        <v>1</v>
      </c>
      <c r="AB137" s="263"/>
      <c r="AC137" s="262">
        <v>2</v>
      </c>
      <c r="AD137" s="263"/>
      <c r="AE137" s="262">
        <v>652.5</v>
      </c>
      <c r="AF137" s="262">
        <v>275.39999999999998</v>
      </c>
      <c r="AM137" s="253">
        <f t="shared" si="4"/>
        <v>-1</v>
      </c>
      <c r="AN137" s="252">
        <f t="shared" si="5"/>
        <v>12.8</v>
      </c>
    </row>
    <row r="138" spans="1:40" x14ac:dyDescent="0.25">
      <c r="A138" s="261">
        <v>44256</v>
      </c>
      <c r="B138" s="262">
        <v>8839</v>
      </c>
      <c r="C138" s="262">
        <v>3</v>
      </c>
      <c r="D138" s="262">
        <v>3</v>
      </c>
      <c r="E138" s="262">
        <v>1</v>
      </c>
      <c r="F138" s="262">
        <v>6</v>
      </c>
      <c r="G138" s="262">
        <v>0</v>
      </c>
      <c r="H138" s="262">
        <v>0</v>
      </c>
      <c r="I138" s="262">
        <v>0</v>
      </c>
      <c r="J138" s="262">
        <v>62537.15</v>
      </c>
      <c r="K138" s="262">
        <v>62000</v>
      </c>
      <c r="L138" s="262">
        <v>537.15</v>
      </c>
      <c r="M138" s="262">
        <v>0</v>
      </c>
      <c r="N138" s="263"/>
      <c r="O138" s="262">
        <v>-1</v>
      </c>
      <c r="P138" s="263"/>
      <c r="Q138" s="263"/>
      <c r="R138" s="263"/>
      <c r="S138" s="263"/>
      <c r="T138" s="263"/>
      <c r="U138" s="263"/>
      <c r="V138" s="263"/>
      <c r="W138" s="263"/>
      <c r="X138" s="263"/>
      <c r="Y138" s="262">
        <v>-3</v>
      </c>
      <c r="Z138" s="262">
        <v>1</v>
      </c>
      <c r="AA138" s="263"/>
      <c r="AB138" s="263"/>
      <c r="AC138" s="263"/>
      <c r="AD138" s="263"/>
      <c r="AE138" s="262">
        <v>82761</v>
      </c>
      <c r="AF138" s="262">
        <v>32000</v>
      </c>
      <c r="AM138" s="253">
        <f t="shared" si="4"/>
        <v>12</v>
      </c>
      <c r="AN138" s="252">
        <f t="shared" si="5"/>
        <v>-6</v>
      </c>
    </row>
    <row r="139" spans="1:40" x14ac:dyDescent="0.25">
      <c r="A139" s="261">
        <v>44256</v>
      </c>
      <c r="B139" s="262">
        <v>8860</v>
      </c>
      <c r="C139" s="262">
        <v>6</v>
      </c>
      <c r="D139" s="262">
        <v>-2</v>
      </c>
      <c r="E139" s="262">
        <v>-2</v>
      </c>
      <c r="F139" s="262">
        <v>3</v>
      </c>
      <c r="G139" s="262">
        <v>0</v>
      </c>
      <c r="H139" s="262">
        <v>2</v>
      </c>
      <c r="I139" s="262">
        <v>0</v>
      </c>
      <c r="J139" s="262">
        <v>71453.289999999994</v>
      </c>
      <c r="K139" s="262">
        <v>71400</v>
      </c>
      <c r="L139" s="262">
        <v>53.29</v>
      </c>
      <c r="M139" s="262">
        <v>0</v>
      </c>
      <c r="N139" s="262">
        <v>378768.16</v>
      </c>
      <c r="O139" s="262">
        <v>1</v>
      </c>
      <c r="P139" s="262">
        <v>0</v>
      </c>
      <c r="Q139" s="263"/>
      <c r="R139" s="263"/>
      <c r="S139" s="263"/>
      <c r="T139" s="263"/>
      <c r="U139" s="263"/>
      <c r="V139" s="263"/>
      <c r="W139" s="262">
        <v>1</v>
      </c>
      <c r="X139" s="263"/>
      <c r="Y139" s="262">
        <v>-5</v>
      </c>
      <c r="Z139" s="262">
        <v>2</v>
      </c>
      <c r="AA139" s="263"/>
      <c r="AB139" s="262">
        <v>1</v>
      </c>
      <c r="AC139" s="262">
        <v>1</v>
      </c>
      <c r="AD139" s="263"/>
      <c r="AE139" s="262">
        <v>46818.400000000001</v>
      </c>
      <c r="AF139" s="262">
        <v>1104.0999999999999</v>
      </c>
      <c r="AM139" s="253">
        <f t="shared" si="4"/>
        <v>19</v>
      </c>
      <c r="AN139" s="252">
        <f t="shared" si="5"/>
        <v>10.8</v>
      </c>
    </row>
    <row r="140" spans="1:40" x14ac:dyDescent="0.25">
      <c r="A140" s="261">
        <v>44256</v>
      </c>
      <c r="B140" s="262">
        <v>8862</v>
      </c>
      <c r="C140" s="262">
        <v>10</v>
      </c>
      <c r="D140" s="262">
        <v>3</v>
      </c>
      <c r="E140" s="262">
        <v>5</v>
      </c>
      <c r="F140" s="262">
        <v>3</v>
      </c>
      <c r="G140" s="262">
        <v>0</v>
      </c>
      <c r="H140" s="262">
        <v>0</v>
      </c>
      <c r="I140" s="262">
        <v>0</v>
      </c>
      <c r="J140" s="262">
        <v>77036.259999999995</v>
      </c>
      <c r="K140" s="262">
        <v>73500</v>
      </c>
      <c r="L140" s="262">
        <v>3536.26</v>
      </c>
      <c r="M140" s="262">
        <v>0</v>
      </c>
      <c r="N140" s="262">
        <v>392340.09</v>
      </c>
      <c r="O140" s="262">
        <v>3</v>
      </c>
      <c r="P140" s="262">
        <v>2</v>
      </c>
      <c r="Q140" s="263"/>
      <c r="R140" s="263"/>
      <c r="S140" s="263"/>
      <c r="T140" s="263"/>
      <c r="U140" s="262">
        <v>-1</v>
      </c>
      <c r="V140" s="262">
        <v>1</v>
      </c>
      <c r="W140" s="263"/>
      <c r="X140" s="263"/>
      <c r="Y140" s="262">
        <v>-6</v>
      </c>
      <c r="Z140" s="262">
        <v>5</v>
      </c>
      <c r="AA140" s="263"/>
      <c r="AB140" s="263"/>
      <c r="AC140" s="262">
        <v>4</v>
      </c>
      <c r="AD140" s="263"/>
      <c r="AE140" s="262">
        <v>351130</v>
      </c>
      <c r="AF140" s="262">
        <v>105084.3</v>
      </c>
      <c r="AM140" s="253">
        <f t="shared" si="4"/>
        <v>23</v>
      </c>
      <c r="AN140" s="252">
        <f t="shared" si="5"/>
        <v>49.6</v>
      </c>
    </row>
    <row r="141" spans="1:40" x14ac:dyDescent="0.25">
      <c r="A141" s="261">
        <v>44256</v>
      </c>
      <c r="B141" s="262">
        <v>10510</v>
      </c>
      <c r="C141" s="262">
        <v>-2</v>
      </c>
      <c r="D141" s="262">
        <v>14</v>
      </c>
      <c r="E141" s="262">
        <v>20</v>
      </c>
      <c r="F141" s="262">
        <v>-2</v>
      </c>
      <c r="G141" s="262">
        <v>2</v>
      </c>
      <c r="H141" s="262">
        <v>3</v>
      </c>
      <c r="I141" s="262">
        <v>0</v>
      </c>
      <c r="J141" s="262">
        <v>332329.45</v>
      </c>
      <c r="K141" s="262">
        <v>323000</v>
      </c>
      <c r="L141" s="262">
        <v>9329.4500000000007</v>
      </c>
      <c r="M141" s="262">
        <v>0</v>
      </c>
      <c r="N141" s="262">
        <v>590608.24</v>
      </c>
      <c r="O141" s="262">
        <v>0</v>
      </c>
      <c r="P141" s="262">
        <v>5</v>
      </c>
      <c r="Q141" s="263"/>
      <c r="R141" s="263"/>
      <c r="S141" s="263"/>
      <c r="T141" s="263"/>
      <c r="U141" s="262">
        <v>1</v>
      </c>
      <c r="V141" s="263"/>
      <c r="W141" s="262">
        <v>2</v>
      </c>
      <c r="X141" s="263"/>
      <c r="Y141" s="262">
        <v>-14</v>
      </c>
      <c r="Z141" s="262">
        <v>2</v>
      </c>
      <c r="AA141" s="262">
        <v>1</v>
      </c>
      <c r="AB141" s="262">
        <v>5</v>
      </c>
      <c r="AC141" s="262">
        <v>5</v>
      </c>
      <c r="AD141" s="263"/>
      <c r="AE141" s="262">
        <v>146487</v>
      </c>
      <c r="AF141" s="262">
        <v>55634.1</v>
      </c>
      <c r="AM141" s="253">
        <f t="shared" si="4"/>
        <v>6</v>
      </c>
      <c r="AN141" s="252">
        <f t="shared" si="5"/>
        <v>45.6</v>
      </c>
    </row>
    <row r="142" spans="1:40" x14ac:dyDescent="0.25">
      <c r="A142" s="261">
        <v>44256</v>
      </c>
      <c r="B142" s="262">
        <v>10511</v>
      </c>
      <c r="C142" s="262">
        <v>0</v>
      </c>
      <c r="D142" s="262">
        <v>-1</v>
      </c>
      <c r="E142" s="262">
        <v>0</v>
      </c>
      <c r="F142" s="262">
        <v>4</v>
      </c>
      <c r="G142" s="262">
        <v>1</v>
      </c>
      <c r="H142" s="262">
        <v>2</v>
      </c>
      <c r="I142" s="262">
        <v>0</v>
      </c>
      <c r="J142" s="262">
        <v>21700</v>
      </c>
      <c r="K142" s="262">
        <v>16000</v>
      </c>
      <c r="L142" s="262">
        <v>700</v>
      </c>
      <c r="M142" s="262">
        <v>5000</v>
      </c>
      <c r="N142" s="262">
        <v>-219000</v>
      </c>
      <c r="O142" s="262">
        <v>1</v>
      </c>
      <c r="P142" s="262">
        <v>1</v>
      </c>
      <c r="Q142" s="263"/>
      <c r="R142" s="263"/>
      <c r="S142" s="263"/>
      <c r="T142" s="263"/>
      <c r="U142" s="263"/>
      <c r="V142" s="263"/>
      <c r="W142" s="263"/>
      <c r="X142" s="263"/>
      <c r="Y142" s="262">
        <v>0</v>
      </c>
      <c r="Z142" s="263"/>
      <c r="AA142" s="262">
        <v>1</v>
      </c>
      <c r="AB142" s="262">
        <v>1</v>
      </c>
      <c r="AC142" s="263"/>
      <c r="AD142" s="263"/>
      <c r="AE142" s="262">
        <v>41942.9</v>
      </c>
      <c r="AF142" s="262">
        <v>9516.9</v>
      </c>
      <c r="AM142" s="253">
        <f t="shared" si="4"/>
        <v>11</v>
      </c>
      <c r="AN142" s="252">
        <f t="shared" si="5"/>
        <v>12.8</v>
      </c>
    </row>
    <row r="143" spans="1:40" x14ac:dyDescent="0.25">
      <c r="A143" s="261">
        <v>44256</v>
      </c>
      <c r="B143" s="262">
        <v>10512</v>
      </c>
      <c r="C143" s="262">
        <v>0</v>
      </c>
      <c r="D143" s="262">
        <v>-1</v>
      </c>
      <c r="E143" s="262">
        <v>-4</v>
      </c>
      <c r="F143" s="262">
        <v>2</v>
      </c>
      <c r="G143" s="262">
        <v>5</v>
      </c>
      <c r="H143" s="262">
        <v>1</v>
      </c>
      <c r="I143" s="262">
        <v>0</v>
      </c>
      <c r="J143" s="262">
        <v>18608.650000000001</v>
      </c>
      <c r="K143" s="262">
        <v>15000</v>
      </c>
      <c r="L143" s="262">
        <v>3608.65</v>
      </c>
      <c r="M143" s="262">
        <v>0</v>
      </c>
      <c r="N143" s="262">
        <v>50000</v>
      </c>
      <c r="O143" s="262">
        <v>0</v>
      </c>
      <c r="P143" s="262">
        <v>-1</v>
      </c>
      <c r="Q143" s="263"/>
      <c r="R143" s="262">
        <v>1</v>
      </c>
      <c r="S143" s="262">
        <v>2</v>
      </c>
      <c r="T143" s="263"/>
      <c r="U143" s="262">
        <v>2</v>
      </c>
      <c r="V143" s="263"/>
      <c r="W143" s="263"/>
      <c r="X143" s="263"/>
      <c r="Y143" s="262">
        <v>-3</v>
      </c>
      <c r="Z143" s="262">
        <v>2</v>
      </c>
      <c r="AA143" s="263"/>
      <c r="AB143" s="262">
        <v>4</v>
      </c>
      <c r="AC143" s="262">
        <v>3</v>
      </c>
      <c r="AD143" s="263"/>
      <c r="AE143" s="262">
        <v>12325.9</v>
      </c>
      <c r="AF143" s="262">
        <v>2118.1</v>
      </c>
      <c r="AM143" s="253">
        <f t="shared" si="4"/>
        <v>19</v>
      </c>
      <c r="AN143" s="252">
        <f t="shared" si="5"/>
        <v>18.8</v>
      </c>
    </row>
    <row r="144" spans="1:40" x14ac:dyDescent="0.25">
      <c r="A144" s="261">
        <v>44256</v>
      </c>
      <c r="B144" s="262">
        <v>10513</v>
      </c>
      <c r="C144" s="262">
        <v>0</v>
      </c>
      <c r="D144" s="262">
        <v>0</v>
      </c>
      <c r="E144" s="262">
        <v>1</v>
      </c>
      <c r="F144" s="262">
        <v>5</v>
      </c>
      <c r="G144" s="262">
        <v>0</v>
      </c>
      <c r="H144" s="262">
        <v>0</v>
      </c>
      <c r="I144" s="262">
        <v>0</v>
      </c>
      <c r="J144" s="262">
        <v>54312.36</v>
      </c>
      <c r="K144" s="262">
        <v>32000</v>
      </c>
      <c r="L144" s="262">
        <v>312.36</v>
      </c>
      <c r="M144" s="262">
        <v>22000</v>
      </c>
      <c r="N144" s="262">
        <v>714561.72</v>
      </c>
      <c r="O144" s="262">
        <v>-1</v>
      </c>
      <c r="P144" s="263"/>
      <c r="Q144" s="263"/>
      <c r="R144" s="263"/>
      <c r="S144" s="262">
        <v>-1</v>
      </c>
      <c r="T144" s="263"/>
      <c r="U144" s="263"/>
      <c r="V144" s="263"/>
      <c r="W144" s="263"/>
      <c r="X144" s="263"/>
      <c r="Y144" s="262">
        <v>-5</v>
      </c>
      <c r="Z144" s="262">
        <v>1</v>
      </c>
      <c r="AA144" s="262">
        <v>1</v>
      </c>
      <c r="AB144" s="263"/>
      <c r="AC144" s="262">
        <v>2</v>
      </c>
      <c r="AD144" s="263"/>
      <c r="AE144" s="262">
        <v>224014.5</v>
      </c>
      <c r="AF144" s="262">
        <v>81262.5</v>
      </c>
      <c r="AM144" s="253">
        <f t="shared" si="4"/>
        <v>5</v>
      </c>
      <c r="AN144" s="252">
        <f t="shared" si="5"/>
        <v>-10.8</v>
      </c>
    </row>
    <row r="145" spans="1:40" x14ac:dyDescent="0.25">
      <c r="A145" s="261">
        <v>44256</v>
      </c>
      <c r="B145" s="262">
        <v>10517</v>
      </c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M145" s="253">
        <f t="shared" si="4"/>
        <v>0</v>
      </c>
      <c r="AN145" s="252">
        <f t="shared" si="5"/>
        <v>0</v>
      </c>
    </row>
    <row r="146" spans="1:40" x14ac:dyDescent="0.25">
      <c r="A146" s="261">
        <v>44256</v>
      </c>
      <c r="B146" s="262">
        <v>10520</v>
      </c>
      <c r="C146" s="262">
        <v>2</v>
      </c>
      <c r="D146" s="262">
        <v>1</v>
      </c>
      <c r="E146" s="262">
        <v>4</v>
      </c>
      <c r="F146" s="262">
        <v>5</v>
      </c>
      <c r="G146" s="262">
        <v>3</v>
      </c>
      <c r="H146" s="262">
        <v>2</v>
      </c>
      <c r="I146" s="262">
        <v>0</v>
      </c>
      <c r="J146" s="262">
        <v>2710.05</v>
      </c>
      <c r="K146" s="262">
        <v>0</v>
      </c>
      <c r="L146" s="262">
        <v>2710.05</v>
      </c>
      <c r="M146" s="262">
        <v>0</v>
      </c>
      <c r="N146" s="262">
        <v>124791.05</v>
      </c>
      <c r="O146" s="262">
        <v>0</v>
      </c>
      <c r="P146" s="262">
        <v>0</v>
      </c>
      <c r="Q146" s="263"/>
      <c r="R146" s="263"/>
      <c r="S146" s="262">
        <v>1</v>
      </c>
      <c r="T146" s="262">
        <v>-1</v>
      </c>
      <c r="U146" s="262">
        <v>2</v>
      </c>
      <c r="V146" s="263"/>
      <c r="W146" s="263"/>
      <c r="X146" s="263"/>
      <c r="Y146" s="262">
        <v>-5</v>
      </c>
      <c r="Z146" s="263"/>
      <c r="AA146" s="262">
        <v>1</v>
      </c>
      <c r="AB146" s="262">
        <v>3</v>
      </c>
      <c r="AC146" s="262">
        <v>1</v>
      </c>
      <c r="AD146" s="263"/>
      <c r="AE146" s="262">
        <v>114327.2</v>
      </c>
      <c r="AF146" s="262">
        <v>41367.199999999997</v>
      </c>
      <c r="AM146" s="253">
        <f t="shared" si="4"/>
        <v>22</v>
      </c>
      <c r="AN146" s="252">
        <f t="shared" si="5"/>
        <v>7.8</v>
      </c>
    </row>
    <row r="147" spans="1:40" x14ac:dyDescent="0.25">
      <c r="A147" s="261">
        <v>44256</v>
      </c>
      <c r="B147" s="262">
        <v>10521</v>
      </c>
      <c r="C147" s="262">
        <v>4</v>
      </c>
      <c r="D147" s="262">
        <v>9</v>
      </c>
      <c r="E147" s="262">
        <v>19</v>
      </c>
      <c r="F147" s="262">
        <v>-2</v>
      </c>
      <c r="G147" s="262">
        <v>0</v>
      </c>
      <c r="H147" s="262">
        <v>0</v>
      </c>
      <c r="I147" s="262">
        <v>0</v>
      </c>
      <c r="J147" s="262">
        <v>50200</v>
      </c>
      <c r="K147" s="262">
        <v>50000</v>
      </c>
      <c r="L147" s="262">
        <v>200</v>
      </c>
      <c r="M147" s="262">
        <v>0</v>
      </c>
      <c r="N147" s="262">
        <v>288660.33</v>
      </c>
      <c r="O147" s="262">
        <v>1</v>
      </c>
      <c r="P147" s="263"/>
      <c r="Q147" s="263"/>
      <c r="R147" s="263"/>
      <c r="S147" s="262">
        <v>1</v>
      </c>
      <c r="T147" s="263"/>
      <c r="U147" s="263"/>
      <c r="V147" s="263"/>
      <c r="W147" s="263"/>
      <c r="X147" s="263"/>
      <c r="Y147" s="262">
        <v>-1</v>
      </c>
      <c r="Z147" s="263"/>
      <c r="AA147" s="263"/>
      <c r="AB147" s="262">
        <v>2</v>
      </c>
      <c r="AC147" s="262">
        <v>2</v>
      </c>
      <c r="AD147" s="263"/>
      <c r="AE147" s="262">
        <v>162199.1</v>
      </c>
      <c r="AF147" s="262">
        <v>10485.4</v>
      </c>
      <c r="AM147" s="253">
        <f t="shared" si="4"/>
        <v>6</v>
      </c>
      <c r="AN147" s="252">
        <f t="shared" si="5"/>
        <v>10.8</v>
      </c>
    </row>
    <row r="148" spans="1:40" x14ac:dyDescent="0.25">
      <c r="A148" s="261">
        <v>44256</v>
      </c>
      <c r="B148" s="262">
        <v>10523</v>
      </c>
      <c r="C148" s="262">
        <v>5</v>
      </c>
      <c r="D148" s="262">
        <v>-4</v>
      </c>
      <c r="E148" s="262">
        <v>0</v>
      </c>
      <c r="F148" s="262">
        <v>9</v>
      </c>
      <c r="G148" s="262">
        <v>0</v>
      </c>
      <c r="H148" s="262">
        <v>2</v>
      </c>
      <c r="I148" s="262">
        <v>0</v>
      </c>
      <c r="J148" s="262">
        <v>71069</v>
      </c>
      <c r="K148" s="262">
        <v>69300</v>
      </c>
      <c r="L148" s="262">
        <v>1769</v>
      </c>
      <c r="M148" s="262">
        <v>0</v>
      </c>
      <c r="N148" s="262">
        <v>455065.02</v>
      </c>
      <c r="O148" s="262">
        <v>-2</v>
      </c>
      <c r="P148" s="262">
        <v>-2</v>
      </c>
      <c r="Q148" s="262">
        <v>1</v>
      </c>
      <c r="R148" s="263"/>
      <c r="S148" s="263"/>
      <c r="T148" s="263"/>
      <c r="U148" s="263"/>
      <c r="V148" s="263"/>
      <c r="W148" s="263"/>
      <c r="X148" s="263"/>
      <c r="Y148" s="262">
        <v>-2</v>
      </c>
      <c r="Z148" s="262">
        <v>3</v>
      </c>
      <c r="AA148" s="262">
        <v>1</v>
      </c>
      <c r="AB148" s="262">
        <v>1</v>
      </c>
      <c r="AC148" s="262">
        <v>2</v>
      </c>
      <c r="AD148" s="263"/>
      <c r="AE148" s="262">
        <v>86854.8</v>
      </c>
      <c r="AF148" s="262">
        <v>43153.599999999999</v>
      </c>
      <c r="AM148" s="253">
        <f t="shared" si="4"/>
        <v>23</v>
      </c>
      <c r="AN148" s="252">
        <f t="shared" si="5"/>
        <v>-21.6</v>
      </c>
    </row>
    <row r="149" spans="1:40" x14ac:dyDescent="0.25">
      <c r="A149" s="261">
        <v>44256</v>
      </c>
      <c r="B149" s="262">
        <v>10524</v>
      </c>
      <c r="C149" s="262">
        <v>8</v>
      </c>
      <c r="D149" s="262">
        <v>0</v>
      </c>
      <c r="E149" s="262">
        <v>6</v>
      </c>
      <c r="F149" s="262">
        <v>1</v>
      </c>
      <c r="G149" s="262">
        <v>0</v>
      </c>
      <c r="H149" s="262">
        <v>1</v>
      </c>
      <c r="I149" s="262">
        <v>0</v>
      </c>
      <c r="J149" s="262">
        <v>196707.53</v>
      </c>
      <c r="K149" s="262">
        <v>192480</v>
      </c>
      <c r="L149" s="262">
        <v>4227.53</v>
      </c>
      <c r="M149" s="262">
        <v>0</v>
      </c>
      <c r="N149" s="262">
        <v>131671.35</v>
      </c>
      <c r="O149" s="262">
        <v>1</v>
      </c>
      <c r="P149" s="262">
        <v>0</v>
      </c>
      <c r="Q149" s="263"/>
      <c r="R149" s="263"/>
      <c r="S149" s="262">
        <v>0</v>
      </c>
      <c r="T149" s="263"/>
      <c r="U149" s="263"/>
      <c r="V149" s="263"/>
      <c r="W149" s="263"/>
      <c r="X149" s="263"/>
      <c r="Y149" s="262">
        <v>-7</v>
      </c>
      <c r="Z149" s="263"/>
      <c r="AA149" s="263"/>
      <c r="AB149" s="263"/>
      <c r="AC149" s="262">
        <v>2</v>
      </c>
      <c r="AD149" s="263"/>
      <c r="AE149" s="262">
        <v>301732.3</v>
      </c>
      <c r="AF149" s="262">
        <v>90953.5</v>
      </c>
      <c r="AM149" s="253">
        <f t="shared" si="4"/>
        <v>19</v>
      </c>
      <c r="AN149" s="252">
        <f t="shared" si="5"/>
        <v>6</v>
      </c>
    </row>
    <row r="150" spans="1:40" x14ac:dyDescent="0.25">
      <c r="A150" s="261">
        <v>44256</v>
      </c>
      <c r="B150" s="262">
        <v>10530</v>
      </c>
      <c r="C150" s="262">
        <v>8</v>
      </c>
      <c r="D150" s="262">
        <v>-3</v>
      </c>
      <c r="E150" s="262">
        <v>-8</v>
      </c>
      <c r="F150" s="262">
        <v>2</v>
      </c>
      <c r="G150" s="262">
        <v>0</v>
      </c>
      <c r="H150" s="262">
        <v>0</v>
      </c>
      <c r="I150" s="262">
        <v>0</v>
      </c>
      <c r="J150" s="262">
        <v>29251.97</v>
      </c>
      <c r="K150" s="262">
        <v>28000</v>
      </c>
      <c r="L150" s="262">
        <v>1251.97</v>
      </c>
      <c r="M150" s="262">
        <v>0</v>
      </c>
      <c r="N150" s="262">
        <v>75000</v>
      </c>
      <c r="O150" s="262">
        <v>0</v>
      </c>
      <c r="P150" s="262">
        <v>1</v>
      </c>
      <c r="Q150" s="263"/>
      <c r="R150" s="263"/>
      <c r="S150" s="262">
        <v>1</v>
      </c>
      <c r="T150" s="263"/>
      <c r="U150" s="262">
        <v>0</v>
      </c>
      <c r="V150" s="263"/>
      <c r="W150" s="263"/>
      <c r="X150" s="263"/>
      <c r="Y150" s="262">
        <v>0</v>
      </c>
      <c r="Z150" s="262">
        <v>1</v>
      </c>
      <c r="AA150" s="263"/>
      <c r="AB150" s="263"/>
      <c r="AC150" s="262">
        <v>1</v>
      </c>
      <c r="AD150" s="263"/>
      <c r="AE150" s="262">
        <v>249084.4</v>
      </c>
      <c r="AF150" s="262">
        <v>91877</v>
      </c>
      <c r="AM150" s="253">
        <f t="shared" si="4"/>
        <v>18</v>
      </c>
      <c r="AN150" s="252">
        <f t="shared" si="5"/>
        <v>11.6</v>
      </c>
    </row>
    <row r="151" spans="1:40" x14ac:dyDescent="0.25">
      <c r="A151" s="261">
        <v>44256</v>
      </c>
      <c r="B151" s="262">
        <v>10539</v>
      </c>
      <c r="C151" s="262">
        <v>2</v>
      </c>
      <c r="D151" s="262">
        <v>-1</v>
      </c>
      <c r="E151" s="262">
        <v>-1</v>
      </c>
      <c r="F151" s="262">
        <v>0</v>
      </c>
      <c r="G151" s="262">
        <v>0</v>
      </c>
      <c r="H151" s="262">
        <v>0</v>
      </c>
      <c r="I151" s="262">
        <v>0</v>
      </c>
      <c r="J151" s="262">
        <v>26547.07</v>
      </c>
      <c r="K151" s="262">
        <v>25000</v>
      </c>
      <c r="L151" s="262">
        <v>1547.07</v>
      </c>
      <c r="M151" s="262">
        <v>0</v>
      </c>
      <c r="N151" s="263"/>
      <c r="O151" s="263"/>
      <c r="P151" s="262">
        <v>1</v>
      </c>
      <c r="Q151" s="263"/>
      <c r="R151" s="263"/>
      <c r="S151" s="262">
        <v>0</v>
      </c>
      <c r="T151" s="263"/>
      <c r="U151" s="263"/>
      <c r="V151" s="263"/>
      <c r="W151" s="263"/>
      <c r="X151" s="263"/>
      <c r="Y151" s="262">
        <v>-1</v>
      </c>
      <c r="Z151" s="263"/>
      <c r="AA151" s="263"/>
      <c r="AB151" s="262">
        <v>1</v>
      </c>
      <c r="AC151" s="263"/>
      <c r="AD151" s="263"/>
      <c r="AE151" s="262">
        <v>1931.6</v>
      </c>
      <c r="AF151" s="262">
        <v>705.3</v>
      </c>
      <c r="AM151" s="253">
        <f t="shared" si="4"/>
        <v>4</v>
      </c>
      <c r="AN151" s="252">
        <f t="shared" si="5"/>
        <v>6.8</v>
      </c>
    </row>
    <row r="152" spans="1:40" x14ac:dyDescent="0.25">
      <c r="A152" s="261">
        <v>44256</v>
      </c>
      <c r="B152" s="262">
        <v>10541</v>
      </c>
      <c r="C152" s="262">
        <v>9</v>
      </c>
      <c r="D152" s="262">
        <v>0</v>
      </c>
      <c r="E152" s="262">
        <v>-2</v>
      </c>
      <c r="F152" s="262">
        <v>14</v>
      </c>
      <c r="G152" s="262">
        <v>0</v>
      </c>
      <c r="H152" s="262">
        <v>0</v>
      </c>
      <c r="I152" s="262">
        <v>-1</v>
      </c>
      <c r="J152" s="262">
        <v>112552.44</v>
      </c>
      <c r="K152" s="262">
        <v>91500</v>
      </c>
      <c r="L152" s="262">
        <v>6052.44</v>
      </c>
      <c r="M152" s="262">
        <v>15000</v>
      </c>
      <c r="N152" s="262">
        <v>388831.3</v>
      </c>
      <c r="O152" s="262">
        <v>0</v>
      </c>
      <c r="P152" s="262">
        <v>-1</v>
      </c>
      <c r="Q152" s="262">
        <v>0</v>
      </c>
      <c r="R152" s="263"/>
      <c r="S152" s="262">
        <v>-1</v>
      </c>
      <c r="T152" s="263"/>
      <c r="U152" s="262">
        <v>1</v>
      </c>
      <c r="V152" s="263"/>
      <c r="W152" s="263"/>
      <c r="X152" s="263"/>
      <c r="Y152" s="262">
        <v>0</v>
      </c>
      <c r="Z152" s="263"/>
      <c r="AA152" s="263"/>
      <c r="AB152" s="262">
        <v>2</v>
      </c>
      <c r="AC152" s="262">
        <v>5</v>
      </c>
      <c r="AD152" s="263"/>
      <c r="AE152" s="262">
        <v>356702.3</v>
      </c>
      <c r="AF152" s="262">
        <v>134154.9</v>
      </c>
      <c r="AM152" s="253">
        <f t="shared" si="4"/>
        <v>29</v>
      </c>
      <c r="AN152" s="252">
        <f t="shared" si="5"/>
        <v>-9.6</v>
      </c>
    </row>
    <row r="153" spans="1:40" x14ac:dyDescent="0.25">
      <c r="A153" s="261">
        <v>44256</v>
      </c>
      <c r="B153" s="262">
        <v>10550</v>
      </c>
      <c r="C153" s="262">
        <v>6</v>
      </c>
      <c r="D153" s="262">
        <v>2</v>
      </c>
      <c r="E153" s="262">
        <v>4</v>
      </c>
      <c r="F153" s="262">
        <v>13</v>
      </c>
      <c r="G153" s="262">
        <v>2</v>
      </c>
      <c r="H153" s="262">
        <v>2</v>
      </c>
      <c r="I153" s="262">
        <v>0</v>
      </c>
      <c r="J153" s="262">
        <v>130000</v>
      </c>
      <c r="K153" s="262">
        <v>129000</v>
      </c>
      <c r="L153" s="262">
        <v>1000</v>
      </c>
      <c r="M153" s="262">
        <v>0</v>
      </c>
      <c r="N153" s="262">
        <v>271092.8</v>
      </c>
      <c r="O153" s="263"/>
      <c r="P153" s="262">
        <v>2</v>
      </c>
      <c r="Q153" s="263"/>
      <c r="R153" s="263"/>
      <c r="S153" s="263"/>
      <c r="T153" s="263"/>
      <c r="U153" s="262">
        <v>1</v>
      </c>
      <c r="V153" s="263"/>
      <c r="W153" s="262">
        <v>-1</v>
      </c>
      <c r="X153" s="263"/>
      <c r="Y153" s="262">
        <v>1</v>
      </c>
      <c r="Z153" s="262">
        <v>1</v>
      </c>
      <c r="AA153" s="263"/>
      <c r="AB153" s="262">
        <v>1</v>
      </c>
      <c r="AC153" s="262">
        <v>1</v>
      </c>
      <c r="AD153" s="263"/>
      <c r="AE153" s="262">
        <v>91746.3</v>
      </c>
      <c r="AF153" s="262">
        <v>12458.5</v>
      </c>
      <c r="AM153" s="253">
        <f t="shared" si="4"/>
        <v>35</v>
      </c>
      <c r="AN153" s="252">
        <f t="shared" si="5"/>
        <v>10.8</v>
      </c>
    </row>
    <row r="154" spans="1:40" x14ac:dyDescent="0.25">
      <c r="A154" s="261">
        <v>44256</v>
      </c>
      <c r="B154" s="262">
        <v>10551</v>
      </c>
      <c r="C154" s="262">
        <v>3</v>
      </c>
      <c r="D154" s="262">
        <v>6</v>
      </c>
      <c r="E154" s="262">
        <v>16</v>
      </c>
      <c r="F154" s="262">
        <v>2</v>
      </c>
      <c r="G154" s="262">
        <v>0</v>
      </c>
      <c r="H154" s="262">
        <v>-1</v>
      </c>
      <c r="I154" s="262">
        <v>0</v>
      </c>
      <c r="J154" s="262">
        <v>33210.949999999997</v>
      </c>
      <c r="K154" s="262">
        <v>33000</v>
      </c>
      <c r="L154" s="262">
        <v>210.95</v>
      </c>
      <c r="M154" s="262">
        <v>0</v>
      </c>
      <c r="N154" s="263"/>
      <c r="O154" s="263"/>
      <c r="P154" s="263"/>
      <c r="Q154" s="263"/>
      <c r="R154" s="263"/>
      <c r="S154" s="262">
        <v>-1</v>
      </c>
      <c r="T154" s="263"/>
      <c r="U154" s="262">
        <v>1</v>
      </c>
      <c r="V154" s="263"/>
      <c r="W154" s="263"/>
      <c r="X154" s="263"/>
      <c r="Y154" s="262">
        <v>0</v>
      </c>
      <c r="Z154" s="263"/>
      <c r="AA154" s="263"/>
      <c r="AB154" s="263"/>
      <c r="AC154" s="262">
        <v>1</v>
      </c>
      <c r="AD154" s="263"/>
      <c r="AE154" s="262">
        <v>1472.3</v>
      </c>
      <c r="AF154" s="262">
        <v>85.3</v>
      </c>
      <c r="AM154" s="253">
        <f t="shared" si="4"/>
        <v>6</v>
      </c>
      <c r="AN154" s="252">
        <f t="shared" si="5"/>
        <v>-2.8</v>
      </c>
    </row>
    <row r="155" spans="1:40" x14ac:dyDescent="0.25">
      <c r="A155" s="261">
        <v>44256</v>
      </c>
      <c r="B155" s="262">
        <v>10552</v>
      </c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M155" s="253">
        <f t="shared" si="4"/>
        <v>0</v>
      </c>
      <c r="AN155" s="252">
        <f t="shared" si="5"/>
        <v>0</v>
      </c>
    </row>
    <row r="156" spans="1:40" x14ac:dyDescent="0.25">
      <c r="A156" s="261">
        <v>44256</v>
      </c>
      <c r="B156" s="262">
        <v>10556</v>
      </c>
      <c r="C156" s="262">
        <v>5</v>
      </c>
      <c r="D156" s="262">
        <v>-3</v>
      </c>
      <c r="E156" s="262">
        <v>-10</v>
      </c>
      <c r="F156" s="262">
        <v>1</v>
      </c>
      <c r="G156" s="262">
        <v>2</v>
      </c>
      <c r="H156" s="262">
        <v>4</v>
      </c>
      <c r="I156" s="262">
        <v>0</v>
      </c>
      <c r="J156" s="262">
        <v>217791.65</v>
      </c>
      <c r="K156" s="262">
        <v>205000</v>
      </c>
      <c r="L156" s="262">
        <v>791.65</v>
      </c>
      <c r="M156" s="262">
        <v>12000</v>
      </c>
      <c r="N156" s="262">
        <v>122000</v>
      </c>
      <c r="O156" s="262">
        <v>0</v>
      </c>
      <c r="P156" s="262">
        <v>-2</v>
      </c>
      <c r="Q156" s="263"/>
      <c r="R156" s="263"/>
      <c r="S156" s="263"/>
      <c r="T156" s="263"/>
      <c r="U156" s="263"/>
      <c r="V156" s="263"/>
      <c r="W156" s="263"/>
      <c r="X156" s="263"/>
      <c r="Y156" s="262">
        <v>0</v>
      </c>
      <c r="Z156" s="263"/>
      <c r="AA156" s="263"/>
      <c r="AB156" s="263"/>
      <c r="AC156" s="262">
        <v>4</v>
      </c>
      <c r="AD156" s="263"/>
      <c r="AE156" s="262">
        <v>64023.799999999996</v>
      </c>
      <c r="AF156" s="262">
        <v>34606.199999999997</v>
      </c>
      <c r="AM156" s="253">
        <f t="shared" si="4"/>
        <v>25</v>
      </c>
      <c r="AN156" s="252">
        <f t="shared" si="5"/>
        <v>-13.6</v>
      </c>
    </row>
    <row r="157" spans="1:40" x14ac:dyDescent="0.25">
      <c r="A157" s="261">
        <v>44256</v>
      </c>
      <c r="B157" s="262">
        <v>10560</v>
      </c>
      <c r="C157" s="262">
        <v>3</v>
      </c>
      <c r="D157" s="262">
        <v>1</v>
      </c>
      <c r="E157" s="262">
        <v>1</v>
      </c>
      <c r="F157" s="262">
        <v>4</v>
      </c>
      <c r="G157" s="262">
        <v>0</v>
      </c>
      <c r="H157" s="262">
        <v>0</v>
      </c>
      <c r="I157" s="262">
        <v>0</v>
      </c>
      <c r="J157" s="262">
        <v>285</v>
      </c>
      <c r="K157" s="262">
        <v>0</v>
      </c>
      <c r="L157" s="262">
        <v>285</v>
      </c>
      <c r="M157" s="262">
        <v>0</v>
      </c>
      <c r="N157" s="263"/>
      <c r="O157" s="262">
        <v>4</v>
      </c>
      <c r="P157" s="262">
        <v>6</v>
      </c>
      <c r="Q157" s="263"/>
      <c r="R157" s="263"/>
      <c r="S157" s="263"/>
      <c r="T157" s="263"/>
      <c r="U157" s="262">
        <v>1</v>
      </c>
      <c r="V157" s="263"/>
      <c r="W157" s="263"/>
      <c r="X157" s="263"/>
      <c r="Y157" s="262">
        <v>3</v>
      </c>
      <c r="Z157" s="263"/>
      <c r="AA157" s="263"/>
      <c r="AB157" s="262">
        <v>2</v>
      </c>
      <c r="AC157" s="263"/>
      <c r="AD157" s="263"/>
      <c r="AE157" s="262">
        <v>11806.3</v>
      </c>
      <c r="AF157" s="262">
        <v>788.6</v>
      </c>
      <c r="AM157" s="253">
        <f t="shared" si="4"/>
        <v>10</v>
      </c>
      <c r="AN157" s="252">
        <f t="shared" si="5"/>
        <v>66.8</v>
      </c>
    </row>
    <row r="158" spans="1:40" x14ac:dyDescent="0.25">
      <c r="A158" s="261">
        <v>44256</v>
      </c>
      <c r="B158" s="262">
        <v>10566</v>
      </c>
      <c r="C158" s="262">
        <v>9</v>
      </c>
      <c r="D158" s="262">
        <v>-3</v>
      </c>
      <c r="E158" s="262">
        <v>8</v>
      </c>
      <c r="F158" s="262">
        <v>26</v>
      </c>
      <c r="G158" s="262">
        <v>0</v>
      </c>
      <c r="H158" s="262">
        <v>0</v>
      </c>
      <c r="I158" s="262">
        <v>0</v>
      </c>
      <c r="J158" s="262">
        <v>176685.16</v>
      </c>
      <c r="K158" s="262">
        <v>163800</v>
      </c>
      <c r="L158" s="262">
        <v>12885.16</v>
      </c>
      <c r="M158" s="262">
        <v>0</v>
      </c>
      <c r="N158" s="262">
        <v>198735.47</v>
      </c>
      <c r="O158" s="262">
        <v>6</v>
      </c>
      <c r="P158" s="262">
        <v>3</v>
      </c>
      <c r="Q158" s="262">
        <v>3</v>
      </c>
      <c r="R158" s="262">
        <v>1</v>
      </c>
      <c r="S158" s="263"/>
      <c r="T158" s="263"/>
      <c r="U158" s="262">
        <v>4</v>
      </c>
      <c r="V158" s="263"/>
      <c r="W158" s="263"/>
      <c r="X158" s="263"/>
      <c r="Y158" s="262">
        <v>11</v>
      </c>
      <c r="Z158" s="262">
        <v>4</v>
      </c>
      <c r="AA158" s="262">
        <v>1</v>
      </c>
      <c r="AB158" s="262">
        <v>5</v>
      </c>
      <c r="AC158" s="262">
        <v>2</v>
      </c>
      <c r="AD158" s="263"/>
      <c r="AE158" s="262">
        <v>162485.20000000001</v>
      </c>
      <c r="AF158" s="262">
        <v>44583.4</v>
      </c>
      <c r="AM158" s="253">
        <f t="shared" si="4"/>
        <v>44</v>
      </c>
      <c r="AN158" s="252">
        <f t="shared" si="5"/>
        <v>88.4</v>
      </c>
    </row>
    <row r="159" spans="1:40" x14ac:dyDescent="0.25">
      <c r="A159" s="261">
        <v>44256</v>
      </c>
      <c r="B159" s="262">
        <v>10571</v>
      </c>
      <c r="C159" s="262">
        <v>18</v>
      </c>
      <c r="D159" s="262">
        <v>-2</v>
      </c>
      <c r="E159" s="262">
        <v>-4</v>
      </c>
      <c r="F159" s="262">
        <v>13</v>
      </c>
      <c r="G159" s="262">
        <v>-1</v>
      </c>
      <c r="H159" s="262">
        <v>0</v>
      </c>
      <c r="I159" s="262">
        <v>0</v>
      </c>
      <c r="J159" s="262">
        <v>57010.29</v>
      </c>
      <c r="K159" s="262">
        <v>51500</v>
      </c>
      <c r="L159" s="262">
        <v>5510.29</v>
      </c>
      <c r="M159" s="262">
        <v>0</v>
      </c>
      <c r="N159" s="262">
        <v>429345.3</v>
      </c>
      <c r="O159" s="262">
        <v>2</v>
      </c>
      <c r="P159" s="263"/>
      <c r="Q159" s="262">
        <v>-1</v>
      </c>
      <c r="R159" s="263"/>
      <c r="S159" s="262">
        <v>1</v>
      </c>
      <c r="T159" s="263"/>
      <c r="U159" s="262">
        <v>-1</v>
      </c>
      <c r="V159" s="263"/>
      <c r="W159" s="263"/>
      <c r="X159" s="263"/>
      <c r="Y159" s="262">
        <v>3</v>
      </c>
      <c r="Z159" s="262">
        <v>2</v>
      </c>
      <c r="AA159" s="262">
        <v>1</v>
      </c>
      <c r="AB159" s="262">
        <v>2</v>
      </c>
      <c r="AC159" s="262">
        <v>5</v>
      </c>
      <c r="AD159" s="263"/>
      <c r="AE159" s="262">
        <v>243454.2</v>
      </c>
      <c r="AF159" s="262">
        <v>100976.4</v>
      </c>
      <c r="AM159" s="253">
        <f t="shared" si="4"/>
        <v>46</v>
      </c>
      <c r="AN159" s="252">
        <f t="shared" si="5"/>
        <v>10.8</v>
      </c>
    </row>
    <row r="160" spans="1:40" x14ac:dyDescent="0.25">
      <c r="A160" s="261">
        <v>44256</v>
      </c>
      <c r="B160" s="262">
        <v>10574</v>
      </c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M160" s="253">
        <f t="shared" si="4"/>
        <v>0</v>
      </c>
      <c r="AN160" s="252">
        <f t="shared" si="5"/>
        <v>0</v>
      </c>
    </row>
    <row r="161" spans="1:40" x14ac:dyDescent="0.25">
      <c r="A161" s="261">
        <v>44256</v>
      </c>
      <c r="B161" s="262">
        <v>10582</v>
      </c>
      <c r="C161" s="262">
        <v>3</v>
      </c>
      <c r="D161" s="262">
        <v>0</v>
      </c>
      <c r="E161" s="262">
        <v>1</v>
      </c>
      <c r="F161" s="262">
        <v>0</v>
      </c>
      <c r="G161" s="262">
        <v>0</v>
      </c>
      <c r="H161" s="262">
        <v>0</v>
      </c>
      <c r="I161" s="262">
        <v>0</v>
      </c>
      <c r="J161" s="262">
        <v>22600</v>
      </c>
      <c r="K161" s="262">
        <v>20000</v>
      </c>
      <c r="L161" s="262">
        <v>2600</v>
      </c>
      <c r="M161" s="262">
        <v>0</v>
      </c>
      <c r="N161" s="263"/>
      <c r="O161" s="263"/>
      <c r="P161" s="262">
        <v>2</v>
      </c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2">
        <v>1</v>
      </c>
      <c r="AC161" s="263"/>
      <c r="AD161" s="263"/>
      <c r="AE161" s="262">
        <v>1125.8</v>
      </c>
      <c r="AF161" s="262">
        <v>696.3</v>
      </c>
      <c r="AM161" s="253">
        <f t="shared" si="4"/>
        <v>6</v>
      </c>
      <c r="AN161" s="252">
        <f t="shared" si="5"/>
        <v>13.6</v>
      </c>
    </row>
    <row r="162" spans="1:40" x14ac:dyDescent="0.25">
      <c r="A162" s="261">
        <v>44256</v>
      </c>
      <c r="B162" s="262">
        <v>10583</v>
      </c>
      <c r="C162" s="262">
        <v>3</v>
      </c>
      <c r="D162" s="262">
        <v>2</v>
      </c>
      <c r="E162" s="262">
        <v>2</v>
      </c>
      <c r="F162" s="262">
        <v>6</v>
      </c>
      <c r="G162" s="262">
        <v>0</v>
      </c>
      <c r="H162" s="262">
        <v>0</v>
      </c>
      <c r="I162" s="262">
        <v>0</v>
      </c>
      <c r="J162" s="262">
        <v>0</v>
      </c>
      <c r="K162" s="262">
        <v>0</v>
      </c>
      <c r="L162" s="262">
        <v>0</v>
      </c>
      <c r="M162" s="262">
        <v>0</v>
      </c>
      <c r="N162" s="263"/>
      <c r="O162" s="263"/>
      <c r="P162" s="263"/>
      <c r="Q162" s="263"/>
      <c r="R162" s="263"/>
      <c r="S162" s="263"/>
      <c r="T162" s="263"/>
      <c r="U162" s="262">
        <v>1</v>
      </c>
      <c r="V162" s="263"/>
      <c r="W162" s="263"/>
      <c r="X162" s="263"/>
      <c r="Y162" s="262">
        <v>-3</v>
      </c>
      <c r="Z162" s="263"/>
      <c r="AA162" s="263"/>
      <c r="AB162" s="263"/>
      <c r="AC162" s="263"/>
      <c r="AD162" s="263"/>
      <c r="AE162" s="262">
        <v>96.8</v>
      </c>
      <c r="AF162" s="262">
        <v>14</v>
      </c>
      <c r="AM162" s="253">
        <f t="shared" si="4"/>
        <v>12</v>
      </c>
      <c r="AN162" s="252">
        <f t="shared" si="5"/>
        <v>2</v>
      </c>
    </row>
    <row r="163" spans="1:40" x14ac:dyDescent="0.25">
      <c r="A163" s="261">
        <v>44256</v>
      </c>
      <c r="B163" s="262">
        <v>10590</v>
      </c>
      <c r="C163" s="262">
        <v>5</v>
      </c>
      <c r="D163" s="262">
        <v>-1</v>
      </c>
      <c r="E163" s="262">
        <v>-1</v>
      </c>
      <c r="F163" s="262">
        <v>9</v>
      </c>
      <c r="G163" s="262">
        <v>0</v>
      </c>
      <c r="H163" s="262">
        <v>0</v>
      </c>
      <c r="I163" s="262">
        <v>0</v>
      </c>
      <c r="J163" s="262">
        <v>112412</v>
      </c>
      <c r="K163" s="262">
        <v>50000</v>
      </c>
      <c r="L163" s="262">
        <v>2</v>
      </c>
      <c r="M163" s="262">
        <v>62410</v>
      </c>
      <c r="N163" s="262">
        <v>605640.6</v>
      </c>
      <c r="O163" s="262">
        <v>4</v>
      </c>
      <c r="P163" s="262">
        <v>1</v>
      </c>
      <c r="Q163" s="262">
        <v>1</v>
      </c>
      <c r="R163" s="263"/>
      <c r="S163" s="263"/>
      <c r="T163" s="263"/>
      <c r="U163" s="262">
        <v>1</v>
      </c>
      <c r="V163" s="263"/>
      <c r="W163" s="263"/>
      <c r="X163" s="263"/>
      <c r="Y163" s="262">
        <v>1</v>
      </c>
      <c r="Z163" s="262">
        <v>2</v>
      </c>
      <c r="AA163" s="263"/>
      <c r="AB163" s="263"/>
      <c r="AC163" s="262">
        <v>1</v>
      </c>
      <c r="AD163" s="263"/>
      <c r="AE163" s="262">
        <v>7798.9</v>
      </c>
      <c r="AF163" s="262">
        <v>5530.2</v>
      </c>
      <c r="AM163" s="253">
        <f t="shared" si="4"/>
        <v>19</v>
      </c>
      <c r="AN163" s="252">
        <f t="shared" si="5"/>
        <v>36.799999999999997</v>
      </c>
    </row>
    <row r="164" spans="1:40" x14ac:dyDescent="0.25">
      <c r="A164" s="261">
        <v>44256</v>
      </c>
      <c r="B164" s="262">
        <v>51102</v>
      </c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M164" s="253">
        <f t="shared" si="4"/>
        <v>0</v>
      </c>
      <c r="AN164" s="252">
        <f t="shared" si="5"/>
        <v>0</v>
      </c>
    </row>
    <row r="165" spans="1:40" x14ac:dyDescent="0.25">
      <c r="A165" s="261">
        <v>44256</v>
      </c>
      <c r="B165" s="262">
        <v>51103</v>
      </c>
      <c r="C165" s="262">
        <v>9</v>
      </c>
      <c r="D165" s="262">
        <v>-1</v>
      </c>
      <c r="E165" s="262">
        <v>-2</v>
      </c>
      <c r="F165" s="262">
        <v>0</v>
      </c>
      <c r="G165" s="262">
        <v>0</v>
      </c>
      <c r="H165" s="262">
        <v>0</v>
      </c>
      <c r="I165" s="262">
        <v>0</v>
      </c>
      <c r="J165" s="262">
        <v>2998.36</v>
      </c>
      <c r="K165" s="262">
        <v>2500</v>
      </c>
      <c r="L165" s="262">
        <v>498.36</v>
      </c>
      <c r="M165" s="262">
        <v>0</v>
      </c>
      <c r="N165" s="262">
        <v>239316.23</v>
      </c>
      <c r="O165" s="262">
        <v>1</v>
      </c>
      <c r="P165" s="262">
        <v>-1</v>
      </c>
      <c r="Q165" s="263"/>
      <c r="R165" s="263"/>
      <c r="S165" s="262">
        <v>1</v>
      </c>
      <c r="T165" s="263"/>
      <c r="U165" s="263"/>
      <c r="V165" s="263"/>
      <c r="W165" s="263"/>
      <c r="X165" s="263"/>
      <c r="Y165" s="262">
        <v>1</v>
      </c>
      <c r="Z165" s="262">
        <v>3</v>
      </c>
      <c r="AA165" s="263"/>
      <c r="AB165" s="262">
        <v>1</v>
      </c>
      <c r="AC165" s="262">
        <v>1</v>
      </c>
      <c r="AD165" s="263"/>
      <c r="AE165" s="262">
        <v>293050.40000000002</v>
      </c>
      <c r="AF165" s="262">
        <v>93149.3</v>
      </c>
      <c r="AM165" s="253">
        <f t="shared" si="4"/>
        <v>18</v>
      </c>
      <c r="AN165" s="252">
        <f t="shared" si="5"/>
        <v>4</v>
      </c>
    </row>
    <row r="166" spans="1:40" x14ac:dyDescent="0.25">
      <c r="A166" s="261">
        <v>44256</v>
      </c>
      <c r="B166" s="262">
        <v>51110</v>
      </c>
      <c r="C166" s="262">
        <v>10</v>
      </c>
      <c r="D166" s="262">
        <v>6</v>
      </c>
      <c r="E166" s="262">
        <v>0</v>
      </c>
      <c r="F166" s="262">
        <v>-3</v>
      </c>
      <c r="G166" s="262">
        <v>2</v>
      </c>
      <c r="H166" s="262">
        <v>0</v>
      </c>
      <c r="I166" s="262">
        <v>0</v>
      </c>
      <c r="J166" s="262">
        <v>82246.13</v>
      </c>
      <c r="K166" s="262">
        <v>74000</v>
      </c>
      <c r="L166" s="262">
        <v>8246.1299999999992</v>
      </c>
      <c r="M166" s="262">
        <v>0</v>
      </c>
      <c r="N166" s="262">
        <v>438058.88</v>
      </c>
      <c r="O166" s="262">
        <v>3</v>
      </c>
      <c r="P166" s="262">
        <v>0</v>
      </c>
      <c r="Q166" s="262">
        <v>-1</v>
      </c>
      <c r="R166" s="263"/>
      <c r="S166" s="262">
        <v>1</v>
      </c>
      <c r="T166" s="263"/>
      <c r="U166" s="263"/>
      <c r="V166" s="263"/>
      <c r="W166" s="262">
        <v>1</v>
      </c>
      <c r="X166" s="263"/>
      <c r="Y166" s="262">
        <v>-2</v>
      </c>
      <c r="Z166" s="262">
        <v>4</v>
      </c>
      <c r="AA166" s="263"/>
      <c r="AB166" s="262">
        <v>2</v>
      </c>
      <c r="AC166" s="262">
        <v>3</v>
      </c>
      <c r="AD166" s="263"/>
      <c r="AE166" s="262">
        <v>316060.2</v>
      </c>
      <c r="AF166" s="262">
        <v>79643</v>
      </c>
      <c r="AM166" s="253">
        <f t="shared" si="4"/>
        <v>23</v>
      </c>
      <c r="AN166" s="252">
        <f t="shared" si="5"/>
        <v>23.6</v>
      </c>
    </row>
    <row r="167" spans="1:40" x14ac:dyDescent="0.25">
      <c r="A167" s="261">
        <v>44256</v>
      </c>
      <c r="B167" s="262">
        <v>51114</v>
      </c>
      <c r="C167" s="262">
        <v>0</v>
      </c>
      <c r="D167" s="262">
        <v>1</v>
      </c>
      <c r="E167" s="262">
        <v>3</v>
      </c>
      <c r="F167" s="262">
        <v>0</v>
      </c>
      <c r="G167" s="262">
        <v>0</v>
      </c>
      <c r="H167" s="262">
        <v>0</v>
      </c>
      <c r="I167" s="262">
        <v>0</v>
      </c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2">
        <v>-2</v>
      </c>
      <c r="Z167" s="263"/>
      <c r="AA167" s="263"/>
      <c r="AB167" s="263"/>
      <c r="AC167" s="263"/>
      <c r="AD167" s="263"/>
      <c r="AE167" s="262">
        <v>35914.400000000001</v>
      </c>
      <c r="AF167" s="262">
        <v>17830.599999999999</v>
      </c>
      <c r="AM167" s="253">
        <f t="shared" si="4"/>
        <v>0</v>
      </c>
      <c r="AN167" s="252">
        <f t="shared" si="5"/>
        <v>0</v>
      </c>
    </row>
    <row r="168" spans="1:40" x14ac:dyDescent="0.25">
      <c r="A168" s="261">
        <v>44256</v>
      </c>
      <c r="B168" s="262">
        <v>51115</v>
      </c>
      <c r="C168" s="262">
        <v>2</v>
      </c>
      <c r="D168" s="262">
        <v>-1</v>
      </c>
      <c r="E168" s="262">
        <v>-2</v>
      </c>
      <c r="F168" s="262">
        <v>0</v>
      </c>
      <c r="G168" s="262">
        <v>1</v>
      </c>
      <c r="H168" s="262">
        <v>1</v>
      </c>
      <c r="I168" s="262">
        <v>0</v>
      </c>
      <c r="J168" s="262">
        <v>89249.03</v>
      </c>
      <c r="K168" s="262">
        <v>85500</v>
      </c>
      <c r="L168" s="262">
        <v>2249.0300000000002</v>
      </c>
      <c r="M168" s="262">
        <v>1500</v>
      </c>
      <c r="N168" s="262">
        <v>314906.46999999997</v>
      </c>
      <c r="O168" s="262">
        <v>0</v>
      </c>
      <c r="P168" s="262">
        <v>3</v>
      </c>
      <c r="Q168" s="263"/>
      <c r="R168" s="263"/>
      <c r="S168" s="262">
        <v>1</v>
      </c>
      <c r="T168" s="262">
        <v>-1</v>
      </c>
      <c r="U168" s="263"/>
      <c r="V168" s="263"/>
      <c r="W168" s="263"/>
      <c r="X168" s="263"/>
      <c r="Y168" s="262">
        <v>-1</v>
      </c>
      <c r="Z168" s="262">
        <v>1</v>
      </c>
      <c r="AA168" s="263"/>
      <c r="AB168" s="262">
        <v>1</v>
      </c>
      <c r="AC168" s="263"/>
      <c r="AD168" s="263"/>
      <c r="AE168" s="262">
        <v>200065</v>
      </c>
      <c r="AF168" s="262">
        <v>87184</v>
      </c>
      <c r="AM168" s="253">
        <f t="shared" si="4"/>
        <v>9</v>
      </c>
      <c r="AN168" s="252">
        <f t="shared" si="5"/>
        <v>24.2</v>
      </c>
    </row>
    <row r="169" spans="1:40" x14ac:dyDescent="0.25">
      <c r="A169" s="261">
        <v>44256</v>
      </c>
      <c r="B169" s="262">
        <v>51120</v>
      </c>
      <c r="C169" s="262">
        <v>4</v>
      </c>
      <c r="D169" s="262">
        <v>-3</v>
      </c>
      <c r="E169" s="262">
        <v>-4</v>
      </c>
      <c r="F169" s="262">
        <v>2</v>
      </c>
      <c r="G169" s="262">
        <v>0</v>
      </c>
      <c r="H169" s="262">
        <v>0</v>
      </c>
      <c r="I169" s="262">
        <v>0</v>
      </c>
      <c r="J169" s="262">
        <v>13543.09</v>
      </c>
      <c r="K169" s="262">
        <v>11000</v>
      </c>
      <c r="L169" s="262">
        <v>2543.09</v>
      </c>
      <c r="M169" s="262">
        <v>0</v>
      </c>
      <c r="N169" s="262">
        <v>-1819.91</v>
      </c>
      <c r="O169" s="263"/>
      <c r="P169" s="262">
        <v>1</v>
      </c>
      <c r="Q169" s="263"/>
      <c r="R169" s="263"/>
      <c r="S169" s="262">
        <v>4</v>
      </c>
      <c r="T169" s="263"/>
      <c r="U169" s="263"/>
      <c r="V169" s="262">
        <v>1</v>
      </c>
      <c r="W169" s="263"/>
      <c r="X169" s="263"/>
      <c r="Y169" s="262">
        <v>-9</v>
      </c>
      <c r="Z169" s="263"/>
      <c r="AA169" s="263"/>
      <c r="AB169" s="262">
        <v>2</v>
      </c>
      <c r="AC169" s="262">
        <v>1</v>
      </c>
      <c r="AD169" s="263"/>
      <c r="AE169" s="262">
        <v>39099.699999999997</v>
      </c>
      <c r="AF169" s="262">
        <v>7595.4</v>
      </c>
      <c r="AM169" s="253">
        <f t="shared" si="4"/>
        <v>10</v>
      </c>
      <c r="AN169" s="252">
        <f t="shared" si="5"/>
        <v>46</v>
      </c>
    </row>
    <row r="170" spans="1:40" x14ac:dyDescent="0.25">
      <c r="A170" s="261">
        <v>44256</v>
      </c>
      <c r="B170" s="262">
        <v>51128</v>
      </c>
      <c r="C170" s="262">
        <v>4</v>
      </c>
      <c r="D170" s="262">
        <v>3</v>
      </c>
      <c r="E170" s="262">
        <v>3</v>
      </c>
      <c r="F170" s="262">
        <v>8</v>
      </c>
      <c r="G170" s="262">
        <v>0</v>
      </c>
      <c r="H170" s="262">
        <v>0</v>
      </c>
      <c r="I170" s="262">
        <v>0</v>
      </c>
      <c r="J170" s="262">
        <v>43539.61</v>
      </c>
      <c r="K170" s="262">
        <v>42200</v>
      </c>
      <c r="L170" s="262">
        <v>1339.61</v>
      </c>
      <c r="M170" s="262">
        <v>0</v>
      </c>
      <c r="N170" s="262">
        <v>137962.49</v>
      </c>
      <c r="O170" s="262">
        <v>-1</v>
      </c>
      <c r="P170" s="262">
        <v>1</v>
      </c>
      <c r="Q170" s="263"/>
      <c r="R170" s="262">
        <v>0</v>
      </c>
      <c r="S170" s="262">
        <v>0</v>
      </c>
      <c r="T170" s="263"/>
      <c r="U170" s="263"/>
      <c r="V170" s="263"/>
      <c r="W170" s="263"/>
      <c r="X170" s="263"/>
      <c r="Y170" s="262">
        <v>-1</v>
      </c>
      <c r="Z170" s="263"/>
      <c r="AA170" s="263"/>
      <c r="AB170" s="262">
        <v>1</v>
      </c>
      <c r="AC170" s="262">
        <v>1</v>
      </c>
      <c r="AD170" s="263"/>
      <c r="AE170" s="262">
        <v>34978.699999999997</v>
      </c>
      <c r="AF170" s="262">
        <v>17450.099999999999</v>
      </c>
      <c r="AM170" s="253">
        <f t="shared" si="4"/>
        <v>16</v>
      </c>
      <c r="AN170" s="252">
        <f t="shared" si="5"/>
        <v>0.79999999999999982</v>
      </c>
    </row>
    <row r="171" spans="1:40" x14ac:dyDescent="0.25">
      <c r="A171" s="261">
        <v>44256</v>
      </c>
      <c r="B171" s="262">
        <v>51151</v>
      </c>
      <c r="C171" s="262">
        <v>3</v>
      </c>
      <c r="D171" s="262">
        <v>-2</v>
      </c>
      <c r="E171" s="262">
        <v>-3</v>
      </c>
      <c r="F171" s="262">
        <v>8</v>
      </c>
      <c r="G171" s="262">
        <v>0</v>
      </c>
      <c r="H171" s="262">
        <v>0</v>
      </c>
      <c r="I171" s="262">
        <v>0</v>
      </c>
      <c r="J171" s="262">
        <v>27000</v>
      </c>
      <c r="K171" s="262">
        <v>27000</v>
      </c>
      <c r="L171" s="262">
        <v>0</v>
      </c>
      <c r="M171" s="262">
        <v>0</v>
      </c>
      <c r="N171" s="262">
        <v>107110</v>
      </c>
      <c r="O171" s="262">
        <v>0</v>
      </c>
      <c r="P171" s="262">
        <v>5</v>
      </c>
      <c r="Q171" s="263"/>
      <c r="R171" s="263"/>
      <c r="S171" s="263"/>
      <c r="T171" s="263"/>
      <c r="U171" s="263"/>
      <c r="V171" s="263"/>
      <c r="W171" s="263"/>
      <c r="X171" s="263"/>
      <c r="Y171" s="262">
        <v>-2</v>
      </c>
      <c r="Z171" s="263"/>
      <c r="AA171" s="263"/>
      <c r="AB171" s="263"/>
      <c r="AC171" s="262">
        <v>3</v>
      </c>
      <c r="AD171" s="263"/>
      <c r="AE171" s="262">
        <v>43607.1</v>
      </c>
      <c r="AF171" s="262">
        <v>13032.2</v>
      </c>
      <c r="AM171" s="253">
        <f t="shared" si="4"/>
        <v>14</v>
      </c>
      <c r="AN171" s="252">
        <f t="shared" si="5"/>
        <v>34</v>
      </c>
    </row>
    <row r="172" spans="1:40" x14ac:dyDescent="0.25">
      <c r="A172" s="261">
        <v>44256</v>
      </c>
      <c r="B172" s="262">
        <v>51154</v>
      </c>
      <c r="C172" s="262">
        <v>3</v>
      </c>
      <c r="D172" s="262">
        <v>-1</v>
      </c>
      <c r="E172" s="262">
        <v>0</v>
      </c>
      <c r="F172" s="262">
        <v>4</v>
      </c>
      <c r="G172" s="262">
        <v>-1</v>
      </c>
      <c r="H172" s="262">
        <v>0</v>
      </c>
      <c r="I172" s="262">
        <v>0</v>
      </c>
      <c r="J172" s="262">
        <v>13310</v>
      </c>
      <c r="K172" s="262">
        <v>12700</v>
      </c>
      <c r="L172" s="262">
        <v>610</v>
      </c>
      <c r="M172" s="262">
        <v>0</v>
      </c>
      <c r="N172" s="262">
        <v>53000</v>
      </c>
      <c r="O172" s="262">
        <v>2</v>
      </c>
      <c r="P172" s="262">
        <v>2</v>
      </c>
      <c r="Q172" s="262">
        <v>1</v>
      </c>
      <c r="R172" s="263"/>
      <c r="S172" s="263"/>
      <c r="T172" s="263"/>
      <c r="U172" s="262">
        <v>0</v>
      </c>
      <c r="V172" s="263"/>
      <c r="W172" s="262">
        <v>1</v>
      </c>
      <c r="X172" s="263"/>
      <c r="Y172" s="262">
        <v>-1</v>
      </c>
      <c r="Z172" s="262">
        <v>1</v>
      </c>
      <c r="AA172" s="263"/>
      <c r="AB172" s="263"/>
      <c r="AC172" s="263"/>
      <c r="AD172" s="263"/>
      <c r="AE172" s="262">
        <v>15705.1</v>
      </c>
      <c r="AF172" s="262">
        <v>4744.3999999999996</v>
      </c>
      <c r="AM172" s="253">
        <f t="shared" si="4"/>
        <v>7</v>
      </c>
      <c r="AN172" s="252">
        <f t="shared" si="5"/>
        <v>34.4</v>
      </c>
    </row>
    <row r="173" spans="1:40" x14ac:dyDescent="0.25">
      <c r="A173" s="261">
        <v>44256</v>
      </c>
      <c r="B173" s="262">
        <v>51155</v>
      </c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M173" s="253">
        <f t="shared" si="4"/>
        <v>0</v>
      </c>
      <c r="AN173" s="252">
        <f t="shared" si="5"/>
        <v>0</v>
      </c>
    </row>
    <row r="174" spans="1:40" x14ac:dyDescent="0.25">
      <c r="A174" s="261">
        <v>44256</v>
      </c>
      <c r="B174" s="262">
        <v>51156</v>
      </c>
      <c r="C174" s="262">
        <v>8</v>
      </c>
      <c r="D174" s="262">
        <v>1</v>
      </c>
      <c r="E174" s="262">
        <v>1</v>
      </c>
      <c r="F174" s="262">
        <v>11</v>
      </c>
      <c r="G174" s="262">
        <v>0</v>
      </c>
      <c r="H174" s="262">
        <v>0</v>
      </c>
      <c r="I174" s="262">
        <v>0</v>
      </c>
      <c r="J174" s="262">
        <v>82250.990000000005</v>
      </c>
      <c r="K174" s="262">
        <v>23000</v>
      </c>
      <c r="L174" s="262">
        <v>9250.99</v>
      </c>
      <c r="M174" s="262">
        <v>50000</v>
      </c>
      <c r="N174" s="262">
        <v>122825.86</v>
      </c>
      <c r="O174" s="262">
        <v>1</v>
      </c>
      <c r="P174" s="262">
        <v>1</v>
      </c>
      <c r="Q174" s="262">
        <v>2</v>
      </c>
      <c r="R174" s="263"/>
      <c r="S174" s="262">
        <v>-1</v>
      </c>
      <c r="T174" s="263"/>
      <c r="U174" s="262">
        <v>3</v>
      </c>
      <c r="V174" s="263"/>
      <c r="W174" s="263"/>
      <c r="X174" s="263"/>
      <c r="Y174" s="262">
        <v>0</v>
      </c>
      <c r="Z174" s="262">
        <v>4</v>
      </c>
      <c r="AA174" s="262">
        <v>2</v>
      </c>
      <c r="AB174" s="262">
        <v>4</v>
      </c>
      <c r="AC174" s="262">
        <v>2</v>
      </c>
      <c r="AD174" s="263"/>
      <c r="AE174" s="262">
        <v>136502.79999999999</v>
      </c>
      <c r="AF174" s="262">
        <v>68875.7</v>
      </c>
      <c r="AM174" s="253">
        <f t="shared" si="4"/>
        <v>27</v>
      </c>
      <c r="AN174" s="252">
        <f t="shared" si="5"/>
        <v>22</v>
      </c>
    </row>
    <row r="175" spans="1:40" x14ac:dyDescent="0.25">
      <c r="A175" s="261">
        <v>44256</v>
      </c>
      <c r="B175" s="262">
        <v>51157</v>
      </c>
      <c r="C175" s="262">
        <v>4</v>
      </c>
      <c r="D175" s="262">
        <v>-1</v>
      </c>
      <c r="E175" s="262">
        <v>-4</v>
      </c>
      <c r="F175" s="262">
        <v>3</v>
      </c>
      <c r="G175" s="262">
        <v>0</v>
      </c>
      <c r="H175" s="262">
        <v>0</v>
      </c>
      <c r="I175" s="262">
        <v>0</v>
      </c>
      <c r="J175" s="262">
        <v>25278.04</v>
      </c>
      <c r="K175" s="262">
        <v>25000</v>
      </c>
      <c r="L175" s="262">
        <v>278.04000000000002</v>
      </c>
      <c r="M175" s="262">
        <v>0</v>
      </c>
      <c r="N175" s="262">
        <v>30356.959999999999</v>
      </c>
      <c r="O175" s="262">
        <v>0</v>
      </c>
      <c r="P175" s="262">
        <v>3</v>
      </c>
      <c r="Q175" s="263"/>
      <c r="R175" s="263"/>
      <c r="S175" s="263"/>
      <c r="T175" s="263"/>
      <c r="U175" s="262">
        <v>1</v>
      </c>
      <c r="V175" s="263"/>
      <c r="W175" s="263"/>
      <c r="X175" s="263"/>
      <c r="Y175" s="262">
        <v>-5</v>
      </c>
      <c r="Z175" s="263"/>
      <c r="AA175" s="263"/>
      <c r="AB175" s="262">
        <v>2</v>
      </c>
      <c r="AC175" s="262">
        <v>1</v>
      </c>
      <c r="AD175" s="263"/>
      <c r="AE175" s="262">
        <v>4453.5</v>
      </c>
      <c r="AF175" s="262">
        <v>1534.5</v>
      </c>
      <c r="AM175" s="253">
        <f t="shared" si="4"/>
        <v>11</v>
      </c>
      <c r="AN175" s="252">
        <f t="shared" si="5"/>
        <v>22.4</v>
      </c>
    </row>
    <row r="176" spans="1:40" x14ac:dyDescent="0.25">
      <c r="A176" s="261">
        <v>44256</v>
      </c>
      <c r="B176" s="262">
        <v>51166</v>
      </c>
      <c r="C176" s="262">
        <v>1</v>
      </c>
      <c r="D176" s="262">
        <v>-2</v>
      </c>
      <c r="E176" s="262">
        <v>-2</v>
      </c>
      <c r="F176" s="262">
        <v>2</v>
      </c>
      <c r="G176" s="262">
        <v>0</v>
      </c>
      <c r="H176" s="262">
        <v>0</v>
      </c>
      <c r="I176" s="262">
        <v>0</v>
      </c>
      <c r="J176" s="262">
        <v>29950.61</v>
      </c>
      <c r="K176" s="262">
        <v>15000</v>
      </c>
      <c r="L176" s="262">
        <v>5950.61</v>
      </c>
      <c r="M176" s="262">
        <v>9000</v>
      </c>
      <c r="N176" s="262">
        <v>166216.22</v>
      </c>
      <c r="O176" s="262">
        <v>1</v>
      </c>
      <c r="P176" s="263"/>
      <c r="Q176" s="263"/>
      <c r="R176" s="262">
        <v>-1</v>
      </c>
      <c r="S176" s="263"/>
      <c r="T176" s="263"/>
      <c r="U176" s="262">
        <v>1</v>
      </c>
      <c r="V176" s="263"/>
      <c r="W176" s="263"/>
      <c r="X176" s="263"/>
      <c r="Y176" s="262">
        <v>9</v>
      </c>
      <c r="Z176" s="262">
        <v>2</v>
      </c>
      <c r="AA176" s="263"/>
      <c r="AB176" s="262">
        <v>1</v>
      </c>
      <c r="AC176" s="263"/>
      <c r="AD176" s="263"/>
      <c r="AE176" s="262">
        <v>153890</v>
      </c>
      <c r="AF176" s="262">
        <v>38127.9</v>
      </c>
      <c r="AM176" s="253">
        <f t="shared" si="4"/>
        <v>4</v>
      </c>
      <c r="AN176" s="252">
        <f t="shared" si="5"/>
        <v>-4</v>
      </c>
    </row>
    <row r="177" spans="1:40" x14ac:dyDescent="0.25">
      <c r="A177" s="261">
        <v>44256</v>
      </c>
      <c r="B177" s="262">
        <v>51168</v>
      </c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M177" s="253">
        <f t="shared" si="4"/>
        <v>0</v>
      </c>
      <c r="AN177" s="252">
        <f t="shared" si="5"/>
        <v>0</v>
      </c>
    </row>
    <row r="178" spans="1:40" x14ac:dyDescent="0.25">
      <c r="A178" s="261">
        <v>44256</v>
      </c>
      <c r="B178" s="262">
        <v>51180</v>
      </c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M178" s="253">
        <f t="shared" si="4"/>
        <v>0</v>
      </c>
      <c r="AN178" s="252">
        <f t="shared" si="5"/>
        <v>0</v>
      </c>
    </row>
    <row r="179" spans="1:40" x14ac:dyDescent="0.25">
      <c r="A179" s="261">
        <v>44256</v>
      </c>
      <c r="B179" s="262">
        <v>51305</v>
      </c>
      <c r="C179" s="262">
        <v>7</v>
      </c>
      <c r="D179" s="262">
        <v>4</v>
      </c>
      <c r="E179" s="262">
        <v>8</v>
      </c>
      <c r="F179" s="262">
        <v>-1</v>
      </c>
      <c r="G179" s="262">
        <v>0</v>
      </c>
      <c r="H179" s="262">
        <v>0</v>
      </c>
      <c r="I179" s="262">
        <v>0</v>
      </c>
      <c r="J179" s="262">
        <v>34949.199999999997</v>
      </c>
      <c r="K179" s="262">
        <v>34000</v>
      </c>
      <c r="L179" s="262">
        <v>949.2</v>
      </c>
      <c r="M179" s="262">
        <v>0</v>
      </c>
      <c r="N179" s="262">
        <v>977904.78</v>
      </c>
      <c r="O179" s="262">
        <v>2</v>
      </c>
      <c r="P179" s="262">
        <v>6</v>
      </c>
      <c r="Q179" s="262">
        <v>1</v>
      </c>
      <c r="R179" s="263"/>
      <c r="S179" s="262">
        <v>1</v>
      </c>
      <c r="T179" s="263"/>
      <c r="U179" s="262">
        <v>1</v>
      </c>
      <c r="V179" s="263"/>
      <c r="W179" s="262">
        <v>-1</v>
      </c>
      <c r="X179" s="263"/>
      <c r="Y179" s="262">
        <v>-14</v>
      </c>
      <c r="Z179" s="262">
        <v>1</v>
      </c>
      <c r="AA179" s="263"/>
      <c r="AB179" s="262">
        <v>6</v>
      </c>
      <c r="AC179" s="262">
        <v>3</v>
      </c>
      <c r="AD179" s="263"/>
      <c r="AE179" s="262">
        <v>107748.5</v>
      </c>
      <c r="AF179" s="262">
        <v>17937.900000000001</v>
      </c>
      <c r="AM179" s="253">
        <f t="shared" si="4"/>
        <v>13</v>
      </c>
      <c r="AN179" s="252">
        <f t="shared" si="5"/>
        <v>58.8</v>
      </c>
    </row>
    <row r="180" spans="1:40" x14ac:dyDescent="0.25">
      <c r="A180" s="261">
        <v>44256</v>
      </c>
      <c r="B180" s="262">
        <v>51306</v>
      </c>
      <c r="C180" s="262">
        <v>11</v>
      </c>
      <c r="D180" s="262">
        <v>0</v>
      </c>
      <c r="E180" s="262">
        <v>-5</v>
      </c>
      <c r="F180" s="262">
        <v>-2</v>
      </c>
      <c r="G180" s="262">
        <v>0</v>
      </c>
      <c r="H180" s="262">
        <v>-1</v>
      </c>
      <c r="I180" s="262">
        <v>1</v>
      </c>
      <c r="J180" s="262">
        <v>167540</v>
      </c>
      <c r="K180" s="262">
        <v>166290</v>
      </c>
      <c r="L180" s="262">
        <v>1250</v>
      </c>
      <c r="M180" s="262">
        <v>0</v>
      </c>
      <c r="N180" s="262">
        <v>-159847</v>
      </c>
      <c r="O180" s="262">
        <v>0</v>
      </c>
      <c r="P180" s="262">
        <v>2</v>
      </c>
      <c r="Q180" s="263"/>
      <c r="R180" s="263"/>
      <c r="S180" s="262">
        <v>1</v>
      </c>
      <c r="T180" s="263"/>
      <c r="U180" s="262">
        <v>1</v>
      </c>
      <c r="V180" s="263"/>
      <c r="W180" s="263"/>
      <c r="X180" s="263"/>
      <c r="Y180" s="262">
        <v>-6</v>
      </c>
      <c r="Z180" s="263"/>
      <c r="AA180" s="262">
        <v>2</v>
      </c>
      <c r="AB180" s="262">
        <v>3</v>
      </c>
      <c r="AC180" s="262">
        <v>3</v>
      </c>
      <c r="AD180" s="263"/>
      <c r="AE180" s="262">
        <v>168602.4</v>
      </c>
      <c r="AF180" s="262">
        <v>42418.6</v>
      </c>
      <c r="AM180" s="253">
        <f t="shared" si="4"/>
        <v>21</v>
      </c>
      <c r="AN180" s="252">
        <f t="shared" si="5"/>
        <v>20.399999999999999</v>
      </c>
    </row>
    <row r="181" spans="1:40" x14ac:dyDescent="0.25">
      <c r="A181" s="261">
        <v>44256</v>
      </c>
      <c r="B181" s="262">
        <v>51307</v>
      </c>
      <c r="C181" s="262">
        <v>5</v>
      </c>
      <c r="D181" s="262">
        <v>1</v>
      </c>
      <c r="E181" s="262">
        <v>-1</v>
      </c>
      <c r="F181" s="262">
        <v>-2</v>
      </c>
      <c r="G181" s="262">
        <v>0</v>
      </c>
      <c r="H181" s="262">
        <v>0</v>
      </c>
      <c r="I181" s="262">
        <v>0</v>
      </c>
      <c r="J181" s="262">
        <v>142321.51999999999</v>
      </c>
      <c r="K181" s="262">
        <v>140198.44</v>
      </c>
      <c r="L181" s="262">
        <v>2123.08</v>
      </c>
      <c r="M181" s="262">
        <v>0</v>
      </c>
      <c r="N181" s="262">
        <v>708071.22</v>
      </c>
      <c r="O181" s="262">
        <v>1</v>
      </c>
      <c r="P181" s="262">
        <v>0</v>
      </c>
      <c r="Q181" s="263"/>
      <c r="R181" s="263"/>
      <c r="S181" s="263"/>
      <c r="T181" s="263"/>
      <c r="U181" s="263"/>
      <c r="V181" s="263"/>
      <c r="W181" s="263"/>
      <c r="X181" s="263"/>
      <c r="Y181" s="262">
        <v>1</v>
      </c>
      <c r="Z181" s="262">
        <v>1</v>
      </c>
      <c r="AA181" s="263"/>
      <c r="AB181" s="263"/>
      <c r="AC181" s="262">
        <v>3</v>
      </c>
      <c r="AD181" s="263"/>
      <c r="AE181" s="262">
        <v>109050.1</v>
      </c>
      <c r="AF181" s="262">
        <v>29395.3</v>
      </c>
      <c r="AM181" s="253">
        <f t="shared" si="4"/>
        <v>8</v>
      </c>
      <c r="AN181" s="252">
        <f t="shared" si="5"/>
        <v>6</v>
      </c>
    </row>
    <row r="182" spans="1:40" x14ac:dyDescent="0.25">
      <c r="A182" s="261">
        <v>44256</v>
      </c>
      <c r="B182" s="262">
        <v>51308</v>
      </c>
      <c r="C182" s="262">
        <v>12</v>
      </c>
      <c r="D182" s="262">
        <v>1</v>
      </c>
      <c r="E182" s="262">
        <v>-7</v>
      </c>
      <c r="F182" s="262">
        <v>12</v>
      </c>
      <c r="G182" s="262">
        <v>-1</v>
      </c>
      <c r="H182" s="262">
        <v>0</v>
      </c>
      <c r="I182" s="262">
        <v>1</v>
      </c>
      <c r="J182" s="262">
        <v>467129.19</v>
      </c>
      <c r="K182" s="262">
        <v>460945</v>
      </c>
      <c r="L182" s="262">
        <v>6184.19</v>
      </c>
      <c r="M182" s="262">
        <v>0</v>
      </c>
      <c r="N182" s="262">
        <v>1309286.27</v>
      </c>
      <c r="O182" s="262">
        <v>3</v>
      </c>
      <c r="P182" s="262">
        <v>2</v>
      </c>
      <c r="Q182" s="263"/>
      <c r="R182" s="263"/>
      <c r="S182" s="262">
        <v>2</v>
      </c>
      <c r="T182" s="263"/>
      <c r="U182" s="262">
        <v>1</v>
      </c>
      <c r="V182" s="263"/>
      <c r="W182" s="262">
        <v>2</v>
      </c>
      <c r="X182" s="263"/>
      <c r="Y182" s="262">
        <v>-3</v>
      </c>
      <c r="Z182" s="262">
        <v>6</v>
      </c>
      <c r="AA182" s="262">
        <v>1</v>
      </c>
      <c r="AB182" s="262">
        <v>4</v>
      </c>
      <c r="AC182" s="262">
        <v>5</v>
      </c>
      <c r="AD182" s="263"/>
      <c r="AE182" s="262">
        <v>899849.3</v>
      </c>
      <c r="AF182" s="262">
        <v>343523.6</v>
      </c>
      <c r="AM182" s="253">
        <f t="shared" si="4"/>
        <v>36</v>
      </c>
      <c r="AN182" s="252">
        <f t="shared" si="5"/>
        <v>52.800000000000004</v>
      </c>
    </row>
    <row r="183" spans="1:40" x14ac:dyDescent="0.25">
      <c r="A183" s="261">
        <v>44256</v>
      </c>
      <c r="B183" s="262">
        <v>51309</v>
      </c>
      <c r="C183" s="262">
        <v>1</v>
      </c>
      <c r="D183" s="262">
        <v>0</v>
      </c>
      <c r="E183" s="262">
        <v>6</v>
      </c>
      <c r="F183" s="262">
        <v>5</v>
      </c>
      <c r="G183" s="262">
        <v>0</v>
      </c>
      <c r="H183" s="262">
        <v>0</v>
      </c>
      <c r="I183" s="262">
        <v>0</v>
      </c>
      <c r="J183" s="262">
        <v>70170.91</v>
      </c>
      <c r="K183" s="262">
        <v>70000</v>
      </c>
      <c r="L183" s="262">
        <v>170.91</v>
      </c>
      <c r="M183" s="262">
        <v>0</v>
      </c>
      <c r="N183" s="262">
        <v>326534.08</v>
      </c>
      <c r="O183" s="262">
        <v>1</v>
      </c>
      <c r="P183" s="263"/>
      <c r="Q183" s="263"/>
      <c r="R183" s="263"/>
      <c r="S183" s="263"/>
      <c r="T183" s="263"/>
      <c r="U183" s="263"/>
      <c r="V183" s="263"/>
      <c r="W183" s="263"/>
      <c r="X183" s="263"/>
      <c r="Y183" s="262">
        <v>2</v>
      </c>
      <c r="Z183" s="262">
        <v>1</v>
      </c>
      <c r="AA183" s="262">
        <v>1</v>
      </c>
      <c r="AB183" s="262">
        <v>1</v>
      </c>
      <c r="AC183" s="262">
        <v>1</v>
      </c>
      <c r="AD183" s="263"/>
      <c r="AE183" s="262">
        <v>211544.7</v>
      </c>
      <c r="AF183" s="262">
        <v>125540</v>
      </c>
      <c r="AM183" s="253">
        <f t="shared" si="4"/>
        <v>7</v>
      </c>
      <c r="AN183" s="252">
        <f t="shared" si="5"/>
        <v>6</v>
      </c>
    </row>
    <row r="184" spans="1:40" x14ac:dyDescent="0.25">
      <c r="A184" s="261">
        <v>44256</v>
      </c>
      <c r="B184" s="262">
        <v>51314</v>
      </c>
      <c r="C184" s="262">
        <v>4</v>
      </c>
      <c r="D184" s="262">
        <v>1</v>
      </c>
      <c r="E184" s="262">
        <v>2</v>
      </c>
      <c r="F184" s="262">
        <v>0</v>
      </c>
      <c r="G184" s="262">
        <v>0</v>
      </c>
      <c r="H184" s="262">
        <v>0</v>
      </c>
      <c r="I184" s="262">
        <v>0</v>
      </c>
      <c r="J184" s="262">
        <v>103437.98</v>
      </c>
      <c r="K184" s="262">
        <v>102000</v>
      </c>
      <c r="L184" s="262">
        <v>1437.98</v>
      </c>
      <c r="M184" s="262">
        <v>0</v>
      </c>
      <c r="N184" s="263"/>
      <c r="O184" s="262">
        <v>2</v>
      </c>
      <c r="P184" s="262">
        <v>-1</v>
      </c>
      <c r="Q184" s="263"/>
      <c r="R184" s="263"/>
      <c r="S184" s="263"/>
      <c r="T184" s="263"/>
      <c r="U184" s="262">
        <v>1</v>
      </c>
      <c r="V184" s="263"/>
      <c r="W184" s="263"/>
      <c r="X184" s="263"/>
      <c r="Y184" s="262">
        <v>3</v>
      </c>
      <c r="Z184" s="263"/>
      <c r="AA184" s="263"/>
      <c r="AB184" s="262">
        <v>2</v>
      </c>
      <c r="AC184" s="263"/>
      <c r="AD184" s="263"/>
      <c r="AE184" s="262">
        <v>266621</v>
      </c>
      <c r="AF184" s="262">
        <v>184604</v>
      </c>
      <c r="AM184" s="253">
        <f t="shared" si="4"/>
        <v>8</v>
      </c>
      <c r="AN184" s="252">
        <f t="shared" si="5"/>
        <v>7.2</v>
      </c>
    </row>
    <row r="185" spans="1:40" x14ac:dyDescent="0.25">
      <c r="A185" s="261">
        <v>44256</v>
      </c>
      <c r="B185" s="262">
        <v>51318</v>
      </c>
      <c r="C185" s="262">
        <v>0</v>
      </c>
      <c r="D185" s="262">
        <v>0</v>
      </c>
      <c r="E185" s="262">
        <v>1</v>
      </c>
      <c r="F185" s="262">
        <v>-1</v>
      </c>
      <c r="G185" s="262">
        <v>1</v>
      </c>
      <c r="H185" s="262">
        <v>0</v>
      </c>
      <c r="I185" s="262">
        <v>0</v>
      </c>
      <c r="J185" s="262">
        <v>623.24</v>
      </c>
      <c r="K185" s="262">
        <v>0</v>
      </c>
      <c r="L185" s="262">
        <v>623.24</v>
      </c>
      <c r="M185" s="262">
        <v>0</v>
      </c>
      <c r="N185" s="263"/>
      <c r="O185" s="263"/>
      <c r="P185" s="262">
        <v>-1</v>
      </c>
      <c r="Q185" s="262">
        <v>1</v>
      </c>
      <c r="R185" s="263"/>
      <c r="S185" s="262">
        <v>1</v>
      </c>
      <c r="T185" s="263"/>
      <c r="U185" s="262">
        <v>1</v>
      </c>
      <c r="V185" s="263"/>
      <c r="W185" s="262">
        <v>1</v>
      </c>
      <c r="X185" s="263"/>
      <c r="Y185" s="262">
        <v>-4</v>
      </c>
      <c r="Z185" s="262">
        <v>1</v>
      </c>
      <c r="AA185" s="263"/>
      <c r="AB185" s="262">
        <v>2</v>
      </c>
      <c r="AC185" s="262">
        <v>1</v>
      </c>
      <c r="AD185" s="263"/>
      <c r="AE185" s="262">
        <v>1486.2</v>
      </c>
      <c r="AF185" s="262">
        <v>462.8</v>
      </c>
      <c r="AM185" s="253">
        <f t="shared" si="4"/>
        <v>2</v>
      </c>
      <c r="AN185" s="252">
        <f t="shared" si="5"/>
        <v>8.8000000000000007</v>
      </c>
    </row>
    <row r="186" spans="1:40" x14ac:dyDescent="0.25">
      <c r="A186" s="261">
        <v>44256</v>
      </c>
      <c r="B186" s="262">
        <v>51330</v>
      </c>
      <c r="C186" s="262">
        <v>4</v>
      </c>
      <c r="D186" s="262">
        <v>-2</v>
      </c>
      <c r="E186" s="262">
        <v>-1</v>
      </c>
      <c r="F186" s="262">
        <v>3</v>
      </c>
      <c r="G186" s="262">
        <v>0</v>
      </c>
      <c r="H186" s="262">
        <v>0</v>
      </c>
      <c r="I186" s="262">
        <v>0</v>
      </c>
      <c r="J186" s="262">
        <v>201227.79</v>
      </c>
      <c r="K186" s="262">
        <v>161000</v>
      </c>
      <c r="L186" s="262">
        <v>25227.79</v>
      </c>
      <c r="M186" s="262">
        <v>15000</v>
      </c>
      <c r="N186" s="263"/>
      <c r="O186" s="263"/>
      <c r="P186" s="263"/>
      <c r="Q186" s="263"/>
      <c r="R186" s="263"/>
      <c r="S186" s="262">
        <v>2</v>
      </c>
      <c r="T186" s="263"/>
      <c r="U186" s="263"/>
      <c r="V186" s="263"/>
      <c r="W186" s="263"/>
      <c r="X186" s="263"/>
      <c r="Y186" s="262">
        <v>1</v>
      </c>
      <c r="Z186" s="263"/>
      <c r="AA186" s="262">
        <v>1</v>
      </c>
      <c r="AB186" s="262">
        <v>3</v>
      </c>
      <c r="AC186" s="262">
        <v>3</v>
      </c>
      <c r="AD186" s="263"/>
      <c r="AE186" s="262">
        <v>26915</v>
      </c>
      <c r="AF186" s="262">
        <v>8085</v>
      </c>
      <c r="AM186" s="253">
        <f t="shared" si="4"/>
        <v>11</v>
      </c>
      <c r="AN186" s="252">
        <f t="shared" si="5"/>
        <v>9.6</v>
      </c>
    </row>
    <row r="187" spans="1:40" x14ac:dyDescent="0.25">
      <c r="A187" s="261">
        <v>44256</v>
      </c>
      <c r="B187" s="262">
        <v>51340</v>
      </c>
      <c r="C187" s="262">
        <v>5</v>
      </c>
      <c r="D187" s="262">
        <v>14</v>
      </c>
      <c r="E187" s="262">
        <v>12</v>
      </c>
      <c r="F187" s="262">
        <v>1</v>
      </c>
      <c r="G187" s="262">
        <v>0</v>
      </c>
      <c r="H187" s="262">
        <v>-1</v>
      </c>
      <c r="I187" s="262">
        <v>0</v>
      </c>
      <c r="J187" s="262">
        <v>187168.61</v>
      </c>
      <c r="K187" s="262">
        <v>180050</v>
      </c>
      <c r="L187" s="262">
        <v>7118.61</v>
      </c>
      <c r="M187" s="262">
        <v>0</v>
      </c>
      <c r="N187" s="262">
        <v>538834.06999999995</v>
      </c>
      <c r="O187" s="262">
        <v>0</v>
      </c>
      <c r="P187" s="262">
        <v>0</v>
      </c>
      <c r="Q187" s="263"/>
      <c r="R187" s="263"/>
      <c r="S187" s="263"/>
      <c r="T187" s="263"/>
      <c r="U187" s="263"/>
      <c r="V187" s="263"/>
      <c r="W187" s="263"/>
      <c r="X187" s="263"/>
      <c r="Y187" s="262">
        <v>4</v>
      </c>
      <c r="Z187" s="262">
        <v>2</v>
      </c>
      <c r="AA187" s="263"/>
      <c r="AB187" s="262">
        <v>4</v>
      </c>
      <c r="AC187" s="262">
        <v>1</v>
      </c>
      <c r="AD187" s="263"/>
      <c r="AE187" s="262">
        <v>75370</v>
      </c>
      <c r="AF187" s="262">
        <v>23580</v>
      </c>
      <c r="AM187" s="253">
        <f t="shared" si="4"/>
        <v>9</v>
      </c>
      <c r="AN187" s="252">
        <f t="shared" si="5"/>
        <v>0</v>
      </c>
    </row>
    <row r="188" spans="1:40" x14ac:dyDescent="0.25">
      <c r="A188" s="261">
        <v>44256</v>
      </c>
      <c r="B188" s="262">
        <v>51341</v>
      </c>
      <c r="C188" s="262">
        <v>6</v>
      </c>
      <c r="D188" s="262">
        <v>1</v>
      </c>
      <c r="E188" s="262">
        <v>-4</v>
      </c>
      <c r="F188" s="262">
        <v>-7</v>
      </c>
      <c r="G188" s="262">
        <v>0</v>
      </c>
      <c r="H188" s="262">
        <v>0</v>
      </c>
      <c r="I188" s="262">
        <v>0</v>
      </c>
      <c r="J188" s="262">
        <v>121916.45</v>
      </c>
      <c r="K188" s="262">
        <v>120000</v>
      </c>
      <c r="L188" s="262">
        <v>1916.45</v>
      </c>
      <c r="M188" s="262">
        <v>0</v>
      </c>
      <c r="N188" s="262">
        <v>272630.78000000003</v>
      </c>
      <c r="O188" s="262">
        <v>-2</v>
      </c>
      <c r="P188" s="262">
        <v>2</v>
      </c>
      <c r="Q188" s="263"/>
      <c r="R188" s="263"/>
      <c r="S188" s="262">
        <v>1</v>
      </c>
      <c r="T188" s="263"/>
      <c r="U188" s="262">
        <v>1</v>
      </c>
      <c r="V188" s="262">
        <v>1</v>
      </c>
      <c r="W188" s="263"/>
      <c r="X188" s="263"/>
      <c r="Y188" s="262">
        <v>0</v>
      </c>
      <c r="Z188" s="263"/>
      <c r="AA188" s="263"/>
      <c r="AB188" s="262">
        <v>2</v>
      </c>
      <c r="AC188" s="262">
        <v>2</v>
      </c>
      <c r="AD188" s="263"/>
      <c r="AE188" s="262">
        <v>36201.300000000003</v>
      </c>
      <c r="AF188" s="262">
        <v>11125.3</v>
      </c>
      <c r="AM188" s="253">
        <f t="shared" si="4"/>
        <v>5</v>
      </c>
      <c r="AN188" s="252">
        <f t="shared" si="5"/>
        <v>28.4</v>
      </c>
    </row>
    <row r="189" spans="1:40" x14ac:dyDescent="0.25">
      <c r="A189" s="261">
        <v>44256</v>
      </c>
      <c r="B189" s="262">
        <v>51349</v>
      </c>
      <c r="C189" s="262">
        <v>5</v>
      </c>
      <c r="D189" s="262">
        <v>5</v>
      </c>
      <c r="E189" s="262">
        <v>2</v>
      </c>
      <c r="F189" s="262">
        <v>1</v>
      </c>
      <c r="G189" s="262">
        <v>3</v>
      </c>
      <c r="H189" s="262">
        <v>-1</v>
      </c>
      <c r="I189" s="262">
        <v>0</v>
      </c>
      <c r="J189" s="262">
        <v>160057.37</v>
      </c>
      <c r="K189" s="262">
        <v>152000</v>
      </c>
      <c r="L189" s="262">
        <v>8057.37</v>
      </c>
      <c r="M189" s="262">
        <v>0</v>
      </c>
      <c r="N189" s="262">
        <v>301437.21999999997</v>
      </c>
      <c r="O189" s="262">
        <v>0</v>
      </c>
      <c r="P189" s="262">
        <v>1</v>
      </c>
      <c r="Q189" s="263"/>
      <c r="R189" s="263"/>
      <c r="S189" s="262">
        <v>1</v>
      </c>
      <c r="T189" s="263"/>
      <c r="U189" s="262">
        <v>1</v>
      </c>
      <c r="V189" s="263"/>
      <c r="W189" s="263"/>
      <c r="X189" s="263"/>
      <c r="Y189" s="262">
        <v>-3</v>
      </c>
      <c r="Z189" s="262">
        <v>2</v>
      </c>
      <c r="AA189" s="262">
        <v>2</v>
      </c>
      <c r="AB189" s="262">
        <v>3</v>
      </c>
      <c r="AC189" s="262">
        <v>2</v>
      </c>
      <c r="AD189" s="263"/>
      <c r="AE189" s="262">
        <v>536.4</v>
      </c>
      <c r="AF189" s="262">
        <v>48.800000000000004</v>
      </c>
      <c r="AM189" s="253">
        <f t="shared" si="4"/>
        <v>18</v>
      </c>
      <c r="AN189" s="252">
        <f t="shared" si="5"/>
        <v>13.6</v>
      </c>
    </row>
    <row r="190" spans="1:40" x14ac:dyDescent="0.25">
      <c r="A190" s="261">
        <v>44256</v>
      </c>
      <c r="B190" s="262">
        <v>51351</v>
      </c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M190" s="253">
        <f t="shared" si="4"/>
        <v>0</v>
      </c>
      <c r="AN190" s="252">
        <f t="shared" si="5"/>
        <v>0</v>
      </c>
    </row>
    <row r="191" spans="1:40" x14ac:dyDescent="0.25">
      <c r="A191" s="261">
        <v>44256</v>
      </c>
      <c r="B191" s="262">
        <v>51354</v>
      </c>
      <c r="C191" s="262">
        <v>5</v>
      </c>
      <c r="D191" s="262">
        <v>3</v>
      </c>
      <c r="E191" s="262">
        <v>2</v>
      </c>
      <c r="F191" s="262">
        <v>-1</v>
      </c>
      <c r="G191" s="262">
        <v>0</v>
      </c>
      <c r="H191" s="262">
        <v>0</v>
      </c>
      <c r="I191" s="262">
        <v>0</v>
      </c>
      <c r="J191" s="262">
        <v>62146</v>
      </c>
      <c r="K191" s="262">
        <v>54000</v>
      </c>
      <c r="L191" s="262">
        <v>446</v>
      </c>
      <c r="M191" s="262">
        <v>7700</v>
      </c>
      <c r="N191" s="262">
        <v>35000</v>
      </c>
      <c r="O191" s="262">
        <v>1</v>
      </c>
      <c r="P191" s="262">
        <v>-2</v>
      </c>
      <c r="Q191" s="263"/>
      <c r="R191" s="262">
        <v>1</v>
      </c>
      <c r="S191" s="262">
        <v>3</v>
      </c>
      <c r="T191" s="262">
        <v>1</v>
      </c>
      <c r="U191" s="263"/>
      <c r="V191" s="263"/>
      <c r="W191" s="263"/>
      <c r="X191" s="263"/>
      <c r="Y191" s="262">
        <v>16</v>
      </c>
      <c r="Z191" s="262">
        <v>1</v>
      </c>
      <c r="AA191" s="263"/>
      <c r="AB191" s="262">
        <v>4</v>
      </c>
      <c r="AC191" s="262">
        <v>2</v>
      </c>
      <c r="AD191" s="263"/>
      <c r="AE191" s="262">
        <v>132267.5</v>
      </c>
      <c r="AF191" s="262">
        <v>39750.199999999997</v>
      </c>
      <c r="AM191" s="253">
        <f t="shared" si="4"/>
        <v>9</v>
      </c>
      <c r="AN191" s="252">
        <f t="shared" si="5"/>
        <v>19.799999999999997</v>
      </c>
    </row>
    <row r="192" spans="1:40" x14ac:dyDescent="0.25">
      <c r="A192" s="261">
        <v>44256</v>
      </c>
      <c r="B192" s="262">
        <v>51361</v>
      </c>
      <c r="C192" s="262">
        <v>1</v>
      </c>
      <c r="D192" s="262">
        <v>-2</v>
      </c>
      <c r="E192" s="262">
        <v>-2</v>
      </c>
      <c r="F192" s="262">
        <v>1</v>
      </c>
      <c r="G192" s="262">
        <v>0</v>
      </c>
      <c r="H192" s="262">
        <v>0</v>
      </c>
      <c r="I192" s="262">
        <v>0</v>
      </c>
      <c r="J192" s="262">
        <v>37043.339999999997</v>
      </c>
      <c r="K192" s="262">
        <v>37000</v>
      </c>
      <c r="L192" s="262">
        <v>43.34</v>
      </c>
      <c r="M192" s="262">
        <v>0</v>
      </c>
      <c r="N192" s="262">
        <v>47496.26</v>
      </c>
      <c r="O192" s="262">
        <v>2</v>
      </c>
      <c r="P192" s="262">
        <v>1</v>
      </c>
      <c r="Q192" s="263"/>
      <c r="R192" s="263"/>
      <c r="S192" s="263"/>
      <c r="T192" s="263"/>
      <c r="U192" s="262">
        <v>1</v>
      </c>
      <c r="V192" s="263"/>
      <c r="W192" s="263"/>
      <c r="X192" s="263"/>
      <c r="Y192" s="262">
        <v>-2</v>
      </c>
      <c r="Z192" s="262">
        <v>2</v>
      </c>
      <c r="AA192" s="263"/>
      <c r="AB192" s="262">
        <v>1</v>
      </c>
      <c r="AC192" s="263"/>
      <c r="AD192" s="263"/>
      <c r="AE192" s="262">
        <v>117917.6</v>
      </c>
      <c r="AF192" s="262">
        <v>38522.300000000003</v>
      </c>
      <c r="AM192" s="253">
        <f t="shared" si="4"/>
        <v>3</v>
      </c>
      <c r="AN192" s="252">
        <f t="shared" si="5"/>
        <v>20.8</v>
      </c>
    </row>
    <row r="193" spans="1:40" x14ac:dyDescent="0.25">
      <c r="A193" s="261">
        <v>44256</v>
      </c>
      <c r="B193" s="262">
        <v>51365</v>
      </c>
      <c r="C193" s="262">
        <v>0</v>
      </c>
      <c r="D193" s="262">
        <v>3</v>
      </c>
      <c r="E193" s="262">
        <v>4</v>
      </c>
      <c r="F193" s="262">
        <v>2</v>
      </c>
      <c r="G193" s="262">
        <v>0</v>
      </c>
      <c r="H193" s="262">
        <v>0</v>
      </c>
      <c r="I193" s="262">
        <v>0</v>
      </c>
      <c r="J193" s="262">
        <v>12435</v>
      </c>
      <c r="K193" s="262">
        <v>0</v>
      </c>
      <c r="L193" s="262">
        <v>2435</v>
      </c>
      <c r="M193" s="262">
        <v>10000</v>
      </c>
      <c r="N193" s="262">
        <v>143000</v>
      </c>
      <c r="O193" s="262">
        <v>1</v>
      </c>
      <c r="P193" s="263"/>
      <c r="Q193" s="262">
        <v>1</v>
      </c>
      <c r="R193" s="263"/>
      <c r="S193" s="263"/>
      <c r="T193" s="263"/>
      <c r="U193" s="263"/>
      <c r="V193" s="263"/>
      <c r="W193" s="263"/>
      <c r="X193" s="263"/>
      <c r="Y193" s="262">
        <v>0</v>
      </c>
      <c r="Z193" s="263"/>
      <c r="AA193" s="263"/>
      <c r="AB193" s="262">
        <v>1</v>
      </c>
      <c r="AC193" s="262">
        <v>1</v>
      </c>
      <c r="AD193" s="263"/>
      <c r="AE193" s="262">
        <v>225</v>
      </c>
      <c r="AF193" s="262">
        <v>45</v>
      </c>
      <c r="AM193" s="253">
        <f t="shared" si="4"/>
        <v>2</v>
      </c>
      <c r="AN193" s="252">
        <f t="shared" si="5"/>
        <v>10</v>
      </c>
    </row>
    <row r="194" spans="1:40" x14ac:dyDescent="0.25">
      <c r="A194" s="261">
        <v>44256</v>
      </c>
      <c r="B194" s="262">
        <v>51367</v>
      </c>
      <c r="C194" s="262">
        <v>5</v>
      </c>
      <c r="D194" s="262">
        <v>2</v>
      </c>
      <c r="E194" s="262">
        <v>1</v>
      </c>
      <c r="F194" s="262">
        <v>0</v>
      </c>
      <c r="G194" s="262">
        <v>1</v>
      </c>
      <c r="H194" s="262">
        <v>2</v>
      </c>
      <c r="I194" s="262">
        <v>0</v>
      </c>
      <c r="J194" s="262">
        <v>88943.56</v>
      </c>
      <c r="K194" s="262">
        <v>87000</v>
      </c>
      <c r="L194" s="262">
        <v>1943.56</v>
      </c>
      <c r="M194" s="262">
        <v>0</v>
      </c>
      <c r="N194" s="263"/>
      <c r="O194" s="263"/>
      <c r="P194" s="262">
        <v>1</v>
      </c>
      <c r="Q194" s="263"/>
      <c r="R194" s="263"/>
      <c r="S194" s="263"/>
      <c r="T194" s="263"/>
      <c r="U194" s="262">
        <v>-1</v>
      </c>
      <c r="V194" s="263"/>
      <c r="W194" s="263"/>
      <c r="X194" s="263"/>
      <c r="Y194" s="262">
        <v>3</v>
      </c>
      <c r="Z194" s="263"/>
      <c r="AA194" s="262">
        <v>2</v>
      </c>
      <c r="AB194" s="262">
        <v>2</v>
      </c>
      <c r="AC194" s="263"/>
      <c r="AD194" s="263"/>
      <c r="AE194" s="262">
        <v>112718.6</v>
      </c>
      <c r="AF194" s="262">
        <v>32771.199999999997</v>
      </c>
      <c r="AM194" s="253">
        <f t="shared" si="4"/>
        <v>17</v>
      </c>
      <c r="AN194" s="252">
        <f t="shared" si="5"/>
        <v>4.8</v>
      </c>
    </row>
    <row r="195" spans="1:40" x14ac:dyDescent="0.25">
      <c r="A195" s="261">
        <v>44256</v>
      </c>
      <c r="B195" s="262">
        <v>51370</v>
      </c>
      <c r="C195" s="262">
        <v>24</v>
      </c>
      <c r="D195" s="262">
        <v>15</v>
      </c>
      <c r="E195" s="262">
        <v>1</v>
      </c>
      <c r="F195" s="262">
        <v>2</v>
      </c>
      <c r="G195" s="262">
        <v>1</v>
      </c>
      <c r="H195" s="262">
        <v>0</v>
      </c>
      <c r="I195" s="262">
        <v>0</v>
      </c>
      <c r="J195" s="262">
        <v>425038.2</v>
      </c>
      <c r="K195" s="262">
        <v>381450</v>
      </c>
      <c r="L195" s="262">
        <v>4588.2</v>
      </c>
      <c r="M195" s="262">
        <v>39000</v>
      </c>
      <c r="N195" s="262">
        <v>140151.75</v>
      </c>
      <c r="O195" s="262">
        <v>3</v>
      </c>
      <c r="P195" s="262">
        <v>2</v>
      </c>
      <c r="Q195" s="263"/>
      <c r="R195" s="262">
        <v>3</v>
      </c>
      <c r="S195" s="262">
        <v>5</v>
      </c>
      <c r="T195" s="263"/>
      <c r="U195" s="262">
        <v>3</v>
      </c>
      <c r="V195" s="262">
        <v>1</v>
      </c>
      <c r="W195" s="262">
        <v>1</v>
      </c>
      <c r="X195" s="263"/>
      <c r="Y195" s="262">
        <v>2</v>
      </c>
      <c r="Z195" s="262">
        <v>6</v>
      </c>
      <c r="AA195" s="263"/>
      <c r="AB195" s="262">
        <v>6</v>
      </c>
      <c r="AC195" s="262">
        <v>5</v>
      </c>
      <c r="AD195" s="263"/>
      <c r="AE195" s="262">
        <v>836504.5</v>
      </c>
      <c r="AF195" s="262">
        <v>245009.7</v>
      </c>
      <c r="AM195" s="253">
        <f t="shared" si="4"/>
        <v>53</v>
      </c>
      <c r="AN195" s="252">
        <f t="shared" si="5"/>
        <v>122.39999999999999</v>
      </c>
    </row>
    <row r="196" spans="1:40" x14ac:dyDescent="0.25">
      <c r="A196" s="261">
        <v>44256</v>
      </c>
      <c r="B196" s="262">
        <v>51381</v>
      </c>
      <c r="C196" s="262">
        <v>7</v>
      </c>
      <c r="D196" s="262">
        <v>-3</v>
      </c>
      <c r="E196" s="262">
        <v>-5</v>
      </c>
      <c r="F196" s="262">
        <v>4</v>
      </c>
      <c r="G196" s="262">
        <v>0</v>
      </c>
      <c r="H196" s="262">
        <v>2</v>
      </c>
      <c r="I196" s="262">
        <v>0</v>
      </c>
      <c r="J196" s="262">
        <v>233519</v>
      </c>
      <c r="K196" s="262">
        <v>231000</v>
      </c>
      <c r="L196" s="262">
        <v>2519</v>
      </c>
      <c r="M196" s="262">
        <v>0</v>
      </c>
      <c r="N196" s="262">
        <v>55000</v>
      </c>
      <c r="O196" s="262">
        <v>2</v>
      </c>
      <c r="P196" s="262">
        <v>-3</v>
      </c>
      <c r="Q196" s="262">
        <v>1</v>
      </c>
      <c r="R196" s="263"/>
      <c r="S196" s="263"/>
      <c r="T196" s="263"/>
      <c r="U196" s="263"/>
      <c r="V196" s="263"/>
      <c r="W196" s="262">
        <v>1</v>
      </c>
      <c r="X196" s="263"/>
      <c r="Y196" s="262">
        <v>4</v>
      </c>
      <c r="Z196" s="263"/>
      <c r="AA196" s="262">
        <v>1</v>
      </c>
      <c r="AB196" s="262">
        <v>1</v>
      </c>
      <c r="AC196" s="262">
        <v>1</v>
      </c>
      <c r="AD196" s="263"/>
      <c r="AE196" s="262">
        <v>444133.2</v>
      </c>
      <c r="AF196" s="262">
        <v>185094</v>
      </c>
      <c r="AM196" s="253">
        <f t="shared" si="4"/>
        <v>22</v>
      </c>
      <c r="AN196" s="252">
        <f t="shared" si="5"/>
        <v>0.40000000000000124</v>
      </c>
    </row>
    <row r="197" spans="1:40" x14ac:dyDescent="0.25">
      <c r="A197" s="261">
        <v>44256</v>
      </c>
      <c r="B197" s="262">
        <v>51382</v>
      </c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M197" s="253">
        <f t="shared" si="4"/>
        <v>0</v>
      </c>
      <c r="AN197" s="252">
        <f t="shared" si="5"/>
        <v>0</v>
      </c>
    </row>
    <row r="198" spans="1:40" x14ac:dyDescent="0.25">
      <c r="A198" s="261">
        <v>44256</v>
      </c>
      <c r="B198" s="262">
        <v>51390</v>
      </c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M198" s="253">
        <f t="shared" si="4"/>
        <v>0</v>
      </c>
      <c r="AN198" s="252">
        <f t="shared" si="5"/>
        <v>0</v>
      </c>
    </row>
    <row r="199" spans="1:40" x14ac:dyDescent="0.25">
      <c r="A199" s="261">
        <v>44256</v>
      </c>
      <c r="B199" s="262">
        <v>54110</v>
      </c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M199" s="253">
        <f t="shared" ref="AM199:AM262" si="6">C199*$C$3+D199*$D$3+E199*$E$3+F199*$F$3+G199*$G$3+H199*$H$3+I199*$I$3</f>
        <v>0</v>
      </c>
      <c r="AN199" s="252">
        <f t="shared" ref="AN199:AN262" si="7">O199*$O$3+P199*$P$3+Q199*$Q$3+R199*$R$3+S199*$S$3+T199*$T$3+U199*$U$3+V199*$V$3+W199*$W$3+X199*$X$3</f>
        <v>0</v>
      </c>
    </row>
    <row r="200" spans="1:40" x14ac:dyDescent="0.25">
      <c r="A200" s="261">
        <v>44256</v>
      </c>
      <c r="B200" s="262">
        <v>54116</v>
      </c>
      <c r="C200" s="262">
        <v>0</v>
      </c>
      <c r="D200" s="262">
        <v>2</v>
      </c>
      <c r="E200" s="262">
        <v>2</v>
      </c>
      <c r="F200" s="262">
        <v>1</v>
      </c>
      <c r="G200" s="262">
        <v>0</v>
      </c>
      <c r="H200" s="262">
        <v>0</v>
      </c>
      <c r="I200" s="262">
        <v>0</v>
      </c>
      <c r="J200" s="262">
        <v>41334.720000000001</v>
      </c>
      <c r="K200" s="262">
        <v>40000</v>
      </c>
      <c r="L200" s="262">
        <v>1334.72</v>
      </c>
      <c r="M200" s="262">
        <v>0</v>
      </c>
      <c r="N200" s="262">
        <v>130000</v>
      </c>
      <c r="O200" s="262">
        <v>3</v>
      </c>
      <c r="P200" s="262">
        <v>1</v>
      </c>
      <c r="Q200" s="263"/>
      <c r="R200" s="263"/>
      <c r="S200" s="263"/>
      <c r="T200" s="263"/>
      <c r="U200" s="263"/>
      <c r="V200" s="263"/>
      <c r="W200" s="263"/>
      <c r="X200" s="263"/>
      <c r="Y200" s="262">
        <v>0</v>
      </c>
      <c r="Z200" s="263"/>
      <c r="AA200" s="263"/>
      <c r="AB200" s="262">
        <v>2</v>
      </c>
      <c r="AC200" s="262">
        <v>1</v>
      </c>
      <c r="AD200" s="263"/>
      <c r="AE200" s="262">
        <v>90123.5</v>
      </c>
      <c r="AF200" s="262">
        <v>33070.058319999996</v>
      </c>
      <c r="AM200" s="253">
        <f t="shared" si="6"/>
        <v>1</v>
      </c>
      <c r="AN200" s="252">
        <f t="shared" si="7"/>
        <v>24.8</v>
      </c>
    </row>
    <row r="201" spans="1:40" x14ac:dyDescent="0.25">
      <c r="A201" s="261">
        <v>44256</v>
      </c>
      <c r="B201" s="262">
        <v>54161</v>
      </c>
      <c r="C201" s="262">
        <v>3</v>
      </c>
      <c r="D201" s="262">
        <v>-1</v>
      </c>
      <c r="E201" s="262">
        <v>-2</v>
      </c>
      <c r="F201" s="262">
        <v>0</v>
      </c>
      <c r="G201" s="262">
        <v>0</v>
      </c>
      <c r="H201" s="262">
        <v>0</v>
      </c>
      <c r="I201" s="262">
        <v>0</v>
      </c>
      <c r="J201" s="262">
        <v>37314.300000000003</v>
      </c>
      <c r="K201" s="262">
        <v>35000</v>
      </c>
      <c r="L201" s="262">
        <v>2314.3000000000002</v>
      </c>
      <c r="M201" s="262">
        <v>0</v>
      </c>
      <c r="N201" s="263"/>
      <c r="O201" s="262">
        <v>2</v>
      </c>
      <c r="P201" s="262">
        <v>2</v>
      </c>
      <c r="Q201" s="262">
        <v>1</v>
      </c>
      <c r="R201" s="263"/>
      <c r="S201" s="262">
        <v>2</v>
      </c>
      <c r="T201" s="263"/>
      <c r="U201" s="263"/>
      <c r="V201" s="262">
        <v>1</v>
      </c>
      <c r="W201" s="263"/>
      <c r="X201" s="263"/>
      <c r="Y201" s="262">
        <v>2</v>
      </c>
      <c r="Z201" s="262">
        <v>1</v>
      </c>
      <c r="AA201" s="262">
        <v>1</v>
      </c>
      <c r="AB201" s="262">
        <v>1</v>
      </c>
      <c r="AC201" s="263"/>
      <c r="AD201" s="263"/>
      <c r="AE201" s="262">
        <v>31038.400000000001</v>
      </c>
      <c r="AF201" s="262">
        <v>9506.7999999999993</v>
      </c>
      <c r="AM201" s="253">
        <f t="shared" si="6"/>
        <v>6</v>
      </c>
      <c r="AN201" s="252">
        <f t="shared" si="7"/>
        <v>59.2</v>
      </c>
    </row>
    <row r="202" spans="1:40" x14ac:dyDescent="0.25">
      <c r="A202" s="261">
        <v>44256</v>
      </c>
      <c r="B202" s="262">
        <v>54171</v>
      </c>
      <c r="C202" s="262">
        <v>1</v>
      </c>
      <c r="D202" s="262">
        <v>2</v>
      </c>
      <c r="E202" s="262">
        <v>0</v>
      </c>
      <c r="F202" s="262">
        <v>0</v>
      </c>
      <c r="G202" s="262">
        <v>0</v>
      </c>
      <c r="H202" s="262">
        <v>0</v>
      </c>
      <c r="I202" s="262">
        <v>0</v>
      </c>
      <c r="J202" s="262">
        <v>22166.41</v>
      </c>
      <c r="K202" s="262">
        <v>22000</v>
      </c>
      <c r="L202" s="262">
        <v>166.41</v>
      </c>
      <c r="M202" s="262">
        <v>0</v>
      </c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2">
        <v>1</v>
      </c>
      <c r="Z202" s="263"/>
      <c r="AA202" s="263"/>
      <c r="AB202" s="263"/>
      <c r="AC202" s="262">
        <v>1</v>
      </c>
      <c r="AD202" s="263"/>
      <c r="AE202" s="262">
        <v>77034.5</v>
      </c>
      <c r="AF202" s="262">
        <v>23189.599999999999</v>
      </c>
      <c r="AM202" s="253">
        <f t="shared" si="6"/>
        <v>2</v>
      </c>
      <c r="AN202" s="252">
        <f t="shared" si="7"/>
        <v>0</v>
      </c>
    </row>
    <row r="203" spans="1:40" x14ac:dyDescent="0.25">
      <c r="A203" s="261">
        <v>44256</v>
      </c>
      <c r="B203" s="262">
        <v>54184</v>
      </c>
      <c r="C203" s="262">
        <v>2</v>
      </c>
      <c r="D203" s="262">
        <v>0</v>
      </c>
      <c r="E203" s="262">
        <v>1</v>
      </c>
      <c r="F203" s="262">
        <v>-1</v>
      </c>
      <c r="G203" s="262">
        <v>0</v>
      </c>
      <c r="H203" s="262">
        <v>0</v>
      </c>
      <c r="I203" s="262">
        <v>0</v>
      </c>
      <c r="J203" s="262">
        <v>13107.8</v>
      </c>
      <c r="K203" s="262">
        <v>12000</v>
      </c>
      <c r="L203" s="262">
        <v>1107.8</v>
      </c>
      <c r="M203" s="262">
        <v>0</v>
      </c>
      <c r="N203" s="263"/>
      <c r="O203" s="262">
        <v>-1</v>
      </c>
      <c r="P203" s="262">
        <v>-1</v>
      </c>
      <c r="Q203" s="263"/>
      <c r="R203" s="263"/>
      <c r="S203" s="263"/>
      <c r="T203" s="263"/>
      <c r="U203" s="262">
        <v>1</v>
      </c>
      <c r="V203" s="263"/>
      <c r="W203" s="263"/>
      <c r="X203" s="263"/>
      <c r="Y203" s="262">
        <v>0</v>
      </c>
      <c r="Z203" s="263"/>
      <c r="AA203" s="263"/>
      <c r="AB203" s="263"/>
      <c r="AC203" s="263"/>
      <c r="AD203" s="263"/>
      <c r="AE203" s="262">
        <v>301460.10000000003</v>
      </c>
      <c r="AF203" s="262">
        <v>63703.1</v>
      </c>
      <c r="AM203" s="253">
        <f t="shared" si="6"/>
        <v>3</v>
      </c>
      <c r="AN203" s="252">
        <f t="shared" si="7"/>
        <v>-10.8</v>
      </c>
    </row>
    <row r="204" spans="1:40" x14ac:dyDescent="0.25">
      <c r="A204" s="261">
        <v>44256</v>
      </c>
      <c r="B204" s="262">
        <v>54196</v>
      </c>
      <c r="C204" s="262">
        <v>0</v>
      </c>
      <c r="D204" s="262">
        <v>5</v>
      </c>
      <c r="E204" s="262">
        <v>5</v>
      </c>
      <c r="F204" s="262">
        <v>0</v>
      </c>
      <c r="G204" s="262">
        <v>0</v>
      </c>
      <c r="H204" s="262">
        <v>0</v>
      </c>
      <c r="I204" s="262">
        <v>0</v>
      </c>
      <c r="J204" s="262">
        <v>495.4</v>
      </c>
      <c r="K204" s="262">
        <v>0</v>
      </c>
      <c r="L204" s="262">
        <v>495.4</v>
      </c>
      <c r="M204" s="262">
        <v>0</v>
      </c>
      <c r="N204" s="262">
        <v>753053.93</v>
      </c>
      <c r="O204" s="262">
        <v>1</v>
      </c>
      <c r="P204" s="262">
        <v>1</v>
      </c>
      <c r="Q204" s="263"/>
      <c r="R204" s="263"/>
      <c r="S204" s="262">
        <v>0</v>
      </c>
      <c r="T204" s="263"/>
      <c r="U204" s="262">
        <v>0</v>
      </c>
      <c r="V204" s="263"/>
      <c r="W204" s="263"/>
      <c r="X204" s="263"/>
      <c r="Y204" s="262">
        <v>-5</v>
      </c>
      <c r="Z204" s="263"/>
      <c r="AA204" s="263"/>
      <c r="AB204" s="262">
        <v>3</v>
      </c>
      <c r="AC204" s="262">
        <v>1</v>
      </c>
      <c r="AD204" s="263"/>
      <c r="AE204" s="262">
        <v>18605.099999999999</v>
      </c>
      <c r="AF204" s="262">
        <v>202</v>
      </c>
      <c r="AM204" s="253">
        <f t="shared" si="6"/>
        <v>0</v>
      </c>
      <c r="AN204" s="252">
        <f t="shared" si="7"/>
        <v>12.8</v>
      </c>
    </row>
    <row r="205" spans="1:40" x14ac:dyDescent="0.25">
      <c r="A205" s="261">
        <v>44256</v>
      </c>
      <c r="B205" s="262">
        <v>54257</v>
      </c>
      <c r="C205" s="262">
        <v>4</v>
      </c>
      <c r="D205" s="262">
        <v>3</v>
      </c>
      <c r="E205" s="262">
        <v>6</v>
      </c>
      <c r="F205" s="262">
        <v>5</v>
      </c>
      <c r="G205" s="262">
        <v>0</v>
      </c>
      <c r="H205" s="262">
        <v>0</v>
      </c>
      <c r="I205" s="262">
        <v>0</v>
      </c>
      <c r="J205" s="262">
        <v>40582.300000000003</v>
      </c>
      <c r="K205" s="262">
        <v>40000</v>
      </c>
      <c r="L205" s="262">
        <v>582.29999999999995</v>
      </c>
      <c r="M205" s="262">
        <v>0</v>
      </c>
      <c r="N205" s="262">
        <v>481822.78</v>
      </c>
      <c r="O205" s="262">
        <v>1</v>
      </c>
      <c r="P205" s="262">
        <v>1</v>
      </c>
      <c r="Q205" s="263"/>
      <c r="R205" s="263"/>
      <c r="S205" s="262">
        <v>1</v>
      </c>
      <c r="T205" s="262">
        <v>-1</v>
      </c>
      <c r="U205" s="262">
        <v>1</v>
      </c>
      <c r="V205" s="263"/>
      <c r="W205" s="263"/>
      <c r="X205" s="263"/>
      <c r="Y205" s="262">
        <v>1</v>
      </c>
      <c r="Z205" s="262">
        <v>1</v>
      </c>
      <c r="AA205" s="263"/>
      <c r="AB205" s="262">
        <v>2</v>
      </c>
      <c r="AC205" s="262">
        <v>2</v>
      </c>
      <c r="AD205" s="263"/>
      <c r="AE205" s="262">
        <v>104081.4</v>
      </c>
      <c r="AF205" s="262">
        <v>380.1</v>
      </c>
      <c r="AM205" s="253">
        <f t="shared" si="6"/>
        <v>13</v>
      </c>
      <c r="AN205" s="252">
        <f t="shared" si="7"/>
        <v>18.600000000000001</v>
      </c>
    </row>
    <row r="206" spans="1:40" x14ac:dyDescent="0.25">
      <c r="A206" s="261">
        <v>44256</v>
      </c>
      <c r="B206" s="262">
        <v>54266</v>
      </c>
      <c r="C206" s="262">
        <v>-3</v>
      </c>
      <c r="D206" s="262">
        <v>0</v>
      </c>
      <c r="E206" s="262">
        <v>2</v>
      </c>
      <c r="F206" s="262">
        <v>8</v>
      </c>
      <c r="G206" s="262">
        <v>0</v>
      </c>
      <c r="H206" s="262">
        <v>0</v>
      </c>
      <c r="I206" s="262">
        <v>0</v>
      </c>
      <c r="J206" s="262">
        <v>124810.9</v>
      </c>
      <c r="K206" s="262">
        <v>118500</v>
      </c>
      <c r="L206" s="262">
        <v>6310.9</v>
      </c>
      <c r="M206" s="262">
        <v>0</v>
      </c>
      <c r="N206" s="262">
        <v>156827.41</v>
      </c>
      <c r="O206" s="262">
        <v>1</v>
      </c>
      <c r="P206" s="262">
        <v>5</v>
      </c>
      <c r="Q206" s="263"/>
      <c r="R206" s="263"/>
      <c r="S206" s="263"/>
      <c r="T206" s="263"/>
      <c r="U206" s="263"/>
      <c r="V206" s="263"/>
      <c r="W206" s="262">
        <v>1</v>
      </c>
      <c r="X206" s="263"/>
      <c r="Y206" s="262">
        <v>-3</v>
      </c>
      <c r="Z206" s="263"/>
      <c r="AA206" s="262">
        <v>2</v>
      </c>
      <c r="AB206" s="262">
        <v>3</v>
      </c>
      <c r="AC206" s="262">
        <v>1</v>
      </c>
      <c r="AD206" s="263"/>
      <c r="AE206" s="262">
        <v>98618.5</v>
      </c>
      <c r="AF206" s="262">
        <v>33909.9</v>
      </c>
      <c r="AM206" s="253">
        <f t="shared" si="6"/>
        <v>2</v>
      </c>
      <c r="AN206" s="252">
        <f t="shared" si="7"/>
        <v>44.8</v>
      </c>
    </row>
    <row r="207" spans="1:40" x14ac:dyDescent="0.25">
      <c r="A207" s="261">
        <v>44256</v>
      </c>
      <c r="B207" s="262">
        <v>54296</v>
      </c>
      <c r="C207" s="262">
        <v>2</v>
      </c>
      <c r="D207" s="262">
        <v>5</v>
      </c>
      <c r="E207" s="262">
        <v>2</v>
      </c>
      <c r="F207" s="262">
        <v>-2</v>
      </c>
      <c r="G207" s="262">
        <v>2</v>
      </c>
      <c r="H207" s="262">
        <v>1</v>
      </c>
      <c r="I207" s="262">
        <v>0</v>
      </c>
      <c r="J207" s="262">
        <v>139076.12</v>
      </c>
      <c r="K207" s="262">
        <v>136600</v>
      </c>
      <c r="L207" s="262">
        <v>2476.12</v>
      </c>
      <c r="M207" s="262">
        <v>0</v>
      </c>
      <c r="N207" s="262">
        <v>162480.28</v>
      </c>
      <c r="O207" s="262">
        <v>-1</v>
      </c>
      <c r="P207" s="263"/>
      <c r="Q207" s="263"/>
      <c r="R207" s="263"/>
      <c r="S207" s="263"/>
      <c r="T207" s="263"/>
      <c r="U207" s="262">
        <v>-1</v>
      </c>
      <c r="V207" s="263"/>
      <c r="W207" s="263"/>
      <c r="X207" s="263"/>
      <c r="Y207" s="262">
        <v>1</v>
      </c>
      <c r="Z207" s="262">
        <v>1</v>
      </c>
      <c r="AA207" s="262">
        <v>1</v>
      </c>
      <c r="AB207" s="263"/>
      <c r="AC207" s="262">
        <v>2</v>
      </c>
      <c r="AD207" s="263"/>
      <c r="AE207" s="262">
        <v>1453.2</v>
      </c>
      <c r="AF207" s="262">
        <v>602.70000000000005</v>
      </c>
      <c r="AM207" s="253">
        <f t="shared" si="6"/>
        <v>10</v>
      </c>
      <c r="AN207" s="252">
        <f t="shared" si="7"/>
        <v>-8</v>
      </c>
    </row>
    <row r="208" spans="1:40" x14ac:dyDescent="0.25">
      <c r="A208" s="261">
        <v>44256</v>
      </c>
      <c r="B208" s="262">
        <v>54355</v>
      </c>
      <c r="C208" s="262">
        <v>6</v>
      </c>
      <c r="D208" s="262">
        <v>0</v>
      </c>
      <c r="E208" s="262">
        <v>2</v>
      </c>
      <c r="F208" s="262">
        <v>2</v>
      </c>
      <c r="G208" s="262">
        <v>0</v>
      </c>
      <c r="H208" s="262">
        <v>0</v>
      </c>
      <c r="I208" s="262">
        <v>0</v>
      </c>
      <c r="J208" s="262">
        <v>102558.24</v>
      </c>
      <c r="K208" s="262">
        <v>101100</v>
      </c>
      <c r="L208" s="262">
        <v>1458.24</v>
      </c>
      <c r="M208" s="262">
        <v>0</v>
      </c>
      <c r="N208" s="262">
        <v>679922.7</v>
      </c>
      <c r="O208" s="262">
        <v>-3</v>
      </c>
      <c r="P208" s="262">
        <v>1</v>
      </c>
      <c r="Q208" s="262">
        <v>0</v>
      </c>
      <c r="R208" s="263"/>
      <c r="S208" s="262">
        <v>1</v>
      </c>
      <c r="T208" s="263"/>
      <c r="U208" s="263"/>
      <c r="V208" s="263"/>
      <c r="W208" s="262">
        <v>2</v>
      </c>
      <c r="X208" s="263"/>
      <c r="Y208" s="262">
        <v>-18</v>
      </c>
      <c r="Z208" s="262">
        <v>2</v>
      </c>
      <c r="AA208" s="263"/>
      <c r="AB208" s="262">
        <v>5</v>
      </c>
      <c r="AC208" s="263"/>
      <c r="AD208" s="263"/>
      <c r="AE208" s="262">
        <v>121185.7</v>
      </c>
      <c r="AF208" s="262">
        <v>5087.6000000000004</v>
      </c>
      <c r="AM208" s="253">
        <f t="shared" si="6"/>
        <v>14</v>
      </c>
      <c r="AN208" s="252">
        <f t="shared" si="7"/>
        <v>3.2</v>
      </c>
    </row>
    <row r="209" spans="1:40" x14ac:dyDescent="0.25">
      <c r="A209" s="261">
        <v>44256</v>
      </c>
      <c r="B209" s="262">
        <v>54357</v>
      </c>
      <c r="C209" s="262">
        <v>6</v>
      </c>
      <c r="D209" s="262">
        <v>0</v>
      </c>
      <c r="E209" s="262">
        <v>2</v>
      </c>
      <c r="F209" s="262">
        <v>-1</v>
      </c>
      <c r="G209" s="262">
        <v>0</v>
      </c>
      <c r="H209" s="262">
        <v>0</v>
      </c>
      <c r="I209" s="262">
        <v>0</v>
      </c>
      <c r="J209" s="262">
        <v>103847.36</v>
      </c>
      <c r="K209" s="262">
        <v>75000</v>
      </c>
      <c r="L209" s="262">
        <v>4047.36</v>
      </c>
      <c r="M209" s="262">
        <v>24800</v>
      </c>
      <c r="N209" s="263"/>
      <c r="O209" s="262">
        <v>1</v>
      </c>
      <c r="P209" s="262">
        <v>-1</v>
      </c>
      <c r="Q209" s="263"/>
      <c r="R209" s="262">
        <v>-1</v>
      </c>
      <c r="S209" s="263"/>
      <c r="T209" s="263"/>
      <c r="U209" s="263"/>
      <c r="V209" s="263"/>
      <c r="W209" s="263"/>
      <c r="X209" s="263"/>
      <c r="Y209" s="262">
        <v>-4</v>
      </c>
      <c r="Z209" s="263"/>
      <c r="AA209" s="263"/>
      <c r="AB209" s="263"/>
      <c r="AC209" s="263"/>
      <c r="AD209" s="263"/>
      <c r="AE209" s="262">
        <v>326985.8</v>
      </c>
      <c r="AF209" s="262">
        <v>47335.799999999996</v>
      </c>
      <c r="AM209" s="253">
        <f t="shared" si="6"/>
        <v>11</v>
      </c>
      <c r="AN209" s="252">
        <f t="shared" si="7"/>
        <v>-12.8</v>
      </c>
    </row>
    <row r="210" spans="1:40" x14ac:dyDescent="0.25">
      <c r="A210" s="261">
        <v>44256</v>
      </c>
      <c r="B210" s="262">
        <v>54376</v>
      </c>
      <c r="C210" s="262">
        <v>2</v>
      </c>
      <c r="D210" s="262">
        <v>-3</v>
      </c>
      <c r="E210" s="262">
        <v>-4</v>
      </c>
      <c r="F210" s="262">
        <v>8</v>
      </c>
      <c r="G210" s="262">
        <v>0</v>
      </c>
      <c r="H210" s="262">
        <v>0</v>
      </c>
      <c r="I210" s="262">
        <v>0</v>
      </c>
      <c r="J210" s="262">
        <v>200262.99</v>
      </c>
      <c r="K210" s="262">
        <v>200250</v>
      </c>
      <c r="L210" s="262">
        <v>12.99</v>
      </c>
      <c r="M210" s="262">
        <v>0</v>
      </c>
      <c r="N210" s="262">
        <v>85107.97</v>
      </c>
      <c r="O210" s="262">
        <v>5</v>
      </c>
      <c r="P210" s="263"/>
      <c r="Q210" s="263"/>
      <c r="R210" s="263"/>
      <c r="S210" s="263"/>
      <c r="T210" s="263"/>
      <c r="U210" s="263"/>
      <c r="V210" s="263"/>
      <c r="W210" s="263"/>
      <c r="X210" s="263"/>
      <c r="Y210" s="262">
        <v>0</v>
      </c>
      <c r="Z210" s="262">
        <v>1</v>
      </c>
      <c r="AA210" s="262">
        <v>1</v>
      </c>
      <c r="AB210" s="262">
        <v>1</v>
      </c>
      <c r="AC210" s="262">
        <v>2</v>
      </c>
      <c r="AD210" s="263"/>
      <c r="AE210" s="262">
        <v>140413.79999999999</v>
      </c>
      <c r="AF210" s="262">
        <v>45572.1</v>
      </c>
      <c r="AM210" s="253">
        <f t="shared" si="6"/>
        <v>12</v>
      </c>
      <c r="AN210" s="252">
        <f t="shared" si="7"/>
        <v>30</v>
      </c>
    </row>
    <row r="211" spans="1:40" x14ac:dyDescent="0.25">
      <c r="A211" s="261">
        <v>44256</v>
      </c>
      <c r="B211" s="262">
        <v>54381</v>
      </c>
      <c r="C211" s="262">
        <v>3</v>
      </c>
      <c r="D211" s="262">
        <v>0</v>
      </c>
      <c r="E211" s="262">
        <v>1</v>
      </c>
      <c r="F211" s="262">
        <v>3</v>
      </c>
      <c r="G211" s="262">
        <v>0</v>
      </c>
      <c r="H211" s="262">
        <v>2</v>
      </c>
      <c r="I211" s="262">
        <v>0</v>
      </c>
      <c r="J211" s="262">
        <v>48846.91</v>
      </c>
      <c r="K211" s="262">
        <v>40000</v>
      </c>
      <c r="L211" s="262">
        <v>8846.91</v>
      </c>
      <c r="M211" s="262">
        <v>0</v>
      </c>
      <c r="N211" s="262">
        <v>363948.55</v>
      </c>
      <c r="O211" s="262">
        <v>-2</v>
      </c>
      <c r="P211" s="262">
        <v>1</v>
      </c>
      <c r="Q211" s="263"/>
      <c r="R211" s="263"/>
      <c r="S211" s="262">
        <v>3</v>
      </c>
      <c r="T211" s="263"/>
      <c r="U211" s="262">
        <v>2</v>
      </c>
      <c r="V211" s="263"/>
      <c r="W211" s="263"/>
      <c r="X211" s="263"/>
      <c r="Y211" s="262">
        <v>-1</v>
      </c>
      <c r="Z211" s="262">
        <v>3</v>
      </c>
      <c r="AA211" s="263"/>
      <c r="AB211" s="262">
        <v>3</v>
      </c>
      <c r="AC211" s="262">
        <v>1</v>
      </c>
      <c r="AD211" s="263"/>
      <c r="AE211" s="262">
        <v>226511.5</v>
      </c>
      <c r="AF211" s="262">
        <v>67399.400000000009</v>
      </c>
      <c r="AM211" s="253">
        <f t="shared" si="6"/>
        <v>13</v>
      </c>
      <c r="AN211" s="252">
        <f t="shared" si="7"/>
        <v>13.2</v>
      </c>
    </row>
    <row r="212" spans="1:40" x14ac:dyDescent="0.25">
      <c r="A212" s="261">
        <v>44256</v>
      </c>
      <c r="B212" s="262">
        <v>54412</v>
      </c>
      <c r="C212" s="262">
        <v>6</v>
      </c>
      <c r="D212" s="262">
        <v>4</v>
      </c>
      <c r="E212" s="262">
        <v>4</v>
      </c>
      <c r="F212" s="262">
        <v>0</v>
      </c>
      <c r="G212" s="262">
        <v>0</v>
      </c>
      <c r="H212" s="262">
        <v>0</v>
      </c>
      <c r="I212" s="262">
        <v>0</v>
      </c>
      <c r="J212" s="262">
        <v>51050.62</v>
      </c>
      <c r="K212" s="262">
        <v>42000</v>
      </c>
      <c r="L212" s="262">
        <v>9050.6200000000008</v>
      </c>
      <c r="M212" s="262">
        <v>0</v>
      </c>
      <c r="N212" s="263"/>
      <c r="O212" s="262">
        <v>2</v>
      </c>
      <c r="P212" s="262">
        <v>1</v>
      </c>
      <c r="Q212" s="263"/>
      <c r="R212" s="262">
        <v>1</v>
      </c>
      <c r="S212" s="263"/>
      <c r="T212" s="263"/>
      <c r="U212" s="263"/>
      <c r="V212" s="263"/>
      <c r="W212" s="263"/>
      <c r="X212" s="263"/>
      <c r="Y212" s="262">
        <v>-10</v>
      </c>
      <c r="Z212" s="263"/>
      <c r="AA212" s="263"/>
      <c r="AB212" s="262">
        <v>2</v>
      </c>
      <c r="AC212" s="263"/>
      <c r="AD212" s="263"/>
      <c r="AE212" s="262">
        <v>11040.2</v>
      </c>
      <c r="AF212" s="262">
        <v>5003.7000000000007</v>
      </c>
      <c r="AM212" s="253">
        <f t="shared" si="6"/>
        <v>12</v>
      </c>
      <c r="AN212" s="252">
        <f t="shared" si="7"/>
        <v>30.8</v>
      </c>
    </row>
    <row r="213" spans="1:40" x14ac:dyDescent="0.25">
      <c r="A213" s="261">
        <v>44256</v>
      </c>
      <c r="B213" s="262">
        <v>54413</v>
      </c>
      <c r="C213" s="262">
        <v>6</v>
      </c>
      <c r="D213" s="262">
        <v>-2</v>
      </c>
      <c r="E213" s="262">
        <v>-2</v>
      </c>
      <c r="F213" s="262">
        <v>0</v>
      </c>
      <c r="G213" s="262">
        <v>0</v>
      </c>
      <c r="H213" s="262">
        <v>0</v>
      </c>
      <c r="I213" s="262">
        <v>0</v>
      </c>
      <c r="J213" s="262">
        <v>68952.34</v>
      </c>
      <c r="K213" s="262">
        <v>57500</v>
      </c>
      <c r="L213" s="262">
        <v>11452.34</v>
      </c>
      <c r="M213" s="262">
        <v>0</v>
      </c>
      <c r="N213" s="262">
        <v>326084</v>
      </c>
      <c r="O213" s="262">
        <v>0</v>
      </c>
      <c r="P213" s="262">
        <v>-1</v>
      </c>
      <c r="Q213" s="262">
        <v>-1</v>
      </c>
      <c r="R213" s="263"/>
      <c r="S213" s="262">
        <v>1</v>
      </c>
      <c r="T213" s="263"/>
      <c r="U213" s="262">
        <v>-1</v>
      </c>
      <c r="V213" s="263"/>
      <c r="W213" s="263"/>
      <c r="X213" s="263"/>
      <c r="Y213" s="262">
        <v>0</v>
      </c>
      <c r="Z213" s="262">
        <v>1</v>
      </c>
      <c r="AA213" s="262">
        <v>1</v>
      </c>
      <c r="AB213" s="262">
        <v>1</v>
      </c>
      <c r="AC213" s="262">
        <v>1</v>
      </c>
      <c r="AD213" s="263"/>
      <c r="AE213" s="262">
        <v>201789</v>
      </c>
      <c r="AF213" s="262">
        <v>39328.400000000001</v>
      </c>
      <c r="AM213" s="253">
        <f t="shared" si="6"/>
        <v>12</v>
      </c>
      <c r="AN213" s="252">
        <f t="shared" si="7"/>
        <v>-8</v>
      </c>
    </row>
    <row r="214" spans="1:40" x14ac:dyDescent="0.25">
      <c r="A214" s="261">
        <v>44256</v>
      </c>
      <c r="B214" s="262">
        <v>54414</v>
      </c>
      <c r="C214" s="262">
        <v>5</v>
      </c>
      <c r="D214" s="262">
        <v>1</v>
      </c>
      <c r="E214" s="262">
        <v>7</v>
      </c>
      <c r="F214" s="262">
        <v>4</v>
      </c>
      <c r="G214" s="262">
        <v>0</v>
      </c>
      <c r="H214" s="262">
        <v>0</v>
      </c>
      <c r="I214" s="262">
        <v>0</v>
      </c>
      <c r="J214" s="262">
        <v>30307.15</v>
      </c>
      <c r="K214" s="262">
        <v>30000</v>
      </c>
      <c r="L214" s="262">
        <v>307.14999999999998</v>
      </c>
      <c r="M214" s="262">
        <v>0</v>
      </c>
      <c r="N214" s="262">
        <v>73215.19</v>
      </c>
      <c r="O214" s="262">
        <v>2</v>
      </c>
      <c r="P214" s="262">
        <v>3</v>
      </c>
      <c r="Q214" s="263"/>
      <c r="R214" s="263"/>
      <c r="S214" s="263"/>
      <c r="T214" s="263"/>
      <c r="U214" s="262">
        <v>3</v>
      </c>
      <c r="V214" s="263"/>
      <c r="W214" s="263"/>
      <c r="X214" s="263"/>
      <c r="Y214" s="262">
        <v>-1</v>
      </c>
      <c r="Z214" s="262">
        <v>2</v>
      </c>
      <c r="AA214" s="263"/>
      <c r="AB214" s="262">
        <v>2</v>
      </c>
      <c r="AC214" s="262">
        <v>2</v>
      </c>
      <c r="AD214" s="263"/>
      <c r="AE214" s="262">
        <v>214908.6</v>
      </c>
      <c r="AF214" s="262">
        <v>70855.199999999997</v>
      </c>
      <c r="AM214" s="253">
        <f t="shared" si="6"/>
        <v>14</v>
      </c>
      <c r="AN214" s="252">
        <f t="shared" si="7"/>
        <v>38.4</v>
      </c>
    </row>
    <row r="215" spans="1:40" x14ac:dyDescent="0.25">
      <c r="A215" s="261">
        <v>44256</v>
      </c>
      <c r="B215" s="262">
        <v>54416</v>
      </c>
      <c r="C215" s="262">
        <v>4</v>
      </c>
      <c r="D215" s="262">
        <v>-2</v>
      </c>
      <c r="E215" s="262">
        <v>0</v>
      </c>
      <c r="F215" s="262">
        <v>1</v>
      </c>
      <c r="G215" s="262">
        <v>0</v>
      </c>
      <c r="H215" s="262">
        <v>0</v>
      </c>
      <c r="I215" s="262">
        <v>0</v>
      </c>
      <c r="J215" s="262">
        <v>184422.03</v>
      </c>
      <c r="K215" s="262">
        <v>183000</v>
      </c>
      <c r="L215" s="262">
        <v>1422.03</v>
      </c>
      <c r="M215" s="262">
        <v>0</v>
      </c>
      <c r="N215" s="262">
        <v>625911.23</v>
      </c>
      <c r="O215" s="262">
        <v>1</v>
      </c>
      <c r="P215" s="262">
        <v>-1</v>
      </c>
      <c r="Q215" s="263"/>
      <c r="R215" s="263"/>
      <c r="S215" s="263"/>
      <c r="T215" s="263"/>
      <c r="U215" s="262">
        <v>1</v>
      </c>
      <c r="V215" s="263"/>
      <c r="W215" s="263"/>
      <c r="X215" s="263"/>
      <c r="Y215" s="262">
        <v>4</v>
      </c>
      <c r="Z215" s="262">
        <v>3</v>
      </c>
      <c r="AA215" s="263"/>
      <c r="AB215" s="262">
        <v>3</v>
      </c>
      <c r="AC215" s="262">
        <v>5</v>
      </c>
      <c r="AD215" s="263"/>
      <c r="AE215" s="262">
        <v>24713.9</v>
      </c>
      <c r="AF215" s="262">
        <v>7369</v>
      </c>
      <c r="AM215" s="253">
        <f t="shared" si="6"/>
        <v>9</v>
      </c>
      <c r="AN215" s="252">
        <f t="shared" si="7"/>
        <v>1.2000000000000002</v>
      </c>
    </row>
    <row r="216" spans="1:40" x14ac:dyDescent="0.25">
      <c r="A216" s="261">
        <v>44256</v>
      </c>
      <c r="B216" s="262">
        <v>54426</v>
      </c>
      <c r="C216" s="262">
        <v>20</v>
      </c>
      <c r="D216" s="262">
        <v>3</v>
      </c>
      <c r="E216" s="262">
        <v>-1</v>
      </c>
      <c r="F216" s="262">
        <v>12</v>
      </c>
      <c r="G216" s="262">
        <v>0</v>
      </c>
      <c r="H216" s="262">
        <v>0</v>
      </c>
      <c r="I216" s="262">
        <v>3</v>
      </c>
      <c r="J216" s="262">
        <v>163329.23000000001</v>
      </c>
      <c r="K216" s="262">
        <v>152200</v>
      </c>
      <c r="L216" s="262">
        <v>3629.23</v>
      </c>
      <c r="M216" s="262">
        <v>7500</v>
      </c>
      <c r="N216" s="262">
        <v>215204.48000000001</v>
      </c>
      <c r="O216" s="262">
        <v>-1</v>
      </c>
      <c r="P216" s="262">
        <v>0</v>
      </c>
      <c r="Q216" s="263"/>
      <c r="R216" s="263"/>
      <c r="S216" s="262">
        <v>1</v>
      </c>
      <c r="T216" s="262">
        <v>1</v>
      </c>
      <c r="U216" s="262">
        <v>-1</v>
      </c>
      <c r="V216" s="263"/>
      <c r="W216" s="263"/>
      <c r="X216" s="263"/>
      <c r="Y216" s="262">
        <v>-1</v>
      </c>
      <c r="Z216" s="262">
        <v>4</v>
      </c>
      <c r="AA216" s="262">
        <v>2</v>
      </c>
      <c r="AB216" s="262">
        <v>3</v>
      </c>
      <c r="AC216" s="262">
        <v>3</v>
      </c>
      <c r="AD216" s="263"/>
      <c r="AE216" s="262">
        <v>550812.4</v>
      </c>
      <c r="AF216" s="262">
        <v>186863.7</v>
      </c>
      <c r="AM216" s="253">
        <f t="shared" si="6"/>
        <v>61</v>
      </c>
      <c r="AN216" s="252">
        <f t="shared" si="7"/>
        <v>-2.2000000000000002</v>
      </c>
    </row>
    <row r="217" spans="1:40" x14ac:dyDescent="0.25">
      <c r="A217" s="261">
        <v>44256</v>
      </c>
      <c r="B217" s="262">
        <v>54431</v>
      </c>
      <c r="C217" s="263"/>
      <c r="D217" s="263"/>
      <c r="E217" s="263"/>
      <c r="F217" s="263"/>
      <c r="G217" s="263"/>
      <c r="H217" s="263"/>
      <c r="I217" s="263"/>
      <c r="J217" s="263"/>
      <c r="K217" s="263"/>
      <c r="L217" s="263"/>
      <c r="M217" s="263"/>
      <c r="N217" s="263"/>
      <c r="O217" s="263"/>
      <c r="P217" s="263"/>
      <c r="Q217" s="263"/>
      <c r="R217" s="263"/>
      <c r="S217" s="263"/>
      <c r="T217" s="263"/>
      <c r="U217" s="263"/>
      <c r="V217" s="263"/>
      <c r="W217" s="263"/>
      <c r="X217" s="263"/>
      <c r="Y217" s="263"/>
      <c r="Z217" s="263"/>
      <c r="AA217" s="263"/>
      <c r="AB217" s="263"/>
      <c r="AC217" s="263"/>
      <c r="AD217" s="263"/>
      <c r="AE217" s="263"/>
      <c r="AF217" s="263"/>
      <c r="AM217" s="253">
        <f t="shared" si="6"/>
        <v>0</v>
      </c>
      <c r="AN217" s="252">
        <f t="shared" si="7"/>
        <v>0</v>
      </c>
    </row>
    <row r="218" spans="1:40" x14ac:dyDescent="0.25">
      <c r="A218" s="261">
        <v>44256</v>
      </c>
      <c r="B218" s="262">
        <v>54471</v>
      </c>
      <c r="C218" s="262">
        <v>0</v>
      </c>
      <c r="D218" s="262">
        <v>1</v>
      </c>
      <c r="E218" s="262">
        <v>-2</v>
      </c>
      <c r="F218" s="262">
        <v>-1</v>
      </c>
      <c r="G218" s="262">
        <v>0</v>
      </c>
      <c r="H218" s="262">
        <v>0</v>
      </c>
      <c r="I218" s="262">
        <v>0</v>
      </c>
      <c r="J218" s="262">
        <v>50.24</v>
      </c>
      <c r="K218" s="262">
        <v>0</v>
      </c>
      <c r="L218" s="262">
        <v>50.24</v>
      </c>
      <c r="M218" s="262">
        <v>0</v>
      </c>
      <c r="N218" s="262">
        <v>334000</v>
      </c>
      <c r="O218" s="263"/>
      <c r="P218" s="262">
        <v>-1</v>
      </c>
      <c r="Q218" s="262">
        <v>1</v>
      </c>
      <c r="R218" s="263"/>
      <c r="S218" s="262">
        <v>2</v>
      </c>
      <c r="T218" s="263"/>
      <c r="U218" s="263"/>
      <c r="V218" s="263"/>
      <c r="W218" s="263"/>
      <c r="X218" s="263"/>
      <c r="Y218" s="262">
        <v>-2</v>
      </c>
      <c r="Z218" s="263"/>
      <c r="AA218" s="263"/>
      <c r="AB218" s="262">
        <v>2</v>
      </c>
      <c r="AC218" s="263"/>
      <c r="AD218" s="263"/>
      <c r="AE218" s="262">
        <v>191908.9</v>
      </c>
      <c r="AF218" s="262">
        <v>145927.4</v>
      </c>
      <c r="AM218" s="253">
        <f t="shared" si="6"/>
        <v>-1</v>
      </c>
      <c r="AN218" s="252">
        <f t="shared" si="7"/>
        <v>6.8</v>
      </c>
    </row>
    <row r="219" spans="1:40" x14ac:dyDescent="0.25">
      <c r="A219" s="261">
        <v>44256</v>
      </c>
      <c r="B219" s="262">
        <v>54476</v>
      </c>
      <c r="C219" s="262">
        <v>3</v>
      </c>
      <c r="D219" s="262">
        <v>1</v>
      </c>
      <c r="E219" s="262">
        <v>5</v>
      </c>
      <c r="F219" s="262">
        <v>2</v>
      </c>
      <c r="G219" s="262">
        <v>0</v>
      </c>
      <c r="H219" s="262">
        <v>0</v>
      </c>
      <c r="I219" s="262">
        <v>0</v>
      </c>
      <c r="J219" s="262">
        <v>96942.91</v>
      </c>
      <c r="K219" s="262">
        <v>77900</v>
      </c>
      <c r="L219" s="262">
        <v>42.91</v>
      </c>
      <c r="M219" s="262">
        <v>19000</v>
      </c>
      <c r="N219" s="262">
        <v>742392.31999999995</v>
      </c>
      <c r="O219" s="262">
        <v>0</v>
      </c>
      <c r="P219" s="262">
        <v>0</v>
      </c>
      <c r="Q219" s="262">
        <v>1</v>
      </c>
      <c r="R219" s="263"/>
      <c r="S219" s="262">
        <v>-1</v>
      </c>
      <c r="T219" s="263"/>
      <c r="U219" s="262">
        <v>3</v>
      </c>
      <c r="V219" s="263"/>
      <c r="W219" s="263"/>
      <c r="X219" s="263"/>
      <c r="Y219" s="262">
        <v>1</v>
      </c>
      <c r="Z219" s="262">
        <v>3</v>
      </c>
      <c r="AA219" s="263"/>
      <c r="AB219" s="262">
        <v>2</v>
      </c>
      <c r="AC219" s="262">
        <v>4</v>
      </c>
      <c r="AD219" s="263"/>
      <c r="AE219" s="262">
        <v>41872.800000000003</v>
      </c>
      <c r="AF219" s="262">
        <v>16548.3</v>
      </c>
      <c r="AM219" s="253">
        <f t="shared" si="6"/>
        <v>8</v>
      </c>
      <c r="AN219" s="252">
        <f t="shared" si="7"/>
        <v>5.2</v>
      </c>
    </row>
    <row r="220" spans="1:40" x14ac:dyDescent="0.25">
      <c r="A220" s="261">
        <v>44256</v>
      </c>
      <c r="B220" s="262">
        <v>54481</v>
      </c>
      <c r="C220" s="262">
        <v>17</v>
      </c>
      <c r="D220" s="262">
        <v>35</v>
      </c>
      <c r="E220" s="262">
        <v>57</v>
      </c>
      <c r="F220" s="262">
        <v>-4</v>
      </c>
      <c r="G220" s="262">
        <v>0</v>
      </c>
      <c r="H220" s="262">
        <v>2</v>
      </c>
      <c r="I220" s="262">
        <v>1</v>
      </c>
      <c r="J220" s="262">
        <v>134742.19</v>
      </c>
      <c r="K220" s="262">
        <v>112490</v>
      </c>
      <c r="L220" s="262">
        <v>12252.19</v>
      </c>
      <c r="M220" s="262">
        <v>10000</v>
      </c>
      <c r="N220" s="262">
        <v>2309731.4</v>
      </c>
      <c r="O220" s="262">
        <v>3</v>
      </c>
      <c r="P220" s="262">
        <v>1</v>
      </c>
      <c r="Q220" s="262">
        <v>2</v>
      </c>
      <c r="R220" s="263"/>
      <c r="S220" s="262">
        <v>2</v>
      </c>
      <c r="T220" s="263"/>
      <c r="U220" s="262">
        <v>2</v>
      </c>
      <c r="V220" s="263"/>
      <c r="W220" s="262">
        <v>-1</v>
      </c>
      <c r="X220" s="263"/>
      <c r="Y220" s="262">
        <v>7</v>
      </c>
      <c r="Z220" s="262">
        <v>1</v>
      </c>
      <c r="AA220" s="262">
        <v>1</v>
      </c>
      <c r="AB220" s="262">
        <v>3</v>
      </c>
      <c r="AC220" s="262">
        <v>5</v>
      </c>
      <c r="AD220" s="263"/>
      <c r="AE220" s="262">
        <v>851049.7</v>
      </c>
      <c r="AF220" s="262">
        <v>245006.8</v>
      </c>
      <c r="AM220" s="253">
        <f t="shared" si="6"/>
        <v>37</v>
      </c>
      <c r="AN220" s="252">
        <f t="shared" si="7"/>
        <v>41.6</v>
      </c>
    </row>
    <row r="221" spans="1:40" x14ac:dyDescent="0.25">
      <c r="A221" s="261">
        <v>44256</v>
      </c>
      <c r="B221" s="262">
        <v>54483</v>
      </c>
      <c r="C221" s="263"/>
      <c r="D221" s="263"/>
      <c r="E221" s="263"/>
      <c r="F221" s="263"/>
      <c r="G221" s="263"/>
      <c r="H221" s="263"/>
      <c r="I221" s="263"/>
      <c r="J221" s="263"/>
      <c r="K221" s="263"/>
      <c r="L221" s="263"/>
      <c r="M221" s="263"/>
      <c r="N221" s="263"/>
      <c r="O221" s="263"/>
      <c r="P221" s="263"/>
      <c r="Q221" s="263"/>
      <c r="R221" s="263"/>
      <c r="S221" s="263"/>
      <c r="T221" s="263"/>
      <c r="U221" s="263"/>
      <c r="V221" s="263"/>
      <c r="W221" s="263"/>
      <c r="X221" s="263"/>
      <c r="Y221" s="263"/>
      <c r="Z221" s="263"/>
      <c r="AA221" s="263"/>
      <c r="AB221" s="263"/>
      <c r="AC221" s="263"/>
      <c r="AD221" s="263"/>
      <c r="AE221" s="263"/>
      <c r="AF221" s="263"/>
      <c r="AM221" s="253">
        <f t="shared" si="6"/>
        <v>0</v>
      </c>
      <c r="AN221" s="252">
        <f t="shared" si="7"/>
        <v>0</v>
      </c>
    </row>
    <row r="222" spans="1:40" x14ac:dyDescent="0.25">
      <c r="A222" s="261">
        <v>44256</v>
      </c>
      <c r="B222" s="262">
        <v>54486</v>
      </c>
      <c r="C222" s="262">
        <v>7</v>
      </c>
      <c r="D222" s="262">
        <v>4</v>
      </c>
      <c r="E222" s="262">
        <v>2</v>
      </c>
      <c r="F222" s="262">
        <v>-1</v>
      </c>
      <c r="G222" s="262">
        <v>-1</v>
      </c>
      <c r="H222" s="262">
        <v>0</v>
      </c>
      <c r="I222" s="262">
        <v>0</v>
      </c>
      <c r="J222" s="262">
        <v>34059.35</v>
      </c>
      <c r="K222" s="262">
        <v>26000</v>
      </c>
      <c r="L222" s="262">
        <v>8059.35</v>
      </c>
      <c r="M222" s="262">
        <v>0</v>
      </c>
      <c r="N222" s="262">
        <v>123001.12</v>
      </c>
      <c r="O222" s="262">
        <v>1</v>
      </c>
      <c r="P222" s="263"/>
      <c r="Q222" s="263"/>
      <c r="R222" s="263"/>
      <c r="S222" s="263"/>
      <c r="T222" s="263"/>
      <c r="U222" s="262">
        <v>1</v>
      </c>
      <c r="V222" s="263"/>
      <c r="W222" s="263"/>
      <c r="X222" s="263"/>
      <c r="Y222" s="262">
        <v>1</v>
      </c>
      <c r="Z222" s="263"/>
      <c r="AA222" s="262">
        <v>1</v>
      </c>
      <c r="AB222" s="263"/>
      <c r="AC222" s="262">
        <v>3</v>
      </c>
      <c r="AD222" s="263"/>
      <c r="AE222" s="262">
        <v>69494.5</v>
      </c>
      <c r="AF222" s="262">
        <v>15292.6</v>
      </c>
      <c r="AM222" s="253">
        <f t="shared" si="6"/>
        <v>10</v>
      </c>
      <c r="AN222" s="252">
        <f t="shared" si="7"/>
        <v>8</v>
      </c>
    </row>
    <row r="223" spans="1:40" x14ac:dyDescent="0.25">
      <c r="A223" s="261">
        <v>44256</v>
      </c>
      <c r="B223" s="262">
        <v>54491</v>
      </c>
      <c r="C223" s="262">
        <v>-2</v>
      </c>
      <c r="D223" s="262">
        <v>1</v>
      </c>
      <c r="E223" s="262">
        <v>-1</v>
      </c>
      <c r="F223" s="262">
        <v>0</v>
      </c>
      <c r="G223" s="262">
        <v>-1</v>
      </c>
      <c r="H223" s="262">
        <v>0</v>
      </c>
      <c r="I223" s="262">
        <v>0</v>
      </c>
      <c r="J223" s="262">
        <v>68439.42</v>
      </c>
      <c r="K223" s="262">
        <v>68000</v>
      </c>
      <c r="L223" s="262">
        <v>439.42</v>
      </c>
      <c r="M223" s="262">
        <v>0</v>
      </c>
      <c r="N223" s="262">
        <v>213600</v>
      </c>
      <c r="O223" s="262">
        <v>1</v>
      </c>
      <c r="P223" s="263"/>
      <c r="Q223" s="263"/>
      <c r="R223" s="263"/>
      <c r="S223" s="262">
        <v>0</v>
      </c>
      <c r="T223" s="263"/>
      <c r="U223" s="262">
        <v>-1</v>
      </c>
      <c r="V223" s="263"/>
      <c r="W223" s="263"/>
      <c r="X223" s="263"/>
      <c r="Y223" s="262">
        <v>8</v>
      </c>
      <c r="Z223" s="262">
        <v>1</v>
      </c>
      <c r="AA223" s="263"/>
      <c r="AB223" s="262">
        <v>2</v>
      </c>
      <c r="AC223" s="262">
        <v>1</v>
      </c>
      <c r="AD223" s="263"/>
      <c r="AE223" s="262">
        <v>334130.2</v>
      </c>
      <c r="AF223" s="262">
        <v>115351.8</v>
      </c>
      <c r="AM223" s="253">
        <f t="shared" si="6"/>
        <v>-7</v>
      </c>
      <c r="AN223" s="252">
        <f t="shared" si="7"/>
        <v>4</v>
      </c>
    </row>
    <row r="224" spans="1:40" x14ac:dyDescent="0.25">
      <c r="A224" s="261">
        <v>44256</v>
      </c>
      <c r="B224" s="262">
        <v>54496</v>
      </c>
      <c r="C224" s="262">
        <v>0</v>
      </c>
      <c r="D224" s="262">
        <v>-1</v>
      </c>
      <c r="E224" s="262">
        <v>-5</v>
      </c>
      <c r="F224" s="262">
        <v>-5</v>
      </c>
      <c r="G224" s="262">
        <v>0</v>
      </c>
      <c r="H224" s="262">
        <v>2</v>
      </c>
      <c r="I224" s="262">
        <v>2</v>
      </c>
      <c r="J224" s="262">
        <v>52671.46</v>
      </c>
      <c r="K224" s="262">
        <v>51000</v>
      </c>
      <c r="L224" s="262">
        <v>1671.46</v>
      </c>
      <c r="M224" s="262">
        <v>0</v>
      </c>
      <c r="N224" s="262">
        <v>168300.51</v>
      </c>
      <c r="O224" s="262">
        <v>2</v>
      </c>
      <c r="P224" s="263"/>
      <c r="Q224" s="263"/>
      <c r="R224" s="263"/>
      <c r="S224" s="262">
        <v>2</v>
      </c>
      <c r="T224" s="263"/>
      <c r="U224" s="262">
        <v>1</v>
      </c>
      <c r="V224" s="263"/>
      <c r="W224" s="263"/>
      <c r="X224" s="263"/>
      <c r="Y224" s="262">
        <v>-1</v>
      </c>
      <c r="Z224" s="263"/>
      <c r="AA224" s="263"/>
      <c r="AB224" s="262">
        <v>1</v>
      </c>
      <c r="AC224" s="262">
        <v>2</v>
      </c>
      <c r="AD224" s="263"/>
      <c r="AE224" s="262">
        <v>81633.100000000006</v>
      </c>
      <c r="AF224" s="262">
        <v>61565.8</v>
      </c>
      <c r="AM224" s="253">
        <f t="shared" si="6"/>
        <v>5</v>
      </c>
      <c r="AN224" s="252">
        <f t="shared" si="7"/>
        <v>23.6</v>
      </c>
    </row>
    <row r="225" spans="1:40" x14ac:dyDescent="0.25">
      <c r="A225" s="261">
        <v>44256</v>
      </c>
      <c r="B225" s="262">
        <v>54516</v>
      </c>
      <c r="C225" s="262">
        <v>1</v>
      </c>
      <c r="D225" s="262">
        <v>1</v>
      </c>
      <c r="E225" s="262">
        <v>1</v>
      </c>
      <c r="F225" s="262">
        <v>0</v>
      </c>
      <c r="G225" s="262">
        <v>0</v>
      </c>
      <c r="H225" s="262">
        <v>0</v>
      </c>
      <c r="I225" s="262">
        <v>0</v>
      </c>
      <c r="J225" s="262">
        <v>38065</v>
      </c>
      <c r="K225" s="262">
        <v>38000</v>
      </c>
      <c r="L225" s="262">
        <v>65</v>
      </c>
      <c r="M225" s="262">
        <v>0</v>
      </c>
      <c r="N225" s="262">
        <v>161000</v>
      </c>
      <c r="O225" s="263"/>
      <c r="P225" s="262">
        <v>1</v>
      </c>
      <c r="Q225" s="262">
        <v>0</v>
      </c>
      <c r="R225" s="263"/>
      <c r="S225" s="262">
        <v>-2</v>
      </c>
      <c r="T225" s="262">
        <v>-1</v>
      </c>
      <c r="U225" s="262">
        <v>4</v>
      </c>
      <c r="V225" s="263"/>
      <c r="W225" s="263"/>
      <c r="X225" s="263"/>
      <c r="Y225" s="262">
        <v>-2</v>
      </c>
      <c r="Z225" s="262">
        <v>1</v>
      </c>
      <c r="AA225" s="263"/>
      <c r="AB225" s="262">
        <v>4</v>
      </c>
      <c r="AC225" s="262">
        <v>2</v>
      </c>
      <c r="AD225" s="263"/>
      <c r="AE225" s="262">
        <v>381200.5</v>
      </c>
      <c r="AF225" s="262">
        <v>157324.6</v>
      </c>
      <c r="AM225" s="253">
        <f t="shared" si="6"/>
        <v>2</v>
      </c>
      <c r="AN225" s="252">
        <f t="shared" si="7"/>
        <v>4.2</v>
      </c>
    </row>
    <row r="226" spans="1:40" x14ac:dyDescent="0.25">
      <c r="A226" s="261">
        <v>44256</v>
      </c>
      <c r="B226" s="262">
        <v>54525</v>
      </c>
      <c r="C226" s="262">
        <v>3</v>
      </c>
      <c r="D226" s="262">
        <v>2</v>
      </c>
      <c r="E226" s="262">
        <v>5</v>
      </c>
      <c r="F226" s="262">
        <v>1</v>
      </c>
      <c r="G226" s="262">
        <v>0</v>
      </c>
      <c r="H226" s="262">
        <v>0</v>
      </c>
      <c r="I226" s="262">
        <v>0</v>
      </c>
      <c r="J226" s="263"/>
      <c r="K226" s="263"/>
      <c r="L226" s="263"/>
      <c r="M226" s="263"/>
      <c r="N226" s="263"/>
      <c r="O226" s="262">
        <v>1</v>
      </c>
      <c r="P226" s="262">
        <v>1</v>
      </c>
      <c r="Q226" s="263"/>
      <c r="R226" s="263"/>
      <c r="S226" s="262">
        <v>-1</v>
      </c>
      <c r="T226" s="263"/>
      <c r="U226" s="263"/>
      <c r="V226" s="263"/>
      <c r="W226" s="263"/>
      <c r="X226" s="263"/>
      <c r="Y226" s="262">
        <v>2</v>
      </c>
      <c r="Z226" s="263"/>
      <c r="AA226" s="263"/>
      <c r="AB226" s="262">
        <v>3</v>
      </c>
      <c r="AC226" s="263"/>
      <c r="AD226" s="263"/>
      <c r="AE226" s="262">
        <v>34553.199999999997</v>
      </c>
      <c r="AF226" s="262">
        <v>0</v>
      </c>
      <c r="AM226" s="253">
        <f t="shared" si="6"/>
        <v>7</v>
      </c>
      <c r="AN226" s="252">
        <f t="shared" si="7"/>
        <v>8</v>
      </c>
    </row>
    <row r="227" spans="1:40" x14ac:dyDescent="0.25">
      <c r="A227" s="261">
        <v>44256</v>
      </c>
      <c r="B227" s="262">
        <v>54533</v>
      </c>
      <c r="C227" s="262">
        <v>2</v>
      </c>
      <c r="D227" s="262">
        <v>1</v>
      </c>
      <c r="E227" s="262">
        <v>0</v>
      </c>
      <c r="F227" s="262">
        <v>1</v>
      </c>
      <c r="G227" s="262">
        <v>0</v>
      </c>
      <c r="H227" s="262">
        <v>0</v>
      </c>
      <c r="I227" s="262">
        <v>0</v>
      </c>
      <c r="J227" s="262">
        <v>70180.52</v>
      </c>
      <c r="K227" s="262">
        <v>70000</v>
      </c>
      <c r="L227" s="262">
        <v>180.52</v>
      </c>
      <c r="M227" s="262">
        <v>0</v>
      </c>
      <c r="N227" s="262">
        <v>171062</v>
      </c>
      <c r="O227" s="262">
        <v>2</v>
      </c>
      <c r="P227" s="263"/>
      <c r="Q227" s="262">
        <v>1</v>
      </c>
      <c r="R227" s="263"/>
      <c r="S227" s="262">
        <v>2</v>
      </c>
      <c r="T227" s="263"/>
      <c r="U227" s="262">
        <v>0</v>
      </c>
      <c r="V227" s="263"/>
      <c r="W227" s="262">
        <v>1</v>
      </c>
      <c r="X227" s="263"/>
      <c r="Y227" s="262">
        <v>-3</v>
      </c>
      <c r="Z227" s="262">
        <v>1</v>
      </c>
      <c r="AA227" s="263"/>
      <c r="AB227" s="262">
        <v>3</v>
      </c>
      <c r="AC227" s="262">
        <v>1</v>
      </c>
      <c r="AD227" s="263"/>
      <c r="AE227" s="262">
        <v>1464.5</v>
      </c>
      <c r="AF227" s="262">
        <v>149.6</v>
      </c>
      <c r="AM227" s="253">
        <f t="shared" si="6"/>
        <v>5</v>
      </c>
      <c r="AN227" s="252">
        <f t="shared" si="7"/>
        <v>30.400000000000002</v>
      </c>
    </row>
    <row r="228" spans="1:40" x14ac:dyDescent="0.25">
      <c r="A228" s="261">
        <v>44256</v>
      </c>
      <c r="B228" s="262">
        <v>54535</v>
      </c>
      <c r="C228" s="262">
        <v>7</v>
      </c>
      <c r="D228" s="262">
        <v>1</v>
      </c>
      <c r="E228" s="262">
        <v>5</v>
      </c>
      <c r="F228" s="262">
        <v>1</v>
      </c>
      <c r="G228" s="262">
        <v>-1</v>
      </c>
      <c r="H228" s="262">
        <v>0</v>
      </c>
      <c r="I228" s="262">
        <v>0</v>
      </c>
      <c r="J228" s="262">
        <v>96823.3</v>
      </c>
      <c r="K228" s="262">
        <v>92000</v>
      </c>
      <c r="L228" s="262">
        <v>4823.3</v>
      </c>
      <c r="M228" s="262">
        <v>0</v>
      </c>
      <c r="N228" s="262">
        <v>233683.41</v>
      </c>
      <c r="O228" s="262">
        <v>6</v>
      </c>
      <c r="P228" s="262">
        <v>8</v>
      </c>
      <c r="Q228" s="262">
        <v>2</v>
      </c>
      <c r="R228" s="262">
        <v>1</v>
      </c>
      <c r="S228" s="263"/>
      <c r="T228" s="263"/>
      <c r="U228" s="262">
        <v>3</v>
      </c>
      <c r="V228" s="263"/>
      <c r="W228" s="262">
        <v>2</v>
      </c>
      <c r="X228" s="263"/>
      <c r="Y228" s="262">
        <v>5</v>
      </c>
      <c r="Z228" s="262">
        <v>4</v>
      </c>
      <c r="AA228" s="262">
        <v>1</v>
      </c>
      <c r="AB228" s="262">
        <v>6</v>
      </c>
      <c r="AC228" s="263"/>
      <c r="AD228" s="263"/>
      <c r="AE228" s="262">
        <v>682820.4</v>
      </c>
      <c r="AF228" s="262">
        <v>229551.9</v>
      </c>
      <c r="AM228" s="253">
        <f t="shared" si="6"/>
        <v>12</v>
      </c>
      <c r="AN228" s="252">
        <f t="shared" si="7"/>
        <v>126</v>
      </c>
    </row>
    <row r="229" spans="1:40" x14ac:dyDescent="0.25">
      <c r="A229" s="261">
        <v>44256</v>
      </c>
      <c r="B229" s="262">
        <v>54601</v>
      </c>
      <c r="C229" s="262">
        <v>1</v>
      </c>
      <c r="D229" s="262">
        <v>1</v>
      </c>
      <c r="E229" s="262">
        <v>1</v>
      </c>
      <c r="F229" s="262">
        <v>1</v>
      </c>
      <c r="G229" s="262">
        <v>0</v>
      </c>
      <c r="H229" s="262">
        <v>0</v>
      </c>
      <c r="I229" s="262">
        <v>0</v>
      </c>
      <c r="J229" s="262">
        <v>61858.66</v>
      </c>
      <c r="K229" s="262">
        <v>30000</v>
      </c>
      <c r="L229" s="262">
        <v>1858.66</v>
      </c>
      <c r="M229" s="262">
        <v>30000</v>
      </c>
      <c r="N229" s="262">
        <v>269391.51</v>
      </c>
      <c r="O229" s="262">
        <v>3</v>
      </c>
      <c r="P229" s="262">
        <v>0</v>
      </c>
      <c r="Q229" s="262">
        <v>0</v>
      </c>
      <c r="R229" s="263"/>
      <c r="S229" s="263"/>
      <c r="T229" s="263"/>
      <c r="U229" s="262">
        <v>1</v>
      </c>
      <c r="V229" s="263"/>
      <c r="W229" s="263"/>
      <c r="X229" s="263"/>
      <c r="Y229" s="262">
        <v>0</v>
      </c>
      <c r="Z229" s="262">
        <v>1</v>
      </c>
      <c r="AA229" s="262">
        <v>1</v>
      </c>
      <c r="AB229" s="262">
        <v>1</v>
      </c>
      <c r="AC229" s="262">
        <v>2</v>
      </c>
      <c r="AD229" s="263"/>
      <c r="AE229" s="262">
        <v>39217.800000000003</v>
      </c>
      <c r="AF229" s="262">
        <v>7040</v>
      </c>
      <c r="AM229" s="253">
        <f t="shared" si="6"/>
        <v>3</v>
      </c>
      <c r="AN229" s="252">
        <f t="shared" si="7"/>
        <v>20</v>
      </c>
    </row>
    <row r="230" spans="1:40" x14ac:dyDescent="0.25">
      <c r="A230" s="261">
        <v>44256</v>
      </c>
      <c r="B230" s="262">
        <v>54611</v>
      </c>
      <c r="C230" s="262">
        <v>0</v>
      </c>
      <c r="D230" s="262">
        <v>1</v>
      </c>
      <c r="E230" s="262">
        <v>2</v>
      </c>
      <c r="F230" s="262">
        <v>2</v>
      </c>
      <c r="G230" s="262">
        <v>0</v>
      </c>
      <c r="H230" s="262">
        <v>0</v>
      </c>
      <c r="I230" s="262">
        <v>0</v>
      </c>
      <c r="J230" s="262">
        <v>11368.96</v>
      </c>
      <c r="K230" s="262">
        <v>11300</v>
      </c>
      <c r="L230" s="262">
        <v>68.959999999999994</v>
      </c>
      <c r="M230" s="262">
        <v>0</v>
      </c>
      <c r="N230" s="263"/>
      <c r="O230" s="263"/>
      <c r="P230" s="262">
        <v>-1</v>
      </c>
      <c r="Q230" s="263"/>
      <c r="R230" s="263"/>
      <c r="S230" s="262">
        <v>1</v>
      </c>
      <c r="T230" s="263"/>
      <c r="U230" s="263"/>
      <c r="V230" s="263"/>
      <c r="W230" s="263"/>
      <c r="X230" s="263"/>
      <c r="Y230" s="262">
        <v>1</v>
      </c>
      <c r="Z230" s="263"/>
      <c r="AA230" s="263"/>
      <c r="AB230" s="262">
        <v>1</v>
      </c>
      <c r="AC230" s="263"/>
      <c r="AD230" s="263"/>
      <c r="AE230" s="262">
        <v>67446.899999999994</v>
      </c>
      <c r="AF230" s="262">
        <v>26636.1</v>
      </c>
      <c r="AM230" s="253">
        <f t="shared" si="6"/>
        <v>2</v>
      </c>
      <c r="AN230" s="252">
        <f t="shared" si="7"/>
        <v>-2</v>
      </c>
    </row>
    <row r="231" spans="1:40" x14ac:dyDescent="0.25">
      <c r="A231" s="261">
        <v>44256</v>
      </c>
      <c r="B231" s="262">
        <v>54636</v>
      </c>
      <c r="C231" s="262">
        <v>3</v>
      </c>
      <c r="D231" s="262">
        <v>-1</v>
      </c>
      <c r="E231" s="262">
        <v>-4</v>
      </c>
      <c r="F231" s="262">
        <v>1</v>
      </c>
      <c r="G231" s="262">
        <v>0</v>
      </c>
      <c r="H231" s="262">
        <v>0</v>
      </c>
      <c r="I231" s="262">
        <v>0</v>
      </c>
      <c r="J231" s="262">
        <v>34780</v>
      </c>
      <c r="K231" s="262">
        <v>34500</v>
      </c>
      <c r="L231" s="262">
        <v>280</v>
      </c>
      <c r="M231" s="262">
        <v>0</v>
      </c>
      <c r="N231" s="263"/>
      <c r="O231" s="262">
        <v>1</v>
      </c>
      <c r="P231" s="263"/>
      <c r="Q231" s="263"/>
      <c r="R231" s="263"/>
      <c r="S231" s="263"/>
      <c r="T231" s="263"/>
      <c r="U231" s="262">
        <v>2</v>
      </c>
      <c r="V231" s="263"/>
      <c r="W231" s="263"/>
      <c r="X231" s="263"/>
      <c r="Y231" s="262">
        <v>1</v>
      </c>
      <c r="Z231" s="262">
        <v>1</v>
      </c>
      <c r="AA231" s="263"/>
      <c r="AB231" s="262">
        <v>4</v>
      </c>
      <c r="AC231" s="263"/>
      <c r="AD231" s="263"/>
      <c r="AE231" s="262">
        <v>105888.9</v>
      </c>
      <c r="AF231" s="262">
        <v>31495.1</v>
      </c>
      <c r="AM231" s="253">
        <f t="shared" si="6"/>
        <v>7</v>
      </c>
      <c r="AN231" s="252">
        <f t="shared" si="7"/>
        <v>10</v>
      </c>
    </row>
    <row r="232" spans="1:40" x14ac:dyDescent="0.25">
      <c r="A232" s="261">
        <v>44256</v>
      </c>
      <c r="B232" s="262">
        <v>54671</v>
      </c>
      <c r="C232" s="262">
        <v>5</v>
      </c>
      <c r="D232" s="262">
        <v>3</v>
      </c>
      <c r="E232" s="262">
        <v>5</v>
      </c>
      <c r="F232" s="262">
        <v>5</v>
      </c>
      <c r="G232" s="262">
        <v>0</v>
      </c>
      <c r="H232" s="262">
        <v>0</v>
      </c>
      <c r="I232" s="262">
        <v>0</v>
      </c>
      <c r="J232" s="262">
        <v>73071</v>
      </c>
      <c r="K232" s="262">
        <v>62000</v>
      </c>
      <c r="L232" s="262">
        <v>1071</v>
      </c>
      <c r="M232" s="262">
        <v>10000</v>
      </c>
      <c r="N232" s="262">
        <v>549300.18999999994</v>
      </c>
      <c r="O232" s="262">
        <v>4</v>
      </c>
      <c r="P232" s="262">
        <v>3</v>
      </c>
      <c r="Q232" s="263"/>
      <c r="R232" s="263"/>
      <c r="S232" s="263"/>
      <c r="T232" s="263"/>
      <c r="U232" s="262">
        <v>3</v>
      </c>
      <c r="V232" s="263"/>
      <c r="W232" s="262">
        <v>-1</v>
      </c>
      <c r="X232" s="263"/>
      <c r="Y232" s="262">
        <v>-6</v>
      </c>
      <c r="Z232" s="262">
        <v>1</v>
      </c>
      <c r="AA232" s="262">
        <v>1</v>
      </c>
      <c r="AB232" s="262">
        <v>2</v>
      </c>
      <c r="AC232" s="262">
        <v>2</v>
      </c>
      <c r="AD232" s="263"/>
      <c r="AE232" s="262">
        <v>209590.5</v>
      </c>
      <c r="AF232" s="262">
        <v>63073.399999999994</v>
      </c>
      <c r="AM232" s="253">
        <f t="shared" si="6"/>
        <v>15</v>
      </c>
      <c r="AN232" s="252">
        <f t="shared" si="7"/>
        <v>45.6</v>
      </c>
    </row>
    <row r="233" spans="1:40" x14ac:dyDescent="0.25">
      <c r="A233" s="261">
        <v>44256</v>
      </c>
      <c r="B233" s="262">
        <v>54686</v>
      </c>
      <c r="C233" s="262">
        <v>-1</v>
      </c>
      <c r="D233" s="262">
        <v>-1</v>
      </c>
      <c r="E233" s="262">
        <v>-5</v>
      </c>
      <c r="F233" s="262">
        <v>2</v>
      </c>
      <c r="G233" s="262">
        <v>0</v>
      </c>
      <c r="H233" s="262">
        <v>0</v>
      </c>
      <c r="I233" s="262">
        <v>0</v>
      </c>
      <c r="J233" s="262">
        <v>11000</v>
      </c>
      <c r="K233" s="262">
        <v>11000</v>
      </c>
      <c r="L233" s="262">
        <v>0</v>
      </c>
      <c r="M233" s="262">
        <v>0</v>
      </c>
      <c r="N233" s="262">
        <v>99643.77</v>
      </c>
      <c r="O233" s="262">
        <v>-1</v>
      </c>
      <c r="P233" s="263"/>
      <c r="Q233" s="263"/>
      <c r="R233" s="263"/>
      <c r="S233" s="263"/>
      <c r="T233" s="263"/>
      <c r="U233" s="262">
        <v>1</v>
      </c>
      <c r="V233" s="263"/>
      <c r="W233" s="263"/>
      <c r="X233" s="263"/>
      <c r="Y233" s="262">
        <v>1</v>
      </c>
      <c r="Z233" s="263"/>
      <c r="AA233" s="263"/>
      <c r="AB233" s="262">
        <v>1</v>
      </c>
      <c r="AC233" s="262">
        <v>1</v>
      </c>
      <c r="AD233" s="263"/>
      <c r="AE233" s="262">
        <v>6530</v>
      </c>
      <c r="AF233" s="262">
        <v>2001.2</v>
      </c>
      <c r="AM233" s="253">
        <f t="shared" si="6"/>
        <v>0</v>
      </c>
      <c r="AN233" s="252">
        <f t="shared" si="7"/>
        <v>-4</v>
      </c>
    </row>
    <row r="234" spans="1:40" x14ac:dyDescent="0.25">
      <c r="A234" s="261">
        <v>44256</v>
      </c>
      <c r="B234" s="262">
        <v>54696</v>
      </c>
      <c r="C234" s="262">
        <v>-4</v>
      </c>
      <c r="D234" s="262">
        <v>0</v>
      </c>
      <c r="E234" s="262">
        <v>0</v>
      </c>
      <c r="F234" s="262">
        <v>3</v>
      </c>
      <c r="G234" s="262">
        <v>0</v>
      </c>
      <c r="H234" s="262">
        <v>-1</v>
      </c>
      <c r="I234" s="262">
        <v>0</v>
      </c>
      <c r="J234" s="262">
        <v>71853.960000000006</v>
      </c>
      <c r="K234" s="262">
        <v>54000</v>
      </c>
      <c r="L234" s="262">
        <v>2853.96</v>
      </c>
      <c r="M234" s="262">
        <v>15000</v>
      </c>
      <c r="N234" s="262">
        <v>260379.79</v>
      </c>
      <c r="O234" s="262">
        <v>1</v>
      </c>
      <c r="P234" s="262">
        <v>-1</v>
      </c>
      <c r="Q234" s="262">
        <v>1</v>
      </c>
      <c r="R234" s="263"/>
      <c r="S234" s="262">
        <v>2</v>
      </c>
      <c r="T234" s="263"/>
      <c r="U234" s="262">
        <v>1</v>
      </c>
      <c r="V234" s="263"/>
      <c r="W234" s="262">
        <v>1</v>
      </c>
      <c r="X234" s="263"/>
      <c r="Y234" s="262">
        <v>9</v>
      </c>
      <c r="Z234" s="262">
        <v>2</v>
      </c>
      <c r="AA234" s="263"/>
      <c r="AB234" s="262">
        <v>4</v>
      </c>
      <c r="AC234" s="262">
        <v>2</v>
      </c>
      <c r="AD234" s="263"/>
      <c r="AE234" s="262">
        <v>941528.6</v>
      </c>
      <c r="AF234" s="262">
        <v>263378.5</v>
      </c>
      <c r="AM234" s="253">
        <f t="shared" si="6"/>
        <v>-7</v>
      </c>
      <c r="AN234" s="252">
        <f t="shared" si="7"/>
        <v>19.600000000000001</v>
      </c>
    </row>
    <row r="235" spans="1:40" x14ac:dyDescent="0.25">
      <c r="A235" s="261">
        <v>44256</v>
      </c>
      <c r="B235" s="262">
        <v>54700</v>
      </c>
      <c r="C235" s="262">
        <v>10</v>
      </c>
      <c r="D235" s="262">
        <v>-1</v>
      </c>
      <c r="E235" s="262">
        <v>-3</v>
      </c>
      <c r="F235" s="262">
        <v>2</v>
      </c>
      <c r="G235" s="262">
        <v>0</v>
      </c>
      <c r="H235" s="262">
        <v>0</v>
      </c>
      <c r="I235" s="262">
        <v>0</v>
      </c>
      <c r="J235" s="262">
        <v>10866.68</v>
      </c>
      <c r="K235" s="262">
        <v>7400</v>
      </c>
      <c r="L235" s="262">
        <v>466.68</v>
      </c>
      <c r="M235" s="262">
        <v>3000</v>
      </c>
      <c r="N235" s="263"/>
      <c r="O235" s="262">
        <v>-1</v>
      </c>
      <c r="P235" s="262">
        <v>0</v>
      </c>
      <c r="Q235" s="262">
        <v>0</v>
      </c>
      <c r="R235" s="263"/>
      <c r="S235" s="262">
        <v>-2</v>
      </c>
      <c r="T235" s="263"/>
      <c r="U235" s="262">
        <v>-1</v>
      </c>
      <c r="V235" s="263"/>
      <c r="W235" s="263"/>
      <c r="X235" s="263"/>
      <c r="Y235" s="262">
        <v>-4</v>
      </c>
      <c r="Z235" s="262">
        <v>1</v>
      </c>
      <c r="AA235" s="263"/>
      <c r="AB235" s="262">
        <v>1</v>
      </c>
      <c r="AC235" s="263"/>
      <c r="AD235" s="263"/>
      <c r="AE235" s="262">
        <v>121893.1</v>
      </c>
      <c r="AF235" s="262">
        <v>69064.5</v>
      </c>
      <c r="AM235" s="253">
        <f t="shared" si="6"/>
        <v>22</v>
      </c>
      <c r="AN235" s="252">
        <f t="shared" si="7"/>
        <v>-17.600000000000001</v>
      </c>
    </row>
    <row r="236" spans="1:40" x14ac:dyDescent="0.25">
      <c r="A236" s="261">
        <v>44256</v>
      </c>
      <c r="B236" s="262">
        <v>55231</v>
      </c>
      <c r="C236" s="262">
        <v>10</v>
      </c>
      <c r="D236" s="262">
        <v>2</v>
      </c>
      <c r="E236" s="262">
        <v>-1</v>
      </c>
      <c r="F236" s="262">
        <v>2</v>
      </c>
      <c r="G236" s="262">
        <v>-1</v>
      </c>
      <c r="H236" s="262">
        <v>0</v>
      </c>
      <c r="I236" s="262">
        <v>0</v>
      </c>
      <c r="J236" s="262">
        <v>65180.3</v>
      </c>
      <c r="K236" s="262">
        <v>33000</v>
      </c>
      <c r="L236" s="262">
        <v>2180.3000000000002</v>
      </c>
      <c r="M236" s="262">
        <v>30000</v>
      </c>
      <c r="N236" s="262">
        <v>608590.1</v>
      </c>
      <c r="O236" s="262">
        <v>5</v>
      </c>
      <c r="P236" s="262">
        <v>-1</v>
      </c>
      <c r="Q236" s="262">
        <v>1</v>
      </c>
      <c r="R236" s="263"/>
      <c r="S236" s="262">
        <v>3</v>
      </c>
      <c r="T236" s="263"/>
      <c r="U236" s="263"/>
      <c r="V236" s="263"/>
      <c r="W236" s="263"/>
      <c r="X236" s="263"/>
      <c r="Y236" s="262">
        <v>2</v>
      </c>
      <c r="Z236" s="262">
        <v>2</v>
      </c>
      <c r="AA236" s="262">
        <v>1</v>
      </c>
      <c r="AB236" s="262">
        <v>2</v>
      </c>
      <c r="AC236" s="262">
        <v>1</v>
      </c>
      <c r="AD236" s="263"/>
      <c r="AE236" s="262">
        <v>309412.5</v>
      </c>
      <c r="AF236" s="262">
        <v>134913.1</v>
      </c>
      <c r="AM236" s="253">
        <f t="shared" si="6"/>
        <v>19</v>
      </c>
      <c r="AN236" s="252">
        <f t="shared" si="7"/>
        <v>41.599999999999994</v>
      </c>
    </row>
    <row r="237" spans="1:40" x14ac:dyDescent="0.25">
      <c r="A237" s="261">
        <v>44256</v>
      </c>
      <c r="B237" s="262">
        <v>55298</v>
      </c>
      <c r="C237" s="262">
        <v>-2</v>
      </c>
      <c r="D237" s="262">
        <v>3</v>
      </c>
      <c r="E237" s="262">
        <v>0</v>
      </c>
      <c r="F237" s="262">
        <v>-3</v>
      </c>
      <c r="G237" s="262">
        <v>0</v>
      </c>
      <c r="H237" s="262">
        <v>0</v>
      </c>
      <c r="I237" s="262">
        <v>0</v>
      </c>
      <c r="J237" s="262">
        <v>292.60000000000002</v>
      </c>
      <c r="K237" s="262">
        <v>0</v>
      </c>
      <c r="L237" s="262">
        <v>292.60000000000002</v>
      </c>
      <c r="M237" s="262">
        <v>0</v>
      </c>
      <c r="N237" s="263"/>
      <c r="O237" s="262">
        <v>1</v>
      </c>
      <c r="P237" s="263"/>
      <c r="Q237" s="263"/>
      <c r="R237" s="263"/>
      <c r="S237" s="262">
        <v>0</v>
      </c>
      <c r="T237" s="263"/>
      <c r="U237" s="262">
        <v>1</v>
      </c>
      <c r="V237" s="263"/>
      <c r="W237" s="263"/>
      <c r="X237" s="263"/>
      <c r="Y237" s="262">
        <v>3</v>
      </c>
      <c r="Z237" s="263"/>
      <c r="AA237" s="263"/>
      <c r="AB237" s="263"/>
      <c r="AC237" s="263"/>
      <c r="AD237" s="263"/>
      <c r="AE237" s="262">
        <v>8887.5</v>
      </c>
      <c r="AF237" s="262">
        <v>3311.5</v>
      </c>
      <c r="AM237" s="253">
        <f t="shared" si="6"/>
        <v>-7</v>
      </c>
      <c r="AN237" s="252">
        <f t="shared" si="7"/>
        <v>8</v>
      </c>
    </row>
    <row r="238" spans="1:40" x14ac:dyDescent="0.25">
      <c r="A238" s="261">
        <v>44256</v>
      </c>
      <c r="B238" s="262">
        <v>55406</v>
      </c>
      <c r="C238" s="262">
        <v>3</v>
      </c>
      <c r="D238" s="262">
        <v>-4</v>
      </c>
      <c r="E238" s="262">
        <v>-6</v>
      </c>
      <c r="F238" s="262">
        <v>3</v>
      </c>
      <c r="G238" s="262">
        <v>0</v>
      </c>
      <c r="H238" s="262">
        <v>0</v>
      </c>
      <c r="I238" s="262">
        <v>0</v>
      </c>
      <c r="J238" s="262">
        <v>77977.429999999993</v>
      </c>
      <c r="K238" s="262">
        <v>26000</v>
      </c>
      <c r="L238" s="262">
        <v>1977.43</v>
      </c>
      <c r="M238" s="262">
        <v>50000</v>
      </c>
      <c r="N238" s="262">
        <v>167849.9</v>
      </c>
      <c r="O238" s="263"/>
      <c r="P238" s="262">
        <v>-1</v>
      </c>
      <c r="Q238" s="263"/>
      <c r="R238" s="263"/>
      <c r="S238" s="263"/>
      <c r="T238" s="263"/>
      <c r="U238" s="263"/>
      <c r="V238" s="263"/>
      <c r="W238" s="263"/>
      <c r="X238" s="263"/>
      <c r="Y238" s="262">
        <v>-2</v>
      </c>
      <c r="Z238" s="262">
        <v>1</v>
      </c>
      <c r="AA238" s="263"/>
      <c r="AB238" s="262">
        <v>1</v>
      </c>
      <c r="AC238" s="262">
        <v>1</v>
      </c>
      <c r="AD238" s="263"/>
      <c r="AE238" s="262">
        <v>64253.2</v>
      </c>
      <c r="AF238" s="262">
        <v>54955.1</v>
      </c>
      <c r="AM238" s="253">
        <f t="shared" si="6"/>
        <v>9</v>
      </c>
      <c r="AN238" s="252">
        <f t="shared" si="7"/>
        <v>-6.8</v>
      </c>
    </row>
    <row r="239" spans="1:40" x14ac:dyDescent="0.25">
      <c r="A239" s="261">
        <v>44256</v>
      </c>
      <c r="B239" s="262">
        <v>55456</v>
      </c>
      <c r="C239" s="262">
        <v>5</v>
      </c>
      <c r="D239" s="262">
        <v>0</v>
      </c>
      <c r="E239" s="262">
        <v>2</v>
      </c>
      <c r="F239" s="262">
        <v>2</v>
      </c>
      <c r="G239" s="262">
        <v>0</v>
      </c>
      <c r="H239" s="262">
        <v>0</v>
      </c>
      <c r="I239" s="262">
        <v>0</v>
      </c>
      <c r="J239" s="262">
        <v>7912.67</v>
      </c>
      <c r="K239" s="262">
        <v>0</v>
      </c>
      <c r="L239" s="262">
        <v>7912.67</v>
      </c>
      <c r="M239" s="262">
        <v>0</v>
      </c>
      <c r="N239" s="262">
        <v>156455.70000000001</v>
      </c>
      <c r="O239" s="262">
        <v>2</v>
      </c>
      <c r="P239" s="262">
        <v>4</v>
      </c>
      <c r="Q239" s="262">
        <v>1</v>
      </c>
      <c r="R239" s="263"/>
      <c r="S239" s="263"/>
      <c r="T239" s="263"/>
      <c r="U239" s="262">
        <v>1</v>
      </c>
      <c r="V239" s="263"/>
      <c r="W239" s="263"/>
      <c r="X239" s="263"/>
      <c r="Y239" s="262">
        <v>-9</v>
      </c>
      <c r="Z239" s="262">
        <v>3</v>
      </c>
      <c r="AA239" s="262">
        <v>1</v>
      </c>
      <c r="AB239" s="262">
        <v>3</v>
      </c>
      <c r="AC239" s="262">
        <v>1</v>
      </c>
      <c r="AD239" s="263"/>
      <c r="AE239" s="262">
        <v>126919.7</v>
      </c>
      <c r="AF239" s="262">
        <v>75098.600000000006</v>
      </c>
      <c r="AM239" s="253">
        <f t="shared" si="6"/>
        <v>12</v>
      </c>
      <c r="AN239" s="252">
        <f t="shared" si="7"/>
        <v>45.2</v>
      </c>
    </row>
    <row r="240" spans="1:40" x14ac:dyDescent="0.25">
      <c r="A240" s="261">
        <v>44256</v>
      </c>
      <c r="B240" s="262">
        <v>55566</v>
      </c>
      <c r="C240" s="262">
        <v>5</v>
      </c>
      <c r="D240" s="262">
        <v>5</v>
      </c>
      <c r="E240" s="262">
        <v>4</v>
      </c>
      <c r="F240" s="262">
        <v>5</v>
      </c>
      <c r="G240" s="262">
        <v>0</v>
      </c>
      <c r="H240" s="262">
        <v>-1</v>
      </c>
      <c r="I240" s="262">
        <v>0</v>
      </c>
      <c r="J240" s="262">
        <v>21720.25</v>
      </c>
      <c r="K240" s="262">
        <v>21000</v>
      </c>
      <c r="L240" s="262">
        <v>720.25</v>
      </c>
      <c r="M240" s="262">
        <v>0</v>
      </c>
      <c r="N240" s="263"/>
      <c r="O240" s="263"/>
      <c r="P240" s="262">
        <v>1</v>
      </c>
      <c r="Q240" s="263"/>
      <c r="R240" s="263"/>
      <c r="S240" s="263"/>
      <c r="T240" s="263"/>
      <c r="U240" s="263"/>
      <c r="V240" s="263"/>
      <c r="W240" s="263"/>
      <c r="X240" s="263"/>
      <c r="Y240" s="262">
        <v>4</v>
      </c>
      <c r="Z240" s="263"/>
      <c r="AA240" s="262">
        <v>3</v>
      </c>
      <c r="AB240" s="262">
        <v>1</v>
      </c>
      <c r="AC240" s="263"/>
      <c r="AD240" s="263"/>
      <c r="AE240" s="262">
        <v>76885.3</v>
      </c>
      <c r="AF240" s="262">
        <v>23036.5</v>
      </c>
      <c r="AM240" s="253">
        <f t="shared" si="6"/>
        <v>13</v>
      </c>
      <c r="AN240" s="252">
        <f t="shared" si="7"/>
        <v>6.8</v>
      </c>
    </row>
    <row r="241" spans="1:40" x14ac:dyDescent="0.25">
      <c r="A241" s="261">
        <v>44256</v>
      </c>
      <c r="B241" s="262">
        <v>55624</v>
      </c>
      <c r="C241" s="262">
        <v>5</v>
      </c>
      <c r="D241" s="262">
        <v>1</v>
      </c>
      <c r="E241" s="262">
        <v>9</v>
      </c>
      <c r="F241" s="262">
        <v>15</v>
      </c>
      <c r="G241" s="262">
        <v>-1</v>
      </c>
      <c r="H241" s="262">
        <v>0</v>
      </c>
      <c r="I241" s="262">
        <v>0</v>
      </c>
      <c r="J241" s="262">
        <v>46454.55</v>
      </c>
      <c r="K241" s="262">
        <v>45250</v>
      </c>
      <c r="L241" s="262">
        <v>1204.55</v>
      </c>
      <c r="M241" s="262">
        <v>0</v>
      </c>
      <c r="N241" s="262">
        <v>139311.04000000001</v>
      </c>
      <c r="O241" s="263"/>
      <c r="P241" s="263"/>
      <c r="Q241" s="262">
        <v>1</v>
      </c>
      <c r="R241" s="263"/>
      <c r="S241" s="262">
        <v>1</v>
      </c>
      <c r="T241" s="263"/>
      <c r="U241" s="263"/>
      <c r="V241" s="263"/>
      <c r="W241" s="263"/>
      <c r="X241" s="263"/>
      <c r="Y241" s="262">
        <v>-2</v>
      </c>
      <c r="Z241" s="262">
        <v>2</v>
      </c>
      <c r="AA241" s="262">
        <v>1</v>
      </c>
      <c r="AB241" s="262">
        <v>1</v>
      </c>
      <c r="AC241" s="262">
        <v>1</v>
      </c>
      <c r="AD241" s="263"/>
      <c r="AE241" s="262">
        <v>33725.1</v>
      </c>
      <c r="AF241" s="262">
        <v>16920.8</v>
      </c>
      <c r="AM241" s="253">
        <f t="shared" si="6"/>
        <v>22</v>
      </c>
      <c r="AN241" s="252">
        <f t="shared" si="7"/>
        <v>8.8000000000000007</v>
      </c>
    </row>
    <row r="242" spans="1:40" x14ac:dyDescent="0.25">
      <c r="A242" s="261">
        <v>44256</v>
      </c>
      <c r="B242" s="262">
        <v>55676</v>
      </c>
      <c r="C242" s="262">
        <v>7</v>
      </c>
      <c r="D242" s="262">
        <v>-1</v>
      </c>
      <c r="E242" s="262">
        <v>1</v>
      </c>
      <c r="F242" s="262">
        <v>1</v>
      </c>
      <c r="G242" s="262">
        <v>0</v>
      </c>
      <c r="H242" s="262">
        <v>0</v>
      </c>
      <c r="I242" s="262">
        <v>0</v>
      </c>
      <c r="J242" s="262">
        <v>2096.4499999999998</v>
      </c>
      <c r="K242" s="262">
        <v>2000</v>
      </c>
      <c r="L242" s="262">
        <v>96.45</v>
      </c>
      <c r="M242" s="262">
        <v>0</v>
      </c>
      <c r="N242" s="263"/>
      <c r="O242" s="262">
        <v>1</v>
      </c>
      <c r="P242" s="262">
        <v>1</v>
      </c>
      <c r="Q242" s="262">
        <v>1</v>
      </c>
      <c r="R242" s="263"/>
      <c r="S242" s="263"/>
      <c r="T242" s="263"/>
      <c r="U242" s="262">
        <v>1</v>
      </c>
      <c r="V242" s="263"/>
      <c r="W242" s="263"/>
      <c r="X242" s="263"/>
      <c r="Y242" s="263"/>
      <c r="Z242" s="263"/>
      <c r="AA242" s="263"/>
      <c r="AB242" s="263"/>
      <c r="AC242" s="262">
        <v>1</v>
      </c>
      <c r="AD242" s="263"/>
      <c r="AE242" s="262">
        <v>512.4</v>
      </c>
      <c r="AF242" s="262">
        <v>31.2</v>
      </c>
      <c r="AM242" s="253">
        <f t="shared" si="6"/>
        <v>15</v>
      </c>
      <c r="AN242" s="252">
        <f t="shared" si="7"/>
        <v>18.8</v>
      </c>
    </row>
    <row r="243" spans="1:40" x14ac:dyDescent="0.25">
      <c r="A243" s="261">
        <v>44256</v>
      </c>
      <c r="B243" s="262">
        <v>55678</v>
      </c>
      <c r="C243" s="262">
        <v>24</v>
      </c>
      <c r="D243" s="262">
        <v>0</v>
      </c>
      <c r="E243" s="262">
        <v>-6</v>
      </c>
      <c r="F243" s="262">
        <v>-4</v>
      </c>
      <c r="G243" s="262">
        <v>0</v>
      </c>
      <c r="H243" s="262">
        <v>0</v>
      </c>
      <c r="I243" s="262">
        <v>0</v>
      </c>
      <c r="J243" s="262">
        <v>93411.19</v>
      </c>
      <c r="K243" s="262">
        <v>84800</v>
      </c>
      <c r="L243" s="262">
        <v>8611.19</v>
      </c>
      <c r="M243" s="262">
        <v>0</v>
      </c>
      <c r="N243" s="262">
        <v>1150726.71</v>
      </c>
      <c r="O243" s="262">
        <v>-7</v>
      </c>
      <c r="P243" s="262">
        <v>1</v>
      </c>
      <c r="Q243" s="262">
        <v>1</v>
      </c>
      <c r="R243" s="263"/>
      <c r="S243" s="262">
        <v>1</v>
      </c>
      <c r="T243" s="263"/>
      <c r="U243" s="262">
        <v>1</v>
      </c>
      <c r="V243" s="263"/>
      <c r="W243" s="263"/>
      <c r="X243" s="263"/>
      <c r="Y243" s="262">
        <v>-10</v>
      </c>
      <c r="Z243" s="262">
        <v>1</v>
      </c>
      <c r="AA243" s="262">
        <v>2</v>
      </c>
      <c r="AB243" s="262">
        <v>4</v>
      </c>
      <c r="AC243" s="262">
        <v>4</v>
      </c>
      <c r="AD243" s="263"/>
      <c r="AE243" s="262">
        <v>653914</v>
      </c>
      <c r="AF243" s="262">
        <v>109534.5</v>
      </c>
      <c r="AM243" s="253">
        <f t="shared" si="6"/>
        <v>44</v>
      </c>
      <c r="AN243" s="252">
        <f t="shared" si="7"/>
        <v>-24.400000000000002</v>
      </c>
    </row>
    <row r="244" spans="1:40" x14ac:dyDescent="0.25">
      <c r="A244" s="261">
        <v>44256</v>
      </c>
      <c r="B244" s="262">
        <v>55679</v>
      </c>
      <c r="C244" s="262">
        <v>0</v>
      </c>
      <c r="D244" s="262">
        <v>5</v>
      </c>
      <c r="E244" s="262">
        <v>13</v>
      </c>
      <c r="F244" s="262">
        <v>4</v>
      </c>
      <c r="G244" s="262">
        <v>0</v>
      </c>
      <c r="H244" s="262">
        <v>0</v>
      </c>
      <c r="I244" s="262">
        <v>0</v>
      </c>
      <c r="J244" s="262">
        <v>70854.8</v>
      </c>
      <c r="K244" s="262">
        <v>67500</v>
      </c>
      <c r="L244" s="262">
        <v>3354.8</v>
      </c>
      <c r="M244" s="262">
        <v>0</v>
      </c>
      <c r="N244" s="262">
        <v>764789.12</v>
      </c>
      <c r="O244" s="262">
        <v>3</v>
      </c>
      <c r="P244" s="263"/>
      <c r="Q244" s="263"/>
      <c r="R244" s="263"/>
      <c r="S244" s="262">
        <v>1</v>
      </c>
      <c r="T244" s="263"/>
      <c r="U244" s="262">
        <v>4</v>
      </c>
      <c r="V244" s="263"/>
      <c r="W244" s="263"/>
      <c r="X244" s="263"/>
      <c r="Y244" s="262">
        <v>-2</v>
      </c>
      <c r="Z244" s="262">
        <v>1</v>
      </c>
      <c r="AA244" s="263"/>
      <c r="AB244" s="262">
        <v>2</v>
      </c>
      <c r="AC244" s="262">
        <v>2</v>
      </c>
      <c r="AD244" s="263"/>
      <c r="AE244" s="262">
        <v>215926.39999999999</v>
      </c>
      <c r="AF244" s="262">
        <v>61251.1</v>
      </c>
      <c r="AM244" s="253">
        <f t="shared" si="6"/>
        <v>4</v>
      </c>
      <c r="AN244" s="252">
        <f t="shared" si="7"/>
        <v>30.8</v>
      </c>
    </row>
    <row r="245" spans="1:40" x14ac:dyDescent="0.25">
      <c r="A245" s="261">
        <v>44256</v>
      </c>
      <c r="B245" s="262">
        <v>57105</v>
      </c>
      <c r="C245" s="262">
        <v>4</v>
      </c>
      <c r="D245" s="262">
        <v>1</v>
      </c>
      <c r="E245" s="262">
        <v>-5</v>
      </c>
      <c r="F245" s="262">
        <v>8</v>
      </c>
      <c r="G245" s="262">
        <v>1</v>
      </c>
      <c r="H245" s="262">
        <v>0</v>
      </c>
      <c r="I245" s="262">
        <v>0</v>
      </c>
      <c r="J245" s="262">
        <v>113695.74</v>
      </c>
      <c r="K245" s="262">
        <v>108000</v>
      </c>
      <c r="L245" s="262">
        <v>5695.74</v>
      </c>
      <c r="M245" s="262">
        <v>0</v>
      </c>
      <c r="N245" s="262">
        <v>157591.35</v>
      </c>
      <c r="O245" s="262">
        <v>3</v>
      </c>
      <c r="P245" s="262">
        <v>4</v>
      </c>
      <c r="Q245" s="263"/>
      <c r="R245" s="262">
        <v>-1</v>
      </c>
      <c r="S245" s="263"/>
      <c r="T245" s="263"/>
      <c r="U245" s="263"/>
      <c r="V245" s="263"/>
      <c r="W245" s="263"/>
      <c r="X245" s="263"/>
      <c r="Y245" s="262">
        <v>1</v>
      </c>
      <c r="Z245" s="262">
        <v>1</v>
      </c>
      <c r="AA245" s="262">
        <v>1</v>
      </c>
      <c r="AB245" s="262">
        <v>2</v>
      </c>
      <c r="AC245" s="262">
        <v>2</v>
      </c>
      <c r="AD245" s="263"/>
      <c r="AE245" s="262">
        <v>133493.9</v>
      </c>
      <c r="AF245" s="262">
        <v>53146.6</v>
      </c>
      <c r="AM245" s="253">
        <f t="shared" si="6"/>
        <v>19</v>
      </c>
      <c r="AN245" s="252">
        <f t="shared" si="7"/>
        <v>33.200000000000003</v>
      </c>
    </row>
    <row r="246" spans="1:40" x14ac:dyDescent="0.25">
      <c r="A246" s="261">
        <v>44256</v>
      </c>
      <c r="B246" s="262">
        <v>57113</v>
      </c>
      <c r="C246" s="262">
        <v>8</v>
      </c>
      <c r="D246" s="262">
        <v>-1</v>
      </c>
      <c r="E246" s="262">
        <v>0</v>
      </c>
      <c r="F246" s="262">
        <v>0</v>
      </c>
      <c r="G246" s="262">
        <v>0</v>
      </c>
      <c r="H246" s="262">
        <v>0</v>
      </c>
      <c r="I246" s="262">
        <v>0</v>
      </c>
      <c r="J246" s="262">
        <v>12029.55</v>
      </c>
      <c r="K246" s="262">
        <v>12000</v>
      </c>
      <c r="L246" s="262">
        <v>29.55</v>
      </c>
      <c r="M246" s="262">
        <v>0</v>
      </c>
      <c r="N246" s="262">
        <v>134984.29999999999</v>
      </c>
      <c r="O246" s="262">
        <v>-1</v>
      </c>
      <c r="P246" s="262">
        <v>4</v>
      </c>
      <c r="Q246" s="263"/>
      <c r="R246" s="263"/>
      <c r="S246" s="263"/>
      <c r="T246" s="263"/>
      <c r="U246" s="262">
        <v>1</v>
      </c>
      <c r="V246" s="263"/>
      <c r="W246" s="263"/>
      <c r="X246" s="263"/>
      <c r="Y246" s="262">
        <v>1</v>
      </c>
      <c r="Z246" s="262">
        <v>1</v>
      </c>
      <c r="AA246" s="263"/>
      <c r="AB246" s="262">
        <v>1</v>
      </c>
      <c r="AC246" s="262">
        <v>2</v>
      </c>
      <c r="AD246" s="263"/>
      <c r="AE246" s="262">
        <v>100349.7</v>
      </c>
      <c r="AF246" s="262">
        <v>31047.599999999999</v>
      </c>
      <c r="AM246" s="253">
        <f t="shared" si="6"/>
        <v>16</v>
      </c>
      <c r="AN246" s="252">
        <f t="shared" si="7"/>
        <v>23.2</v>
      </c>
    </row>
    <row r="247" spans="1:40" x14ac:dyDescent="0.25">
      <c r="A247" s="261">
        <v>44256</v>
      </c>
      <c r="B247" s="262">
        <v>57178</v>
      </c>
      <c r="C247" s="262">
        <v>1</v>
      </c>
      <c r="D247" s="262">
        <v>2</v>
      </c>
      <c r="E247" s="262">
        <v>-2</v>
      </c>
      <c r="F247" s="262">
        <v>0</v>
      </c>
      <c r="G247" s="262">
        <v>-1</v>
      </c>
      <c r="H247" s="262">
        <v>0</v>
      </c>
      <c r="I247" s="262">
        <v>0</v>
      </c>
      <c r="J247" s="262">
        <v>86646.64</v>
      </c>
      <c r="K247" s="262">
        <v>82500</v>
      </c>
      <c r="L247" s="262">
        <v>4146.6400000000003</v>
      </c>
      <c r="M247" s="262">
        <v>0</v>
      </c>
      <c r="N247" s="262">
        <v>50000</v>
      </c>
      <c r="O247" s="262">
        <v>1</v>
      </c>
      <c r="P247" s="262">
        <v>-1</v>
      </c>
      <c r="Q247" s="263"/>
      <c r="R247" s="263"/>
      <c r="S247" s="262">
        <v>2</v>
      </c>
      <c r="T247" s="262">
        <v>-2</v>
      </c>
      <c r="U247" s="263"/>
      <c r="V247" s="262">
        <v>1</v>
      </c>
      <c r="W247" s="263"/>
      <c r="X247" s="263"/>
      <c r="Y247" s="262">
        <v>-4</v>
      </c>
      <c r="Z247" s="263"/>
      <c r="AA247" s="263"/>
      <c r="AB247" s="262">
        <v>2</v>
      </c>
      <c r="AC247" s="262">
        <v>1</v>
      </c>
      <c r="AD247" s="263"/>
      <c r="AE247" s="262">
        <v>25371.4</v>
      </c>
      <c r="AF247" s="262">
        <v>7838.8</v>
      </c>
      <c r="AM247" s="253">
        <f t="shared" si="6"/>
        <v>-1</v>
      </c>
      <c r="AN247" s="252">
        <f t="shared" si="7"/>
        <v>26.8</v>
      </c>
    </row>
    <row r="248" spans="1:40" x14ac:dyDescent="0.25">
      <c r="A248" s="261">
        <v>44256</v>
      </c>
      <c r="B248" s="262">
        <v>57180</v>
      </c>
      <c r="C248" s="262">
        <v>3</v>
      </c>
      <c r="D248" s="262">
        <v>0</v>
      </c>
      <c r="E248" s="262">
        <v>-4</v>
      </c>
      <c r="F248" s="262">
        <v>0</v>
      </c>
      <c r="G248" s="262">
        <v>1</v>
      </c>
      <c r="H248" s="262">
        <v>1</v>
      </c>
      <c r="I248" s="262">
        <v>0</v>
      </c>
      <c r="J248" s="262">
        <v>53333.7</v>
      </c>
      <c r="K248" s="262">
        <v>53000</v>
      </c>
      <c r="L248" s="262">
        <v>333.7</v>
      </c>
      <c r="M248" s="262">
        <v>0</v>
      </c>
      <c r="N248" s="262">
        <v>244240.86</v>
      </c>
      <c r="O248" s="262">
        <v>1</v>
      </c>
      <c r="P248" s="262">
        <v>2</v>
      </c>
      <c r="Q248" s="262">
        <v>1</v>
      </c>
      <c r="R248" s="263"/>
      <c r="S248" s="263"/>
      <c r="T248" s="263"/>
      <c r="U248" s="263"/>
      <c r="V248" s="263"/>
      <c r="W248" s="263"/>
      <c r="X248" s="263"/>
      <c r="Y248" s="262">
        <v>-1</v>
      </c>
      <c r="Z248" s="263"/>
      <c r="AA248" s="263"/>
      <c r="AB248" s="262">
        <v>1</v>
      </c>
      <c r="AC248" s="263"/>
      <c r="AD248" s="263"/>
      <c r="AE248" s="262">
        <v>1961.5</v>
      </c>
      <c r="AF248" s="262">
        <v>144</v>
      </c>
      <c r="AM248" s="253">
        <f t="shared" si="6"/>
        <v>11</v>
      </c>
      <c r="AN248" s="252">
        <f t="shared" si="7"/>
        <v>23.6</v>
      </c>
    </row>
    <row r="249" spans="1:40" x14ac:dyDescent="0.25">
      <c r="A249" s="261">
        <v>44256</v>
      </c>
      <c r="B249" s="262">
        <v>57182</v>
      </c>
      <c r="C249" s="262">
        <v>0</v>
      </c>
      <c r="D249" s="262">
        <v>0</v>
      </c>
      <c r="E249" s="262">
        <v>-3</v>
      </c>
      <c r="F249" s="262">
        <v>-2</v>
      </c>
      <c r="G249" s="262">
        <v>0</v>
      </c>
      <c r="H249" s="262">
        <v>0</v>
      </c>
      <c r="I249" s="262">
        <v>0</v>
      </c>
      <c r="J249" s="262">
        <v>42910</v>
      </c>
      <c r="K249" s="262">
        <v>41000</v>
      </c>
      <c r="L249" s="262">
        <v>1910</v>
      </c>
      <c r="M249" s="262">
        <v>0</v>
      </c>
      <c r="N249" s="262">
        <v>333179.96000000002</v>
      </c>
      <c r="O249" s="262">
        <v>-1</v>
      </c>
      <c r="P249" s="262">
        <v>2</v>
      </c>
      <c r="Q249" s="263"/>
      <c r="R249" s="263"/>
      <c r="S249" s="262">
        <v>1</v>
      </c>
      <c r="T249" s="263"/>
      <c r="U249" s="263"/>
      <c r="V249" s="263"/>
      <c r="W249" s="263"/>
      <c r="X249" s="263"/>
      <c r="Y249" s="262">
        <v>-1</v>
      </c>
      <c r="Z249" s="263"/>
      <c r="AA249" s="263"/>
      <c r="AB249" s="262">
        <v>3</v>
      </c>
      <c r="AC249" s="263"/>
      <c r="AD249" s="263"/>
      <c r="AE249" s="262">
        <v>1018.5</v>
      </c>
      <c r="AF249" s="262">
        <v>0</v>
      </c>
      <c r="AM249" s="253">
        <f t="shared" si="6"/>
        <v>-2</v>
      </c>
      <c r="AN249" s="252">
        <f t="shared" si="7"/>
        <v>12.399999999999999</v>
      </c>
    </row>
    <row r="250" spans="1:40" x14ac:dyDescent="0.25">
      <c r="A250" s="261">
        <v>44256</v>
      </c>
      <c r="B250" s="262">
        <v>57192</v>
      </c>
      <c r="C250" s="262">
        <v>6</v>
      </c>
      <c r="D250" s="262">
        <v>-1</v>
      </c>
      <c r="E250" s="262">
        <v>-4</v>
      </c>
      <c r="F250" s="262">
        <v>0</v>
      </c>
      <c r="G250" s="262">
        <v>0</v>
      </c>
      <c r="H250" s="262">
        <v>0</v>
      </c>
      <c r="I250" s="262">
        <v>0</v>
      </c>
      <c r="J250" s="262">
        <v>53177.75</v>
      </c>
      <c r="K250" s="262">
        <v>50000</v>
      </c>
      <c r="L250" s="262">
        <v>3177.75</v>
      </c>
      <c r="M250" s="262">
        <v>0</v>
      </c>
      <c r="N250" s="262">
        <v>250000</v>
      </c>
      <c r="O250" s="262">
        <v>0</v>
      </c>
      <c r="P250" s="262">
        <v>-2</v>
      </c>
      <c r="Q250" s="263"/>
      <c r="R250" s="263"/>
      <c r="S250" s="263"/>
      <c r="T250" s="263"/>
      <c r="U250" s="262">
        <v>3</v>
      </c>
      <c r="V250" s="263"/>
      <c r="W250" s="263"/>
      <c r="X250" s="263"/>
      <c r="Y250" s="262">
        <v>-1</v>
      </c>
      <c r="Z250" s="263"/>
      <c r="AA250" s="263"/>
      <c r="AB250" s="262">
        <v>2</v>
      </c>
      <c r="AC250" s="262">
        <v>1</v>
      </c>
      <c r="AD250" s="263"/>
      <c r="AE250" s="262">
        <v>22876.5</v>
      </c>
      <c r="AF250" s="262">
        <v>2892.3</v>
      </c>
      <c r="AM250" s="253">
        <f t="shared" si="6"/>
        <v>12</v>
      </c>
      <c r="AN250" s="252">
        <f t="shared" si="7"/>
        <v>-7.6</v>
      </c>
    </row>
    <row r="251" spans="1:40" x14ac:dyDescent="0.25">
      <c r="A251" s="261">
        <v>44256</v>
      </c>
      <c r="B251" s="262">
        <v>57210</v>
      </c>
      <c r="C251" s="262">
        <v>3</v>
      </c>
      <c r="D251" s="262">
        <v>2</v>
      </c>
      <c r="E251" s="262">
        <v>0</v>
      </c>
      <c r="F251" s="262">
        <v>-1</v>
      </c>
      <c r="G251" s="262">
        <v>1</v>
      </c>
      <c r="H251" s="262">
        <v>-1</v>
      </c>
      <c r="I251" s="262">
        <v>0</v>
      </c>
      <c r="J251" s="262">
        <v>53317.59</v>
      </c>
      <c r="K251" s="262">
        <v>53000</v>
      </c>
      <c r="L251" s="262">
        <v>317.58999999999997</v>
      </c>
      <c r="M251" s="262">
        <v>0</v>
      </c>
      <c r="N251" s="262">
        <v>190775.25</v>
      </c>
      <c r="O251" s="262">
        <v>-2</v>
      </c>
      <c r="P251" s="262">
        <v>1</v>
      </c>
      <c r="Q251" s="263"/>
      <c r="R251" s="262">
        <v>1</v>
      </c>
      <c r="S251" s="262">
        <v>-1</v>
      </c>
      <c r="T251" s="263"/>
      <c r="U251" s="263"/>
      <c r="V251" s="263"/>
      <c r="W251" s="262">
        <v>2</v>
      </c>
      <c r="X251" s="263"/>
      <c r="Y251" s="262">
        <v>3</v>
      </c>
      <c r="Z251" s="262">
        <v>3</v>
      </c>
      <c r="AA251" s="263"/>
      <c r="AB251" s="262">
        <v>1</v>
      </c>
      <c r="AC251" s="262">
        <v>1</v>
      </c>
      <c r="AD251" s="263"/>
      <c r="AE251" s="262">
        <v>253683.8</v>
      </c>
      <c r="AF251" s="262">
        <v>76354.5</v>
      </c>
      <c r="AM251" s="253">
        <f t="shared" si="6"/>
        <v>6</v>
      </c>
      <c r="AN251" s="252">
        <f t="shared" si="7"/>
        <v>11.6</v>
      </c>
    </row>
    <row r="252" spans="1:40" x14ac:dyDescent="0.25">
      <c r="A252" s="261">
        <v>44256</v>
      </c>
      <c r="B252" s="262">
        <v>57250</v>
      </c>
      <c r="C252" s="262">
        <v>4</v>
      </c>
      <c r="D252" s="262">
        <v>-1</v>
      </c>
      <c r="E252" s="262">
        <v>-6</v>
      </c>
      <c r="F252" s="262">
        <v>3</v>
      </c>
      <c r="G252" s="262">
        <v>0</v>
      </c>
      <c r="H252" s="262">
        <v>0</v>
      </c>
      <c r="I252" s="262">
        <v>0</v>
      </c>
      <c r="J252" s="262">
        <v>297330.46000000002</v>
      </c>
      <c r="K252" s="262">
        <v>293000</v>
      </c>
      <c r="L252" s="262">
        <v>4330.46</v>
      </c>
      <c r="M252" s="262">
        <v>0</v>
      </c>
      <c r="N252" s="263"/>
      <c r="O252" s="262">
        <v>1</v>
      </c>
      <c r="P252" s="262">
        <v>-1</v>
      </c>
      <c r="Q252" s="262">
        <v>-1</v>
      </c>
      <c r="R252" s="263"/>
      <c r="S252" s="263"/>
      <c r="T252" s="263"/>
      <c r="U252" s="262">
        <v>1</v>
      </c>
      <c r="V252" s="262">
        <v>1</v>
      </c>
      <c r="W252" s="263"/>
      <c r="X252" s="263"/>
      <c r="Y252" s="262">
        <v>7</v>
      </c>
      <c r="Z252" s="263"/>
      <c r="AA252" s="262">
        <v>2</v>
      </c>
      <c r="AB252" s="263"/>
      <c r="AC252" s="262">
        <v>4</v>
      </c>
      <c r="AD252" s="263"/>
      <c r="AE252" s="262">
        <v>93245.7</v>
      </c>
      <c r="AF252" s="262">
        <v>27531.5</v>
      </c>
      <c r="AM252" s="253">
        <f t="shared" si="6"/>
        <v>11</v>
      </c>
      <c r="AN252" s="252">
        <f t="shared" si="7"/>
        <v>17.2</v>
      </c>
    </row>
    <row r="253" spans="1:40" x14ac:dyDescent="0.25">
      <c r="A253" s="261">
        <v>44256</v>
      </c>
      <c r="B253" s="262">
        <v>57258</v>
      </c>
      <c r="C253" s="262">
        <v>0</v>
      </c>
      <c r="D253" s="262">
        <v>0</v>
      </c>
      <c r="E253" s="262">
        <v>-1</v>
      </c>
      <c r="F253" s="262">
        <v>3</v>
      </c>
      <c r="G253" s="262">
        <v>0</v>
      </c>
      <c r="H253" s="262">
        <v>0</v>
      </c>
      <c r="I253" s="262">
        <v>0</v>
      </c>
      <c r="J253" s="262">
        <v>7000</v>
      </c>
      <c r="K253" s="262">
        <v>7000</v>
      </c>
      <c r="L253" s="262">
        <v>0</v>
      </c>
      <c r="M253" s="262">
        <v>0</v>
      </c>
      <c r="N253" s="262">
        <v>117000</v>
      </c>
      <c r="O253" s="263"/>
      <c r="P253" s="262">
        <v>3</v>
      </c>
      <c r="Q253" s="263"/>
      <c r="R253" s="262">
        <v>1</v>
      </c>
      <c r="S253" s="263"/>
      <c r="T253" s="263"/>
      <c r="U253" s="263"/>
      <c r="V253" s="263"/>
      <c r="W253" s="263"/>
      <c r="X253" s="263"/>
      <c r="Y253" s="262">
        <v>0</v>
      </c>
      <c r="Z253" s="263"/>
      <c r="AA253" s="263"/>
      <c r="AB253" s="262">
        <v>3</v>
      </c>
      <c r="AC253" s="263"/>
      <c r="AD253" s="263"/>
      <c r="AE253" s="262">
        <v>47659.8</v>
      </c>
      <c r="AF253" s="262">
        <v>25018.400000000001</v>
      </c>
      <c r="AM253" s="253">
        <f t="shared" si="6"/>
        <v>3</v>
      </c>
      <c r="AN253" s="252">
        <f t="shared" si="7"/>
        <v>32.4</v>
      </c>
    </row>
    <row r="254" spans="1:40" x14ac:dyDescent="0.25">
      <c r="A254" s="261">
        <v>44256</v>
      </c>
      <c r="B254" s="262">
        <v>57303</v>
      </c>
      <c r="C254" s="262">
        <v>1</v>
      </c>
      <c r="D254" s="262">
        <v>1</v>
      </c>
      <c r="E254" s="262">
        <v>4</v>
      </c>
      <c r="F254" s="262">
        <v>0</v>
      </c>
      <c r="G254" s="262">
        <v>0</v>
      </c>
      <c r="H254" s="262">
        <v>0</v>
      </c>
      <c r="I254" s="262">
        <v>0</v>
      </c>
      <c r="J254" s="262">
        <v>178963.35</v>
      </c>
      <c r="K254" s="262">
        <v>174500</v>
      </c>
      <c r="L254" s="262">
        <v>4463.3500000000004</v>
      </c>
      <c r="M254" s="262">
        <v>0</v>
      </c>
      <c r="N254" s="262">
        <v>423500</v>
      </c>
      <c r="O254" s="262">
        <v>0</v>
      </c>
      <c r="P254" s="262">
        <v>1</v>
      </c>
      <c r="Q254" s="263"/>
      <c r="R254" s="263"/>
      <c r="S254" s="263"/>
      <c r="T254" s="263"/>
      <c r="U254" s="262">
        <v>0</v>
      </c>
      <c r="V254" s="263"/>
      <c r="W254" s="263"/>
      <c r="X254" s="263"/>
      <c r="Y254" s="262">
        <v>-1</v>
      </c>
      <c r="Z254" s="263"/>
      <c r="AA254" s="263"/>
      <c r="AB254" s="262">
        <v>1</v>
      </c>
      <c r="AC254" s="262">
        <v>4</v>
      </c>
      <c r="AD254" s="263"/>
      <c r="AE254" s="262">
        <v>72456.2</v>
      </c>
      <c r="AF254" s="262">
        <v>29231.5</v>
      </c>
      <c r="AM254" s="253">
        <f t="shared" si="6"/>
        <v>2</v>
      </c>
      <c r="AN254" s="252">
        <f t="shared" si="7"/>
        <v>6.8</v>
      </c>
    </row>
    <row r="255" spans="1:40" x14ac:dyDescent="0.25">
      <c r="A255" s="261">
        <v>44256</v>
      </c>
      <c r="B255" s="262">
        <v>57304</v>
      </c>
      <c r="C255" s="263"/>
      <c r="D255" s="263"/>
      <c r="E255" s="263"/>
      <c r="F255" s="263"/>
      <c r="G255" s="263"/>
      <c r="H255" s="263"/>
      <c r="I255" s="263"/>
      <c r="J255" s="263"/>
      <c r="K255" s="263"/>
      <c r="L255" s="263"/>
      <c r="M255" s="263"/>
      <c r="N255" s="263"/>
      <c r="O255" s="263"/>
      <c r="P255" s="263"/>
      <c r="Q255" s="263"/>
      <c r="R255" s="263"/>
      <c r="S255" s="263"/>
      <c r="T255" s="263"/>
      <c r="U255" s="263"/>
      <c r="V255" s="263"/>
      <c r="W255" s="263"/>
      <c r="X255" s="263"/>
      <c r="Y255" s="263"/>
      <c r="Z255" s="263"/>
      <c r="AA255" s="263"/>
      <c r="AB255" s="263"/>
      <c r="AC255" s="263"/>
      <c r="AD255" s="263"/>
      <c r="AE255" s="263"/>
      <c r="AF255" s="263"/>
      <c r="AM255" s="253">
        <f t="shared" si="6"/>
        <v>0</v>
      </c>
      <c r="AN255" s="252">
        <f t="shared" si="7"/>
        <v>0</v>
      </c>
    </row>
    <row r="256" spans="1:40" x14ac:dyDescent="0.25">
      <c r="A256" s="261">
        <v>44256</v>
      </c>
      <c r="B256" s="262">
        <v>57305</v>
      </c>
      <c r="C256" s="262">
        <v>3</v>
      </c>
      <c r="D256" s="262">
        <v>1</v>
      </c>
      <c r="E256" s="262">
        <v>-5</v>
      </c>
      <c r="F256" s="262">
        <v>-1</v>
      </c>
      <c r="G256" s="262">
        <v>1</v>
      </c>
      <c r="H256" s="262">
        <v>0</v>
      </c>
      <c r="I256" s="262">
        <v>0</v>
      </c>
      <c r="J256" s="262">
        <v>27486.7</v>
      </c>
      <c r="K256" s="262">
        <v>7000</v>
      </c>
      <c r="L256" s="262">
        <v>486.7</v>
      </c>
      <c r="M256" s="262">
        <v>20000</v>
      </c>
      <c r="N256" s="263"/>
      <c r="O256" s="262">
        <v>1</v>
      </c>
      <c r="P256" s="262">
        <v>0</v>
      </c>
      <c r="Q256" s="262">
        <v>-1</v>
      </c>
      <c r="R256" s="263"/>
      <c r="S256" s="262">
        <v>-1</v>
      </c>
      <c r="T256" s="263"/>
      <c r="U256" s="262">
        <v>1</v>
      </c>
      <c r="V256" s="262">
        <v>1</v>
      </c>
      <c r="W256" s="262">
        <v>2</v>
      </c>
      <c r="X256" s="263"/>
      <c r="Y256" s="262">
        <v>2</v>
      </c>
      <c r="Z256" s="262">
        <v>1</v>
      </c>
      <c r="AA256" s="263"/>
      <c r="AB256" s="262">
        <v>2</v>
      </c>
      <c r="AC256" s="262">
        <v>1</v>
      </c>
      <c r="AD256" s="263"/>
      <c r="AE256" s="262">
        <v>76878.899999999994</v>
      </c>
      <c r="AF256" s="262">
        <v>18371.400000000001</v>
      </c>
      <c r="AM256" s="253">
        <f t="shared" si="6"/>
        <v>8</v>
      </c>
      <c r="AN256" s="252">
        <f t="shared" si="7"/>
        <v>28.799999999999997</v>
      </c>
    </row>
    <row r="257" spans="1:40" x14ac:dyDescent="0.25">
      <c r="A257" s="261">
        <v>44256</v>
      </c>
      <c r="B257" s="262">
        <v>57306</v>
      </c>
      <c r="C257" s="262">
        <v>5</v>
      </c>
      <c r="D257" s="262">
        <v>3</v>
      </c>
      <c r="E257" s="262">
        <v>0</v>
      </c>
      <c r="F257" s="262">
        <v>-6</v>
      </c>
      <c r="G257" s="262">
        <v>1</v>
      </c>
      <c r="H257" s="262">
        <v>-1</v>
      </c>
      <c r="I257" s="262">
        <v>0</v>
      </c>
      <c r="J257" s="262">
        <v>100989.5</v>
      </c>
      <c r="K257" s="262">
        <v>97200</v>
      </c>
      <c r="L257" s="262">
        <v>3789.5</v>
      </c>
      <c r="M257" s="262">
        <v>0</v>
      </c>
      <c r="N257" s="262">
        <v>320669.23</v>
      </c>
      <c r="O257" s="262">
        <v>1</v>
      </c>
      <c r="P257" s="262">
        <v>3</v>
      </c>
      <c r="Q257" s="262">
        <v>1</v>
      </c>
      <c r="R257" s="263"/>
      <c r="S257" s="262">
        <v>4</v>
      </c>
      <c r="T257" s="263"/>
      <c r="U257" s="263"/>
      <c r="V257" s="263"/>
      <c r="W257" s="263"/>
      <c r="X257" s="263"/>
      <c r="Y257" s="262">
        <v>-3</v>
      </c>
      <c r="Z257" s="263"/>
      <c r="AA257" s="263"/>
      <c r="AB257" s="262">
        <v>4</v>
      </c>
      <c r="AC257" s="263"/>
      <c r="AD257" s="263"/>
      <c r="AE257" s="262">
        <v>146676</v>
      </c>
      <c r="AF257" s="262">
        <v>58112.7</v>
      </c>
      <c r="AM257" s="253">
        <f t="shared" si="6"/>
        <v>5</v>
      </c>
      <c r="AN257" s="252">
        <f t="shared" si="7"/>
        <v>49.599999999999994</v>
      </c>
    </row>
    <row r="258" spans="1:40" x14ac:dyDescent="0.25">
      <c r="A258" s="261">
        <v>44256</v>
      </c>
      <c r="B258" s="262">
        <v>57307</v>
      </c>
      <c r="C258" s="262">
        <v>2</v>
      </c>
      <c r="D258" s="262">
        <v>0</v>
      </c>
      <c r="E258" s="262">
        <v>1</v>
      </c>
      <c r="F258" s="262">
        <v>-1</v>
      </c>
      <c r="G258" s="262">
        <v>0</v>
      </c>
      <c r="H258" s="262">
        <v>0</v>
      </c>
      <c r="I258" s="262">
        <v>0</v>
      </c>
      <c r="J258" s="262">
        <v>56564.19</v>
      </c>
      <c r="K258" s="262">
        <v>51500</v>
      </c>
      <c r="L258" s="262">
        <v>5064.1899999999996</v>
      </c>
      <c r="M258" s="262">
        <v>0</v>
      </c>
      <c r="N258" s="262">
        <v>278000</v>
      </c>
      <c r="O258" s="262">
        <v>2</v>
      </c>
      <c r="P258" s="262">
        <v>1</v>
      </c>
      <c r="Q258" s="262">
        <v>-1</v>
      </c>
      <c r="R258" s="263"/>
      <c r="S258" s="263"/>
      <c r="T258" s="263"/>
      <c r="U258" s="263"/>
      <c r="V258" s="262">
        <v>1</v>
      </c>
      <c r="W258" s="263"/>
      <c r="X258" s="263"/>
      <c r="Y258" s="262">
        <v>1</v>
      </c>
      <c r="Z258" s="262">
        <v>1</v>
      </c>
      <c r="AA258" s="263"/>
      <c r="AB258" s="262">
        <v>2</v>
      </c>
      <c r="AC258" s="263"/>
      <c r="AD258" s="263"/>
      <c r="AE258" s="262">
        <v>12667</v>
      </c>
      <c r="AF258" s="262">
        <v>10982.2</v>
      </c>
      <c r="AM258" s="253">
        <f t="shared" si="6"/>
        <v>3</v>
      </c>
      <c r="AN258" s="252">
        <f t="shared" si="7"/>
        <v>34.799999999999997</v>
      </c>
    </row>
    <row r="259" spans="1:40" x14ac:dyDescent="0.25">
      <c r="A259" s="261">
        <v>44256</v>
      </c>
      <c r="B259" s="262">
        <v>57308</v>
      </c>
      <c r="C259" s="262">
        <v>15</v>
      </c>
      <c r="D259" s="262">
        <v>-7</v>
      </c>
      <c r="E259" s="262">
        <v>-19</v>
      </c>
      <c r="F259" s="262">
        <v>23</v>
      </c>
      <c r="G259" s="262">
        <v>6</v>
      </c>
      <c r="H259" s="262">
        <v>4</v>
      </c>
      <c r="I259" s="262">
        <v>0</v>
      </c>
      <c r="J259" s="262">
        <v>197427.73</v>
      </c>
      <c r="K259" s="262">
        <v>187000</v>
      </c>
      <c r="L259" s="262">
        <v>10427.73</v>
      </c>
      <c r="M259" s="262">
        <v>0</v>
      </c>
      <c r="N259" s="262">
        <v>121364.57</v>
      </c>
      <c r="O259" s="262">
        <v>3</v>
      </c>
      <c r="P259" s="262">
        <v>2</v>
      </c>
      <c r="Q259" s="262">
        <v>0</v>
      </c>
      <c r="R259" s="263"/>
      <c r="S259" s="262">
        <v>2</v>
      </c>
      <c r="T259" s="262">
        <v>-4</v>
      </c>
      <c r="U259" s="262">
        <v>2</v>
      </c>
      <c r="V259" s="263"/>
      <c r="W259" s="262">
        <v>3</v>
      </c>
      <c r="X259" s="263"/>
      <c r="Y259" s="262">
        <v>11</v>
      </c>
      <c r="Z259" s="262">
        <v>6</v>
      </c>
      <c r="AA259" s="262">
        <v>1</v>
      </c>
      <c r="AB259" s="262">
        <v>3</v>
      </c>
      <c r="AC259" s="262">
        <v>5</v>
      </c>
      <c r="AD259" s="263"/>
      <c r="AE259" s="262">
        <v>360418</v>
      </c>
      <c r="AF259" s="262">
        <v>60536.6</v>
      </c>
      <c r="AM259" s="253">
        <f t="shared" si="6"/>
        <v>79</v>
      </c>
      <c r="AN259" s="252">
        <f t="shared" si="7"/>
        <v>55.6</v>
      </c>
    </row>
    <row r="260" spans="1:40" x14ac:dyDescent="0.25">
      <c r="A260" s="261">
        <v>44256</v>
      </c>
      <c r="B260" s="262">
        <v>57318</v>
      </c>
      <c r="C260" s="263"/>
      <c r="D260" s="263"/>
      <c r="E260" s="263"/>
      <c r="F260" s="263"/>
      <c r="G260" s="263"/>
      <c r="H260" s="263"/>
      <c r="I260" s="263"/>
      <c r="J260" s="263"/>
      <c r="K260" s="263"/>
      <c r="L260" s="263"/>
      <c r="M260" s="263"/>
      <c r="N260" s="263"/>
      <c r="O260" s="263"/>
      <c r="P260" s="263"/>
      <c r="Q260" s="263"/>
      <c r="R260" s="263"/>
      <c r="S260" s="263"/>
      <c r="T260" s="263"/>
      <c r="U260" s="263"/>
      <c r="V260" s="263"/>
      <c r="W260" s="263"/>
      <c r="X260" s="263"/>
      <c r="Y260" s="263"/>
      <c r="Z260" s="263"/>
      <c r="AA260" s="263"/>
      <c r="AB260" s="263"/>
      <c r="AC260" s="263"/>
      <c r="AD260" s="263"/>
      <c r="AE260" s="263"/>
      <c r="AF260" s="263"/>
      <c r="AM260" s="253">
        <f t="shared" si="6"/>
        <v>0</v>
      </c>
      <c r="AN260" s="252">
        <f t="shared" si="7"/>
        <v>0</v>
      </c>
    </row>
    <row r="261" spans="1:40" x14ac:dyDescent="0.25">
      <c r="A261" s="261">
        <v>44256</v>
      </c>
      <c r="B261" s="262">
        <v>57345</v>
      </c>
      <c r="C261" s="263"/>
      <c r="D261" s="263"/>
      <c r="E261" s="263"/>
      <c r="F261" s="263"/>
      <c r="G261" s="263"/>
      <c r="H261" s="263"/>
      <c r="I261" s="263"/>
      <c r="J261" s="263"/>
      <c r="K261" s="263"/>
      <c r="L261" s="263"/>
      <c r="M261" s="263"/>
      <c r="N261" s="263"/>
      <c r="O261" s="263"/>
      <c r="P261" s="263"/>
      <c r="Q261" s="263"/>
      <c r="R261" s="263"/>
      <c r="S261" s="263"/>
      <c r="T261" s="263"/>
      <c r="U261" s="263"/>
      <c r="V261" s="263"/>
      <c r="W261" s="263"/>
      <c r="X261" s="263"/>
      <c r="Y261" s="263"/>
      <c r="Z261" s="263"/>
      <c r="AA261" s="263"/>
      <c r="AB261" s="263"/>
      <c r="AC261" s="263"/>
      <c r="AD261" s="263"/>
      <c r="AE261" s="263"/>
      <c r="AF261" s="263"/>
      <c r="AM261" s="253">
        <f t="shared" si="6"/>
        <v>0</v>
      </c>
      <c r="AN261" s="252">
        <f t="shared" si="7"/>
        <v>0</v>
      </c>
    </row>
    <row r="262" spans="1:40" x14ac:dyDescent="0.25">
      <c r="A262" s="261">
        <v>44256</v>
      </c>
      <c r="B262" s="262">
        <v>57347</v>
      </c>
      <c r="C262" s="262">
        <v>8</v>
      </c>
      <c r="D262" s="262">
        <v>-2</v>
      </c>
      <c r="E262" s="262">
        <v>-5</v>
      </c>
      <c r="F262" s="262">
        <v>3</v>
      </c>
      <c r="G262" s="262">
        <v>1</v>
      </c>
      <c r="H262" s="262">
        <v>0</v>
      </c>
      <c r="I262" s="262">
        <v>0</v>
      </c>
      <c r="J262" s="262">
        <v>71895.08</v>
      </c>
      <c r="K262" s="262">
        <v>67100</v>
      </c>
      <c r="L262" s="262">
        <v>4795.08</v>
      </c>
      <c r="M262" s="262">
        <v>0</v>
      </c>
      <c r="N262" s="262">
        <v>163200</v>
      </c>
      <c r="O262" s="263"/>
      <c r="P262" s="262">
        <v>1</v>
      </c>
      <c r="Q262" s="263"/>
      <c r="R262" s="263"/>
      <c r="S262" s="262">
        <v>-1</v>
      </c>
      <c r="T262" s="263"/>
      <c r="U262" s="262">
        <v>-1</v>
      </c>
      <c r="V262" s="263"/>
      <c r="W262" s="263"/>
      <c r="X262" s="263"/>
      <c r="Y262" s="262">
        <v>2</v>
      </c>
      <c r="Z262" s="262">
        <v>1</v>
      </c>
      <c r="AA262" s="263"/>
      <c r="AB262" s="262">
        <v>1</v>
      </c>
      <c r="AC262" s="262">
        <v>1</v>
      </c>
      <c r="AD262" s="263"/>
      <c r="AE262" s="262">
        <v>136096.5</v>
      </c>
      <c r="AF262" s="262">
        <v>43446.3</v>
      </c>
      <c r="AM262" s="253">
        <f t="shared" si="6"/>
        <v>22</v>
      </c>
      <c r="AN262" s="252">
        <f t="shared" si="7"/>
        <v>0</v>
      </c>
    </row>
    <row r="263" spans="1:40" x14ac:dyDescent="0.25">
      <c r="A263" s="261">
        <v>44256</v>
      </c>
      <c r="B263" s="262">
        <v>57348</v>
      </c>
      <c r="C263" s="262">
        <v>31</v>
      </c>
      <c r="D263" s="262">
        <v>-3</v>
      </c>
      <c r="E263" s="262">
        <v>-5</v>
      </c>
      <c r="F263" s="262">
        <v>9</v>
      </c>
      <c r="G263" s="262">
        <v>4</v>
      </c>
      <c r="H263" s="262">
        <v>0</v>
      </c>
      <c r="I263" s="262">
        <v>0</v>
      </c>
      <c r="J263" s="262">
        <v>198421.47</v>
      </c>
      <c r="K263" s="262">
        <v>189900</v>
      </c>
      <c r="L263" s="262">
        <v>8521.4699999999993</v>
      </c>
      <c r="M263" s="262">
        <v>0</v>
      </c>
      <c r="N263" s="262">
        <v>145787.04</v>
      </c>
      <c r="O263" s="262">
        <v>3</v>
      </c>
      <c r="P263" s="262">
        <v>1</v>
      </c>
      <c r="Q263" s="262">
        <v>2</v>
      </c>
      <c r="R263" s="262">
        <v>1</v>
      </c>
      <c r="S263" s="262">
        <v>0</v>
      </c>
      <c r="T263" s="263"/>
      <c r="U263" s="262">
        <v>3</v>
      </c>
      <c r="V263" s="263"/>
      <c r="W263" s="263"/>
      <c r="X263" s="263"/>
      <c r="Y263" s="262">
        <v>2</v>
      </c>
      <c r="Z263" s="262">
        <v>2</v>
      </c>
      <c r="AA263" s="262">
        <v>1</v>
      </c>
      <c r="AB263" s="262">
        <v>6</v>
      </c>
      <c r="AC263" s="262">
        <v>3</v>
      </c>
      <c r="AD263" s="263"/>
      <c r="AE263" s="262">
        <v>866984.4</v>
      </c>
      <c r="AF263" s="262">
        <v>197506.5</v>
      </c>
      <c r="AM263" s="253">
        <f t="shared" ref="AM263:AM326" si="8">C263*$C$3+D263*$D$3+E263*$E$3+F263*$F$3+G263*$G$3+H263*$H$3+I263*$I$3</f>
        <v>83</v>
      </c>
      <c r="AN263" s="252">
        <f t="shared" ref="AN263:AN326" si="9">O263*$O$3+P263*$P$3+Q263*$Q$3+R263*$R$3+S263*$S$3+T263*$T$3+U263*$U$3+V263*$V$3+W263*$W$3+X263*$X$3</f>
        <v>50.8</v>
      </c>
    </row>
    <row r="264" spans="1:40" x14ac:dyDescent="0.25">
      <c r="A264" s="261">
        <v>44256</v>
      </c>
      <c r="B264" s="262">
        <v>57349</v>
      </c>
      <c r="C264" s="263"/>
      <c r="D264" s="263"/>
      <c r="E264" s="263"/>
      <c r="F264" s="263"/>
      <c r="G264" s="263"/>
      <c r="H264" s="263"/>
      <c r="I264" s="263"/>
      <c r="J264" s="263"/>
      <c r="K264" s="263"/>
      <c r="L264" s="263"/>
      <c r="M264" s="263"/>
      <c r="N264" s="263"/>
      <c r="O264" s="263"/>
      <c r="P264" s="263"/>
      <c r="Q264" s="263"/>
      <c r="R264" s="263"/>
      <c r="S264" s="263"/>
      <c r="T264" s="263"/>
      <c r="U264" s="263"/>
      <c r="V264" s="263"/>
      <c r="W264" s="263"/>
      <c r="X264" s="263"/>
      <c r="Y264" s="263"/>
      <c r="Z264" s="263"/>
      <c r="AA264" s="263"/>
      <c r="AB264" s="263"/>
      <c r="AC264" s="263"/>
      <c r="AD264" s="263"/>
      <c r="AE264" s="263"/>
      <c r="AF264" s="263"/>
      <c r="AM264" s="253">
        <f t="shared" si="8"/>
        <v>0</v>
      </c>
      <c r="AN264" s="252">
        <f t="shared" si="9"/>
        <v>0</v>
      </c>
    </row>
    <row r="265" spans="1:40" x14ac:dyDescent="0.25">
      <c r="A265" s="261">
        <v>44256</v>
      </c>
      <c r="B265" s="262">
        <v>57350</v>
      </c>
      <c r="C265" s="262">
        <v>25</v>
      </c>
      <c r="D265" s="262">
        <v>5</v>
      </c>
      <c r="E265" s="262">
        <v>-10</v>
      </c>
      <c r="F265" s="262">
        <v>-14</v>
      </c>
      <c r="G265" s="262">
        <v>1</v>
      </c>
      <c r="H265" s="262">
        <v>-1</v>
      </c>
      <c r="I265" s="262">
        <v>0</v>
      </c>
      <c r="J265" s="262">
        <v>341919.61</v>
      </c>
      <c r="K265" s="262">
        <v>333000</v>
      </c>
      <c r="L265" s="262">
        <v>8919.61</v>
      </c>
      <c r="M265" s="262">
        <v>0</v>
      </c>
      <c r="N265" s="262">
        <v>545568.1</v>
      </c>
      <c r="O265" s="262">
        <v>6</v>
      </c>
      <c r="P265" s="262">
        <v>-1</v>
      </c>
      <c r="Q265" s="263"/>
      <c r="R265" s="263"/>
      <c r="S265" s="262">
        <v>9</v>
      </c>
      <c r="T265" s="263"/>
      <c r="U265" s="262">
        <v>1</v>
      </c>
      <c r="V265" s="262">
        <v>1</v>
      </c>
      <c r="W265" s="263"/>
      <c r="X265" s="263"/>
      <c r="Y265" s="262">
        <v>-1</v>
      </c>
      <c r="Z265" s="262">
        <v>3</v>
      </c>
      <c r="AA265" s="262">
        <v>2</v>
      </c>
      <c r="AB265" s="262">
        <v>6</v>
      </c>
      <c r="AC265" s="262">
        <v>3</v>
      </c>
      <c r="AD265" s="263"/>
      <c r="AE265" s="262">
        <v>549908.6</v>
      </c>
      <c r="AF265" s="262">
        <v>183966.2</v>
      </c>
      <c r="AM265" s="253">
        <f t="shared" si="8"/>
        <v>37</v>
      </c>
      <c r="AN265" s="252">
        <f t="shared" si="9"/>
        <v>94.399999999999991</v>
      </c>
    </row>
    <row r="266" spans="1:40" x14ac:dyDescent="0.25">
      <c r="A266" s="261">
        <v>44256</v>
      </c>
      <c r="B266" s="262">
        <v>57351</v>
      </c>
      <c r="C266" s="263"/>
      <c r="D266" s="263"/>
      <c r="E266" s="263"/>
      <c r="F266" s="263"/>
      <c r="G266" s="263"/>
      <c r="H266" s="263"/>
      <c r="I266" s="263"/>
      <c r="J266" s="263"/>
      <c r="K266" s="263"/>
      <c r="L266" s="263"/>
      <c r="M266" s="263"/>
      <c r="N266" s="263"/>
      <c r="O266" s="263"/>
      <c r="P266" s="263"/>
      <c r="Q266" s="263"/>
      <c r="R266" s="263"/>
      <c r="S266" s="263"/>
      <c r="T266" s="263"/>
      <c r="U266" s="263"/>
      <c r="V266" s="263"/>
      <c r="W266" s="263"/>
      <c r="X266" s="263"/>
      <c r="Y266" s="263"/>
      <c r="Z266" s="263"/>
      <c r="AA266" s="263"/>
      <c r="AB266" s="263"/>
      <c r="AC266" s="263"/>
      <c r="AD266" s="263"/>
      <c r="AE266" s="263"/>
      <c r="AF266" s="263"/>
      <c r="AM266" s="253">
        <f t="shared" si="8"/>
        <v>0</v>
      </c>
      <c r="AN266" s="252">
        <f t="shared" si="9"/>
        <v>0</v>
      </c>
    </row>
    <row r="267" spans="1:40" x14ac:dyDescent="0.25">
      <c r="A267" s="261">
        <v>44256</v>
      </c>
      <c r="B267" s="262">
        <v>57352</v>
      </c>
      <c r="C267" s="262">
        <v>1</v>
      </c>
      <c r="D267" s="262">
        <v>-4</v>
      </c>
      <c r="E267" s="262">
        <v>-7</v>
      </c>
      <c r="F267" s="262">
        <v>7</v>
      </c>
      <c r="G267" s="262">
        <v>4</v>
      </c>
      <c r="H267" s="262">
        <v>3</v>
      </c>
      <c r="I267" s="262">
        <v>0</v>
      </c>
      <c r="J267" s="262">
        <v>306406.7</v>
      </c>
      <c r="K267" s="262">
        <v>297600</v>
      </c>
      <c r="L267" s="262">
        <v>8806.7000000000007</v>
      </c>
      <c r="M267" s="262">
        <v>0</v>
      </c>
      <c r="N267" s="262">
        <v>263826.19</v>
      </c>
      <c r="O267" s="262">
        <v>-1</v>
      </c>
      <c r="P267" s="262">
        <v>5</v>
      </c>
      <c r="Q267" s="262">
        <v>1</v>
      </c>
      <c r="R267" s="263"/>
      <c r="S267" s="262">
        <v>7</v>
      </c>
      <c r="T267" s="262">
        <v>-1</v>
      </c>
      <c r="U267" s="262">
        <v>0</v>
      </c>
      <c r="V267" s="263"/>
      <c r="W267" s="262">
        <v>2</v>
      </c>
      <c r="X267" s="263"/>
      <c r="Y267" s="262">
        <v>9</v>
      </c>
      <c r="Z267" s="262">
        <v>2</v>
      </c>
      <c r="AA267" s="262">
        <v>1</v>
      </c>
      <c r="AB267" s="262">
        <v>13</v>
      </c>
      <c r="AC267" s="262">
        <v>1</v>
      </c>
      <c r="AD267" s="263"/>
      <c r="AE267" s="262">
        <v>175747.1</v>
      </c>
      <c r="AF267" s="262">
        <v>54503.4</v>
      </c>
      <c r="AM267" s="253">
        <f t="shared" si="8"/>
        <v>27</v>
      </c>
      <c r="AN267" s="252">
        <f t="shared" si="9"/>
        <v>74.199999999999989</v>
      </c>
    </row>
    <row r="268" spans="1:40" x14ac:dyDescent="0.25">
      <c r="A268" s="261">
        <v>44256</v>
      </c>
      <c r="B268" s="262">
        <v>57353</v>
      </c>
      <c r="C268" s="263"/>
      <c r="D268" s="263"/>
      <c r="E268" s="263"/>
      <c r="F268" s="263"/>
      <c r="G268" s="263"/>
      <c r="H268" s="263"/>
      <c r="I268" s="263"/>
      <c r="J268" s="263"/>
      <c r="K268" s="263"/>
      <c r="L268" s="263"/>
      <c r="M268" s="263"/>
      <c r="N268" s="263"/>
      <c r="O268" s="263"/>
      <c r="P268" s="263"/>
      <c r="Q268" s="263"/>
      <c r="R268" s="263"/>
      <c r="S268" s="263"/>
      <c r="T268" s="263"/>
      <c r="U268" s="263"/>
      <c r="V268" s="263"/>
      <c r="W268" s="263"/>
      <c r="X268" s="263"/>
      <c r="Y268" s="263"/>
      <c r="Z268" s="263"/>
      <c r="AA268" s="263"/>
      <c r="AB268" s="263"/>
      <c r="AC268" s="263"/>
      <c r="AD268" s="263"/>
      <c r="AE268" s="263"/>
      <c r="AF268" s="263"/>
      <c r="AM268" s="253">
        <f t="shared" si="8"/>
        <v>0</v>
      </c>
      <c r="AN268" s="252">
        <f t="shared" si="9"/>
        <v>0</v>
      </c>
    </row>
    <row r="269" spans="1:40" x14ac:dyDescent="0.25">
      <c r="A269" s="261">
        <v>44256</v>
      </c>
      <c r="B269" s="262">
        <v>57359</v>
      </c>
      <c r="C269" s="263"/>
      <c r="D269" s="263"/>
      <c r="E269" s="263"/>
      <c r="F269" s="263"/>
      <c r="G269" s="263"/>
      <c r="H269" s="263"/>
      <c r="I269" s="263"/>
      <c r="J269" s="263"/>
      <c r="K269" s="263"/>
      <c r="L269" s="263"/>
      <c r="M269" s="263"/>
      <c r="N269" s="263"/>
      <c r="O269" s="263"/>
      <c r="P269" s="263"/>
      <c r="Q269" s="263"/>
      <c r="R269" s="263"/>
      <c r="S269" s="263"/>
      <c r="T269" s="263"/>
      <c r="U269" s="263"/>
      <c r="V269" s="263"/>
      <c r="W269" s="263"/>
      <c r="X269" s="263"/>
      <c r="Y269" s="263"/>
      <c r="Z269" s="263"/>
      <c r="AA269" s="263"/>
      <c r="AB269" s="263"/>
      <c r="AC269" s="263"/>
      <c r="AD269" s="263"/>
      <c r="AE269" s="263"/>
      <c r="AF269" s="263"/>
      <c r="AM269" s="253">
        <f t="shared" si="8"/>
        <v>0</v>
      </c>
      <c r="AN269" s="252">
        <f t="shared" si="9"/>
        <v>0</v>
      </c>
    </row>
    <row r="270" spans="1:40" x14ac:dyDescent="0.25">
      <c r="A270" s="261">
        <v>44256</v>
      </c>
      <c r="B270" s="262">
        <v>57398</v>
      </c>
      <c r="C270" s="263"/>
      <c r="D270" s="263"/>
      <c r="E270" s="263"/>
      <c r="F270" s="263"/>
      <c r="G270" s="263"/>
      <c r="H270" s="263"/>
      <c r="I270" s="263"/>
      <c r="J270" s="263"/>
      <c r="K270" s="263"/>
      <c r="L270" s="263"/>
      <c r="M270" s="263"/>
      <c r="N270" s="263"/>
      <c r="O270" s="263"/>
      <c r="P270" s="263"/>
      <c r="Q270" s="263"/>
      <c r="R270" s="263"/>
      <c r="S270" s="263"/>
      <c r="T270" s="263"/>
      <c r="U270" s="263"/>
      <c r="V270" s="263"/>
      <c r="W270" s="263"/>
      <c r="X270" s="263"/>
      <c r="Y270" s="263"/>
      <c r="Z270" s="263"/>
      <c r="AA270" s="263"/>
      <c r="AB270" s="263"/>
      <c r="AC270" s="263"/>
      <c r="AD270" s="263"/>
      <c r="AE270" s="263"/>
      <c r="AF270" s="263"/>
      <c r="AM270" s="253">
        <f t="shared" si="8"/>
        <v>0</v>
      </c>
      <c r="AN270" s="252">
        <f t="shared" si="9"/>
        <v>0</v>
      </c>
    </row>
    <row r="271" spans="1:40" x14ac:dyDescent="0.25">
      <c r="A271" s="261">
        <v>44256</v>
      </c>
      <c r="B271" s="262">
        <v>57432</v>
      </c>
      <c r="C271" s="262">
        <v>7</v>
      </c>
      <c r="D271" s="262">
        <v>-3</v>
      </c>
      <c r="E271" s="262">
        <v>-2</v>
      </c>
      <c r="F271" s="262">
        <v>6</v>
      </c>
      <c r="G271" s="262">
        <v>0</v>
      </c>
      <c r="H271" s="262">
        <v>0</v>
      </c>
      <c r="I271" s="262">
        <v>0</v>
      </c>
      <c r="J271" s="262">
        <v>42513.64</v>
      </c>
      <c r="K271" s="262">
        <v>37200</v>
      </c>
      <c r="L271" s="262">
        <v>5313.64</v>
      </c>
      <c r="M271" s="262">
        <v>0</v>
      </c>
      <c r="N271" s="262">
        <v>186723.31</v>
      </c>
      <c r="O271" s="262">
        <v>1</v>
      </c>
      <c r="P271" s="262">
        <v>-1</v>
      </c>
      <c r="Q271" s="263"/>
      <c r="R271" s="263"/>
      <c r="S271" s="263"/>
      <c r="T271" s="263"/>
      <c r="U271" s="263"/>
      <c r="V271" s="263"/>
      <c r="W271" s="263"/>
      <c r="X271" s="263"/>
      <c r="Y271" s="262">
        <v>-3</v>
      </c>
      <c r="Z271" s="262">
        <v>1</v>
      </c>
      <c r="AA271" s="262">
        <v>1</v>
      </c>
      <c r="AB271" s="262">
        <v>1</v>
      </c>
      <c r="AC271" s="262">
        <v>3</v>
      </c>
      <c r="AD271" s="263"/>
      <c r="AE271" s="262">
        <v>184930.2</v>
      </c>
      <c r="AF271" s="262">
        <v>51183.5</v>
      </c>
      <c r="AM271" s="253">
        <f t="shared" si="8"/>
        <v>20</v>
      </c>
      <c r="AN271" s="252">
        <f t="shared" si="9"/>
        <v>-0.79999999999999982</v>
      </c>
    </row>
    <row r="272" spans="1:40" x14ac:dyDescent="0.25">
      <c r="A272" s="261">
        <v>44256</v>
      </c>
      <c r="B272" s="262">
        <v>57433</v>
      </c>
      <c r="C272" s="262">
        <v>1</v>
      </c>
      <c r="D272" s="262">
        <v>2</v>
      </c>
      <c r="E272" s="262">
        <v>1</v>
      </c>
      <c r="F272" s="262">
        <v>3</v>
      </c>
      <c r="G272" s="262">
        <v>1</v>
      </c>
      <c r="H272" s="262">
        <v>1</v>
      </c>
      <c r="I272" s="262">
        <v>0</v>
      </c>
      <c r="J272" s="262">
        <v>94665</v>
      </c>
      <c r="K272" s="262">
        <v>94070</v>
      </c>
      <c r="L272" s="262">
        <v>595</v>
      </c>
      <c r="M272" s="262">
        <v>0</v>
      </c>
      <c r="N272" s="262">
        <v>1002296.52</v>
      </c>
      <c r="O272" s="262">
        <v>-1</v>
      </c>
      <c r="P272" s="262">
        <v>3</v>
      </c>
      <c r="Q272" s="263"/>
      <c r="R272" s="263"/>
      <c r="S272" s="263"/>
      <c r="T272" s="263"/>
      <c r="U272" s="263"/>
      <c r="V272" s="263"/>
      <c r="W272" s="262">
        <v>-1</v>
      </c>
      <c r="X272" s="263"/>
      <c r="Y272" s="262">
        <v>-4</v>
      </c>
      <c r="Z272" s="262">
        <v>1</v>
      </c>
      <c r="AA272" s="263"/>
      <c r="AB272" s="263"/>
      <c r="AC272" s="262">
        <v>1</v>
      </c>
      <c r="AD272" s="263"/>
      <c r="AE272" s="262">
        <v>631.29999999999995</v>
      </c>
      <c r="AF272" s="262">
        <v>101.2</v>
      </c>
      <c r="AM272" s="253">
        <f t="shared" si="8"/>
        <v>10</v>
      </c>
      <c r="AN272" s="252">
        <f t="shared" si="9"/>
        <v>9.5999999999999979</v>
      </c>
    </row>
    <row r="273" spans="1:40" x14ac:dyDescent="0.25">
      <c r="A273" s="261">
        <v>44256</v>
      </c>
      <c r="B273" s="262">
        <v>57434</v>
      </c>
      <c r="C273" s="262">
        <v>5</v>
      </c>
      <c r="D273" s="262">
        <v>1</v>
      </c>
      <c r="E273" s="262">
        <v>-3</v>
      </c>
      <c r="F273" s="262">
        <v>2</v>
      </c>
      <c r="G273" s="262">
        <v>0</v>
      </c>
      <c r="H273" s="262">
        <v>0</v>
      </c>
      <c r="I273" s="262">
        <v>0</v>
      </c>
      <c r="J273" s="262">
        <v>40266.410000000003</v>
      </c>
      <c r="K273" s="262">
        <v>37500</v>
      </c>
      <c r="L273" s="262">
        <v>2766.41</v>
      </c>
      <c r="M273" s="262">
        <v>0</v>
      </c>
      <c r="N273" s="262">
        <v>-59000</v>
      </c>
      <c r="O273" s="262">
        <v>1</v>
      </c>
      <c r="P273" s="262">
        <v>1</v>
      </c>
      <c r="Q273" s="263"/>
      <c r="R273" s="263"/>
      <c r="S273" s="263"/>
      <c r="T273" s="263"/>
      <c r="U273" s="263"/>
      <c r="V273" s="263"/>
      <c r="W273" s="263"/>
      <c r="X273" s="263"/>
      <c r="Y273" s="262">
        <v>-9</v>
      </c>
      <c r="Z273" s="262">
        <v>2</v>
      </c>
      <c r="AA273" s="263"/>
      <c r="AB273" s="262">
        <v>2</v>
      </c>
      <c r="AC273" s="262">
        <v>1</v>
      </c>
      <c r="AD273" s="263"/>
      <c r="AE273" s="262">
        <v>79560.100000000006</v>
      </c>
      <c r="AF273" s="262">
        <v>19673.5</v>
      </c>
      <c r="AM273" s="253">
        <f t="shared" si="8"/>
        <v>12</v>
      </c>
      <c r="AN273" s="252">
        <f t="shared" si="9"/>
        <v>12.8</v>
      </c>
    </row>
    <row r="274" spans="1:40" x14ac:dyDescent="0.25">
      <c r="A274" s="261">
        <v>44256</v>
      </c>
      <c r="B274" s="262">
        <v>57435</v>
      </c>
      <c r="C274" s="262">
        <v>2</v>
      </c>
      <c r="D274" s="262">
        <v>-2</v>
      </c>
      <c r="E274" s="262">
        <v>-2</v>
      </c>
      <c r="F274" s="262">
        <v>3</v>
      </c>
      <c r="G274" s="262">
        <v>3</v>
      </c>
      <c r="H274" s="262">
        <v>0</v>
      </c>
      <c r="I274" s="262">
        <v>0</v>
      </c>
      <c r="J274" s="262">
        <v>49469.3</v>
      </c>
      <c r="K274" s="262">
        <v>47000</v>
      </c>
      <c r="L274" s="262">
        <v>2469.3000000000002</v>
      </c>
      <c r="M274" s="262">
        <v>0</v>
      </c>
      <c r="N274" s="263"/>
      <c r="O274" s="262">
        <v>2</v>
      </c>
      <c r="P274" s="262">
        <v>1</v>
      </c>
      <c r="Q274" s="263"/>
      <c r="R274" s="263"/>
      <c r="S274" s="262">
        <v>2</v>
      </c>
      <c r="T274" s="263"/>
      <c r="U274" s="263"/>
      <c r="V274" s="262">
        <v>1</v>
      </c>
      <c r="W274" s="263"/>
      <c r="X274" s="263"/>
      <c r="Y274" s="262">
        <v>-7</v>
      </c>
      <c r="Z274" s="263"/>
      <c r="AA274" s="263"/>
      <c r="AB274" s="262">
        <v>2</v>
      </c>
      <c r="AC274" s="263"/>
      <c r="AD274" s="263"/>
      <c r="AE274" s="262">
        <v>1462.5</v>
      </c>
      <c r="AF274" s="262">
        <v>240.2</v>
      </c>
      <c r="AM274" s="253">
        <f t="shared" si="8"/>
        <v>16</v>
      </c>
      <c r="AN274" s="252">
        <f t="shared" si="9"/>
        <v>48.4</v>
      </c>
    </row>
    <row r="275" spans="1:40" x14ac:dyDescent="0.25">
      <c r="A275" s="261">
        <v>44256</v>
      </c>
      <c r="B275" s="262">
        <v>57436</v>
      </c>
      <c r="C275" s="262">
        <v>0</v>
      </c>
      <c r="D275" s="262">
        <v>1</v>
      </c>
      <c r="E275" s="262">
        <v>1</v>
      </c>
      <c r="F275" s="262">
        <v>-4</v>
      </c>
      <c r="G275" s="262">
        <v>3</v>
      </c>
      <c r="H275" s="262">
        <v>2</v>
      </c>
      <c r="I275" s="262">
        <v>0</v>
      </c>
      <c r="J275" s="262">
        <v>209383.21</v>
      </c>
      <c r="K275" s="262">
        <v>208399</v>
      </c>
      <c r="L275" s="262">
        <v>984.21</v>
      </c>
      <c r="M275" s="262">
        <v>0</v>
      </c>
      <c r="N275" s="262">
        <v>176183</v>
      </c>
      <c r="O275" s="262">
        <v>4</v>
      </c>
      <c r="P275" s="262">
        <v>-1</v>
      </c>
      <c r="Q275" s="262">
        <v>1</v>
      </c>
      <c r="R275" s="263"/>
      <c r="S275" s="263"/>
      <c r="T275" s="263"/>
      <c r="U275" s="263"/>
      <c r="V275" s="263"/>
      <c r="W275" s="263"/>
      <c r="X275" s="263"/>
      <c r="Y275" s="262">
        <v>2</v>
      </c>
      <c r="Z275" s="262">
        <v>3</v>
      </c>
      <c r="AA275" s="263"/>
      <c r="AB275" s="262">
        <v>2</v>
      </c>
      <c r="AC275" s="262">
        <v>4</v>
      </c>
      <c r="AD275" s="263"/>
      <c r="AE275" s="262">
        <v>34353.9</v>
      </c>
      <c r="AF275" s="262">
        <v>16647.400000000001</v>
      </c>
      <c r="AM275" s="253">
        <f t="shared" si="8"/>
        <v>9</v>
      </c>
      <c r="AN275" s="252">
        <f t="shared" si="9"/>
        <v>21.2</v>
      </c>
    </row>
    <row r="276" spans="1:40" x14ac:dyDescent="0.25">
      <c r="A276" s="261">
        <v>44256</v>
      </c>
      <c r="B276" s="262">
        <v>57437</v>
      </c>
      <c r="C276" s="262">
        <v>6</v>
      </c>
      <c r="D276" s="262">
        <v>-5</v>
      </c>
      <c r="E276" s="262">
        <v>-16</v>
      </c>
      <c r="F276" s="262">
        <v>2</v>
      </c>
      <c r="G276" s="262">
        <v>1</v>
      </c>
      <c r="H276" s="262">
        <v>-1</v>
      </c>
      <c r="I276" s="262">
        <v>2</v>
      </c>
      <c r="J276" s="262">
        <v>35136.120000000003</v>
      </c>
      <c r="K276" s="262">
        <v>35000</v>
      </c>
      <c r="L276" s="262">
        <v>136.12</v>
      </c>
      <c r="M276" s="262">
        <v>0</v>
      </c>
      <c r="N276" s="263"/>
      <c r="O276" s="262">
        <v>0</v>
      </c>
      <c r="P276" s="263"/>
      <c r="Q276" s="263"/>
      <c r="R276" s="263"/>
      <c r="S276" s="262">
        <v>1</v>
      </c>
      <c r="T276" s="263"/>
      <c r="U276" s="262">
        <v>1</v>
      </c>
      <c r="V276" s="262">
        <v>1</v>
      </c>
      <c r="W276" s="262">
        <v>2</v>
      </c>
      <c r="X276" s="263"/>
      <c r="Y276" s="262">
        <v>1</v>
      </c>
      <c r="Z276" s="262">
        <v>3</v>
      </c>
      <c r="AA276" s="263"/>
      <c r="AB276" s="262">
        <v>2</v>
      </c>
      <c r="AC276" s="263"/>
      <c r="AD276" s="263"/>
      <c r="AE276" s="262">
        <v>40902.699999999997</v>
      </c>
      <c r="AF276" s="262">
        <v>206.8</v>
      </c>
      <c r="AM276" s="253">
        <f t="shared" si="8"/>
        <v>21</v>
      </c>
      <c r="AN276" s="252">
        <f t="shared" si="9"/>
        <v>36.4</v>
      </c>
    </row>
    <row r="277" spans="1:40" x14ac:dyDescent="0.25">
      <c r="A277" s="261">
        <v>44256</v>
      </c>
      <c r="B277" s="262">
        <v>57438</v>
      </c>
      <c r="C277" s="263"/>
      <c r="D277" s="263"/>
      <c r="E277" s="263"/>
      <c r="F277" s="263"/>
      <c r="G277" s="263"/>
      <c r="H277" s="263"/>
      <c r="I277" s="263"/>
      <c r="J277" s="263"/>
      <c r="K277" s="263"/>
      <c r="L277" s="263"/>
      <c r="M277" s="263"/>
      <c r="N277" s="263"/>
      <c r="O277" s="263"/>
      <c r="P277" s="263"/>
      <c r="Q277" s="263"/>
      <c r="R277" s="263"/>
      <c r="S277" s="263"/>
      <c r="T277" s="263"/>
      <c r="U277" s="263"/>
      <c r="V277" s="263"/>
      <c r="W277" s="263"/>
      <c r="X277" s="263"/>
      <c r="Y277" s="263"/>
      <c r="Z277" s="263"/>
      <c r="AA277" s="263"/>
      <c r="AB277" s="263"/>
      <c r="AC277" s="263"/>
      <c r="AD277" s="263"/>
      <c r="AE277" s="263"/>
      <c r="AF277" s="263"/>
      <c r="AM277" s="253">
        <f t="shared" si="8"/>
        <v>0</v>
      </c>
      <c r="AN277" s="252">
        <f t="shared" si="9"/>
        <v>0</v>
      </c>
    </row>
    <row r="278" spans="1:40" x14ac:dyDescent="0.25">
      <c r="A278" s="261">
        <v>44256</v>
      </c>
      <c r="B278" s="262">
        <v>57439</v>
      </c>
      <c r="C278" s="262">
        <v>1</v>
      </c>
      <c r="D278" s="262">
        <v>-1</v>
      </c>
      <c r="E278" s="262">
        <v>-5</v>
      </c>
      <c r="F278" s="262">
        <v>0</v>
      </c>
      <c r="G278" s="262">
        <v>2</v>
      </c>
      <c r="H278" s="262">
        <v>0</v>
      </c>
      <c r="I278" s="262">
        <v>0</v>
      </c>
      <c r="J278" s="262">
        <v>31313.81</v>
      </c>
      <c r="K278" s="262">
        <v>30000</v>
      </c>
      <c r="L278" s="262">
        <v>1313.81</v>
      </c>
      <c r="M278" s="262">
        <v>0</v>
      </c>
      <c r="N278" s="262">
        <v>256199.06</v>
      </c>
      <c r="O278" s="262">
        <v>0</v>
      </c>
      <c r="P278" s="262">
        <v>0</v>
      </c>
      <c r="Q278" s="263"/>
      <c r="R278" s="263"/>
      <c r="S278" s="263"/>
      <c r="T278" s="263"/>
      <c r="U278" s="262">
        <v>1</v>
      </c>
      <c r="V278" s="263"/>
      <c r="W278" s="263"/>
      <c r="X278" s="263"/>
      <c r="Y278" s="262">
        <v>1</v>
      </c>
      <c r="Z278" s="262">
        <v>1</v>
      </c>
      <c r="AA278" s="263"/>
      <c r="AB278" s="263"/>
      <c r="AC278" s="262">
        <v>2</v>
      </c>
      <c r="AD278" s="263"/>
      <c r="AE278" s="262">
        <v>501613.1</v>
      </c>
      <c r="AF278" s="262">
        <v>360327.7</v>
      </c>
      <c r="AM278" s="253">
        <f t="shared" si="8"/>
        <v>8</v>
      </c>
      <c r="AN278" s="252">
        <f t="shared" si="9"/>
        <v>2</v>
      </c>
    </row>
    <row r="279" spans="1:40" x14ac:dyDescent="0.25">
      <c r="A279" s="261">
        <v>44256</v>
      </c>
      <c r="B279" s="262">
        <v>57440</v>
      </c>
      <c r="C279" s="262">
        <v>3</v>
      </c>
      <c r="D279" s="262">
        <v>1</v>
      </c>
      <c r="E279" s="262">
        <v>4</v>
      </c>
      <c r="F279" s="262">
        <v>2</v>
      </c>
      <c r="G279" s="262">
        <v>1</v>
      </c>
      <c r="H279" s="262">
        <v>0</v>
      </c>
      <c r="I279" s="262">
        <v>0</v>
      </c>
      <c r="J279" s="262">
        <v>285574.76</v>
      </c>
      <c r="K279" s="262">
        <v>280000</v>
      </c>
      <c r="L279" s="262">
        <v>5574.76</v>
      </c>
      <c r="M279" s="262">
        <v>0</v>
      </c>
      <c r="N279" s="262">
        <v>412626.26</v>
      </c>
      <c r="O279" s="262">
        <v>3</v>
      </c>
      <c r="P279" s="262">
        <v>4</v>
      </c>
      <c r="Q279" s="262">
        <v>2</v>
      </c>
      <c r="R279" s="263"/>
      <c r="S279" s="262">
        <v>1</v>
      </c>
      <c r="T279" s="263"/>
      <c r="U279" s="263"/>
      <c r="V279" s="262">
        <v>1</v>
      </c>
      <c r="W279" s="262">
        <v>1</v>
      </c>
      <c r="X279" s="263"/>
      <c r="Y279" s="262">
        <v>-2</v>
      </c>
      <c r="Z279" s="263"/>
      <c r="AA279" s="262">
        <v>1</v>
      </c>
      <c r="AB279" s="262">
        <v>5</v>
      </c>
      <c r="AC279" s="262">
        <v>1</v>
      </c>
      <c r="AD279" s="263"/>
      <c r="AE279" s="262">
        <v>192940.9</v>
      </c>
      <c r="AF279" s="262">
        <v>62213</v>
      </c>
      <c r="AM279" s="253">
        <f t="shared" si="8"/>
        <v>11</v>
      </c>
      <c r="AN279" s="252">
        <f t="shared" si="9"/>
        <v>82.8</v>
      </c>
    </row>
    <row r="280" spans="1:40" x14ac:dyDescent="0.25">
      <c r="A280" s="261">
        <v>44256</v>
      </c>
      <c r="B280" s="262">
        <v>57441</v>
      </c>
      <c r="C280" s="262">
        <v>6</v>
      </c>
      <c r="D280" s="262">
        <v>4</v>
      </c>
      <c r="E280" s="262">
        <v>-1</v>
      </c>
      <c r="F280" s="262">
        <v>3</v>
      </c>
      <c r="G280" s="262">
        <v>0</v>
      </c>
      <c r="H280" s="262">
        <v>1</v>
      </c>
      <c r="I280" s="262">
        <v>1</v>
      </c>
      <c r="J280" s="262">
        <v>5004.3500000000004</v>
      </c>
      <c r="K280" s="262">
        <v>4000</v>
      </c>
      <c r="L280" s="262">
        <v>1004.35</v>
      </c>
      <c r="M280" s="262">
        <v>0</v>
      </c>
      <c r="N280" s="262">
        <v>142720.85999999999</v>
      </c>
      <c r="O280" s="262">
        <v>2</v>
      </c>
      <c r="P280" s="262">
        <v>2</v>
      </c>
      <c r="Q280" s="263"/>
      <c r="R280" s="263"/>
      <c r="S280" s="263"/>
      <c r="T280" s="263"/>
      <c r="U280" s="263"/>
      <c r="V280" s="263"/>
      <c r="W280" s="263"/>
      <c r="X280" s="263"/>
      <c r="Y280" s="262">
        <v>5</v>
      </c>
      <c r="Z280" s="262">
        <v>3</v>
      </c>
      <c r="AA280" s="263"/>
      <c r="AB280" s="262">
        <v>1</v>
      </c>
      <c r="AC280" s="262">
        <v>1</v>
      </c>
      <c r="AD280" s="263"/>
      <c r="AE280" s="262">
        <v>193037.9</v>
      </c>
      <c r="AF280" s="262">
        <v>75400.100000000006</v>
      </c>
      <c r="AM280" s="253">
        <f t="shared" si="8"/>
        <v>20</v>
      </c>
      <c r="AN280" s="252">
        <f t="shared" si="9"/>
        <v>25.6</v>
      </c>
    </row>
    <row r="281" spans="1:40" x14ac:dyDescent="0.25">
      <c r="A281" s="261">
        <v>44256</v>
      </c>
      <c r="B281" s="262">
        <v>57442</v>
      </c>
      <c r="C281" s="263"/>
      <c r="D281" s="263"/>
      <c r="E281" s="263"/>
      <c r="F281" s="263"/>
      <c r="G281" s="263"/>
      <c r="H281" s="263"/>
      <c r="I281" s="263"/>
      <c r="J281" s="263"/>
      <c r="K281" s="263"/>
      <c r="L281" s="263"/>
      <c r="M281" s="263"/>
      <c r="N281" s="263"/>
      <c r="O281" s="263"/>
      <c r="P281" s="263"/>
      <c r="Q281" s="263"/>
      <c r="R281" s="263"/>
      <c r="S281" s="263"/>
      <c r="T281" s="263"/>
      <c r="U281" s="263"/>
      <c r="V281" s="263"/>
      <c r="W281" s="263"/>
      <c r="X281" s="263"/>
      <c r="Y281" s="263"/>
      <c r="Z281" s="263"/>
      <c r="AA281" s="263"/>
      <c r="AB281" s="263"/>
      <c r="AC281" s="263"/>
      <c r="AD281" s="263"/>
      <c r="AE281" s="263"/>
      <c r="AF281" s="263"/>
      <c r="AM281" s="253">
        <f t="shared" si="8"/>
        <v>0</v>
      </c>
      <c r="AN281" s="252">
        <f t="shared" si="9"/>
        <v>0</v>
      </c>
    </row>
    <row r="282" spans="1:40" x14ac:dyDescent="0.25">
      <c r="A282" s="261">
        <v>44256</v>
      </c>
      <c r="B282" s="262">
        <v>57443</v>
      </c>
      <c r="C282" s="262">
        <v>8</v>
      </c>
      <c r="D282" s="262">
        <v>-3</v>
      </c>
      <c r="E282" s="262">
        <v>-21</v>
      </c>
      <c r="F282" s="262">
        <v>8</v>
      </c>
      <c r="G282" s="262">
        <v>0</v>
      </c>
      <c r="H282" s="262">
        <v>0</v>
      </c>
      <c r="I282" s="262">
        <v>0</v>
      </c>
      <c r="J282" s="262">
        <v>143755.64000000001</v>
      </c>
      <c r="K282" s="262">
        <v>143000</v>
      </c>
      <c r="L282" s="262">
        <v>755.64</v>
      </c>
      <c r="M282" s="262">
        <v>0</v>
      </c>
      <c r="N282" s="262">
        <v>241135.56</v>
      </c>
      <c r="O282" s="262">
        <v>0</v>
      </c>
      <c r="P282" s="263"/>
      <c r="Q282" s="263"/>
      <c r="R282" s="263"/>
      <c r="S282" s="262">
        <v>1</v>
      </c>
      <c r="T282" s="263"/>
      <c r="U282" s="262">
        <v>1</v>
      </c>
      <c r="V282" s="263"/>
      <c r="W282" s="263"/>
      <c r="X282" s="263"/>
      <c r="Y282" s="262">
        <v>1</v>
      </c>
      <c r="Z282" s="262">
        <v>1</v>
      </c>
      <c r="AA282" s="262">
        <v>1</v>
      </c>
      <c r="AB282" s="262">
        <v>1</v>
      </c>
      <c r="AC282" s="262">
        <v>5</v>
      </c>
      <c r="AD282" s="263"/>
      <c r="AE282" s="262">
        <v>187583.6</v>
      </c>
      <c r="AF282" s="262">
        <v>21550.6</v>
      </c>
      <c r="AM282" s="253">
        <f t="shared" si="8"/>
        <v>24</v>
      </c>
      <c r="AN282" s="252">
        <f t="shared" si="9"/>
        <v>6.8</v>
      </c>
    </row>
    <row r="283" spans="1:40" x14ac:dyDescent="0.25">
      <c r="A283" s="261">
        <v>44256</v>
      </c>
      <c r="B283" s="262">
        <v>57444</v>
      </c>
      <c r="C283" s="262">
        <v>19</v>
      </c>
      <c r="D283" s="262">
        <v>0</v>
      </c>
      <c r="E283" s="262">
        <v>-3</v>
      </c>
      <c r="F283" s="262">
        <v>8</v>
      </c>
      <c r="G283" s="262">
        <v>0</v>
      </c>
      <c r="H283" s="262">
        <v>0</v>
      </c>
      <c r="I283" s="262">
        <v>0</v>
      </c>
      <c r="J283" s="262">
        <v>59097.53</v>
      </c>
      <c r="K283" s="262">
        <v>58000</v>
      </c>
      <c r="L283" s="262">
        <v>1097.53</v>
      </c>
      <c r="M283" s="262">
        <v>0</v>
      </c>
      <c r="N283" s="262">
        <v>165000</v>
      </c>
      <c r="O283" s="262">
        <v>3</v>
      </c>
      <c r="P283" s="262">
        <v>2</v>
      </c>
      <c r="Q283" s="262">
        <v>1</v>
      </c>
      <c r="R283" s="263"/>
      <c r="S283" s="263"/>
      <c r="T283" s="263"/>
      <c r="U283" s="262">
        <v>2</v>
      </c>
      <c r="V283" s="263"/>
      <c r="W283" s="263"/>
      <c r="X283" s="263"/>
      <c r="Y283" s="262">
        <v>6</v>
      </c>
      <c r="Z283" s="262">
        <v>1</v>
      </c>
      <c r="AA283" s="263"/>
      <c r="AB283" s="262">
        <v>2</v>
      </c>
      <c r="AC283" s="262">
        <v>3</v>
      </c>
      <c r="AD283" s="263"/>
      <c r="AE283" s="262">
        <v>58500.6</v>
      </c>
      <c r="AF283" s="262">
        <v>22678.5</v>
      </c>
      <c r="AM283" s="253">
        <f t="shared" si="8"/>
        <v>46</v>
      </c>
      <c r="AN283" s="252">
        <f t="shared" si="9"/>
        <v>39.6</v>
      </c>
    </row>
    <row r="284" spans="1:40" x14ac:dyDescent="0.25">
      <c r="A284" s="261">
        <v>44256</v>
      </c>
      <c r="B284" s="262">
        <v>57445</v>
      </c>
      <c r="C284" s="262">
        <v>2</v>
      </c>
      <c r="D284" s="262">
        <v>-3</v>
      </c>
      <c r="E284" s="262">
        <v>-13</v>
      </c>
      <c r="F284" s="262">
        <v>3</v>
      </c>
      <c r="G284" s="262">
        <v>1</v>
      </c>
      <c r="H284" s="262">
        <v>0</v>
      </c>
      <c r="I284" s="262">
        <v>0</v>
      </c>
      <c r="J284" s="262">
        <v>73066.990000000005</v>
      </c>
      <c r="K284" s="262">
        <v>70000</v>
      </c>
      <c r="L284" s="262">
        <v>3066.99</v>
      </c>
      <c r="M284" s="262">
        <v>0</v>
      </c>
      <c r="N284" s="262">
        <v>468361.6</v>
      </c>
      <c r="O284" s="262">
        <v>2</v>
      </c>
      <c r="P284" s="262">
        <v>1</v>
      </c>
      <c r="Q284" s="263"/>
      <c r="R284" s="263"/>
      <c r="S284" s="263"/>
      <c r="T284" s="262">
        <v>-1</v>
      </c>
      <c r="U284" s="262">
        <v>2</v>
      </c>
      <c r="V284" s="263"/>
      <c r="W284" s="262">
        <v>1</v>
      </c>
      <c r="X284" s="263"/>
      <c r="Y284" s="262">
        <v>-1</v>
      </c>
      <c r="Z284" s="263"/>
      <c r="AA284" s="263"/>
      <c r="AB284" s="263"/>
      <c r="AC284" s="262">
        <v>2</v>
      </c>
      <c r="AD284" s="263"/>
      <c r="AE284" s="262">
        <v>3050.7999999999997</v>
      </c>
      <c r="AF284" s="262">
        <v>455.4</v>
      </c>
      <c r="AM284" s="253">
        <f t="shared" si="8"/>
        <v>10</v>
      </c>
      <c r="AN284" s="252">
        <f t="shared" si="9"/>
        <v>26.6</v>
      </c>
    </row>
    <row r="285" spans="1:40" x14ac:dyDescent="0.25">
      <c r="A285" s="261">
        <v>44256</v>
      </c>
      <c r="B285" s="262">
        <v>57446</v>
      </c>
      <c r="C285" s="262">
        <v>1</v>
      </c>
      <c r="D285" s="262">
        <v>3</v>
      </c>
      <c r="E285" s="262">
        <v>0</v>
      </c>
      <c r="F285" s="262">
        <v>3</v>
      </c>
      <c r="G285" s="262">
        <v>0</v>
      </c>
      <c r="H285" s="262">
        <v>3</v>
      </c>
      <c r="I285" s="262">
        <v>1</v>
      </c>
      <c r="J285" s="262">
        <v>287274.21000000002</v>
      </c>
      <c r="K285" s="262">
        <v>280000</v>
      </c>
      <c r="L285" s="262">
        <v>7274.21</v>
      </c>
      <c r="M285" s="262">
        <v>0</v>
      </c>
      <c r="N285" s="262">
        <v>1298745.8500000001</v>
      </c>
      <c r="O285" s="262">
        <v>3</v>
      </c>
      <c r="P285" s="262">
        <v>5</v>
      </c>
      <c r="Q285" s="262">
        <v>2</v>
      </c>
      <c r="R285" s="263"/>
      <c r="S285" s="262">
        <v>3</v>
      </c>
      <c r="T285" s="263"/>
      <c r="U285" s="262">
        <v>1</v>
      </c>
      <c r="V285" s="263"/>
      <c r="W285" s="263"/>
      <c r="X285" s="263"/>
      <c r="Y285" s="262">
        <v>8</v>
      </c>
      <c r="Z285" s="262">
        <v>3</v>
      </c>
      <c r="AA285" s="262">
        <v>1</v>
      </c>
      <c r="AB285" s="262">
        <v>4</v>
      </c>
      <c r="AC285" s="262">
        <v>1</v>
      </c>
      <c r="AD285" s="263"/>
      <c r="AE285" s="262">
        <v>151383.5</v>
      </c>
      <c r="AF285" s="262">
        <v>40168.5</v>
      </c>
      <c r="AM285" s="253">
        <f t="shared" si="8"/>
        <v>14</v>
      </c>
      <c r="AN285" s="252">
        <f t="shared" si="9"/>
        <v>76.400000000000006</v>
      </c>
    </row>
    <row r="286" spans="1:40" x14ac:dyDescent="0.25">
      <c r="A286" s="261">
        <v>44256</v>
      </c>
      <c r="B286" s="262">
        <v>57447</v>
      </c>
      <c r="C286" s="262">
        <v>0</v>
      </c>
      <c r="D286" s="262">
        <v>7</v>
      </c>
      <c r="E286" s="262">
        <v>12</v>
      </c>
      <c r="F286" s="262">
        <v>0</v>
      </c>
      <c r="G286" s="262">
        <v>0</v>
      </c>
      <c r="H286" s="262">
        <v>-1</v>
      </c>
      <c r="I286" s="262">
        <v>0</v>
      </c>
      <c r="J286" s="262">
        <v>57606.720000000001</v>
      </c>
      <c r="K286" s="262">
        <v>54000</v>
      </c>
      <c r="L286" s="262">
        <v>3606.72</v>
      </c>
      <c r="M286" s="262">
        <v>0</v>
      </c>
      <c r="N286" s="262">
        <v>583135.13</v>
      </c>
      <c r="O286" s="262">
        <v>0</v>
      </c>
      <c r="P286" s="262">
        <v>1</v>
      </c>
      <c r="Q286" s="262">
        <v>1</v>
      </c>
      <c r="R286" s="263"/>
      <c r="S286" s="263"/>
      <c r="T286" s="263"/>
      <c r="U286" s="263"/>
      <c r="V286" s="263"/>
      <c r="W286" s="263"/>
      <c r="X286" s="263"/>
      <c r="Y286" s="262">
        <v>0</v>
      </c>
      <c r="Z286" s="263"/>
      <c r="AA286" s="263"/>
      <c r="AB286" s="263"/>
      <c r="AC286" s="262">
        <v>1</v>
      </c>
      <c r="AD286" s="263"/>
      <c r="AE286" s="262">
        <v>95943</v>
      </c>
      <c r="AF286" s="262">
        <v>23091.200000000001</v>
      </c>
      <c r="AM286" s="253">
        <f t="shared" si="8"/>
        <v>-2</v>
      </c>
      <c r="AN286" s="252">
        <f t="shared" si="9"/>
        <v>10.8</v>
      </c>
    </row>
    <row r="287" spans="1:40" x14ac:dyDescent="0.25">
      <c r="A287" s="261">
        <v>44256</v>
      </c>
      <c r="B287" s="262">
        <v>57449</v>
      </c>
      <c r="C287" s="262">
        <v>1</v>
      </c>
      <c r="D287" s="262">
        <v>0</v>
      </c>
      <c r="E287" s="262">
        <v>0</v>
      </c>
      <c r="F287" s="262">
        <v>1</v>
      </c>
      <c r="G287" s="262">
        <v>0</v>
      </c>
      <c r="H287" s="262">
        <v>0</v>
      </c>
      <c r="I287" s="262">
        <v>0</v>
      </c>
      <c r="J287" s="262">
        <v>58981.07</v>
      </c>
      <c r="K287" s="262">
        <v>49000</v>
      </c>
      <c r="L287" s="262">
        <v>9981.07</v>
      </c>
      <c r="M287" s="262">
        <v>0</v>
      </c>
      <c r="N287" s="262">
        <v>-706</v>
      </c>
      <c r="O287" s="262">
        <v>3</v>
      </c>
      <c r="P287" s="262">
        <v>2</v>
      </c>
      <c r="Q287" s="263"/>
      <c r="R287" s="263"/>
      <c r="S287" s="262">
        <v>3</v>
      </c>
      <c r="T287" s="263"/>
      <c r="U287" s="263"/>
      <c r="V287" s="263"/>
      <c r="W287" s="263"/>
      <c r="X287" s="263"/>
      <c r="Y287" s="262">
        <v>4</v>
      </c>
      <c r="Z287" s="263"/>
      <c r="AA287" s="263"/>
      <c r="AB287" s="262">
        <v>3</v>
      </c>
      <c r="AC287" s="262">
        <v>1</v>
      </c>
      <c r="AD287" s="263"/>
      <c r="AE287" s="262">
        <v>365928</v>
      </c>
      <c r="AF287" s="262">
        <v>34689.699999999997</v>
      </c>
      <c r="AM287" s="253">
        <f t="shared" si="8"/>
        <v>3</v>
      </c>
      <c r="AN287" s="252">
        <f t="shared" si="9"/>
        <v>46</v>
      </c>
    </row>
    <row r="288" spans="1:40" x14ac:dyDescent="0.25">
      <c r="A288" s="261">
        <v>44256</v>
      </c>
      <c r="B288" s="262">
        <v>57453</v>
      </c>
      <c r="C288" s="262">
        <v>7</v>
      </c>
      <c r="D288" s="262">
        <v>-2</v>
      </c>
      <c r="E288" s="262">
        <v>-4</v>
      </c>
      <c r="F288" s="262">
        <v>3</v>
      </c>
      <c r="G288" s="262">
        <v>5</v>
      </c>
      <c r="H288" s="262">
        <v>3</v>
      </c>
      <c r="I288" s="262">
        <v>0</v>
      </c>
      <c r="J288" s="262">
        <v>325035.93</v>
      </c>
      <c r="K288" s="262">
        <v>316000</v>
      </c>
      <c r="L288" s="262">
        <v>9035.93</v>
      </c>
      <c r="M288" s="262">
        <v>0</v>
      </c>
      <c r="N288" s="262">
        <v>1173175.6499999999</v>
      </c>
      <c r="O288" s="262">
        <v>3</v>
      </c>
      <c r="P288" s="262">
        <v>-1</v>
      </c>
      <c r="Q288" s="263"/>
      <c r="R288" s="263"/>
      <c r="S288" s="262">
        <v>2</v>
      </c>
      <c r="T288" s="263"/>
      <c r="U288" s="263"/>
      <c r="V288" s="262">
        <v>4</v>
      </c>
      <c r="W288" s="263"/>
      <c r="X288" s="263"/>
      <c r="Y288" s="262">
        <v>2</v>
      </c>
      <c r="Z288" s="263"/>
      <c r="AA288" s="263"/>
      <c r="AB288" s="262">
        <v>2</v>
      </c>
      <c r="AC288" s="262">
        <v>6</v>
      </c>
      <c r="AD288" s="263"/>
      <c r="AE288" s="262">
        <v>288744.2</v>
      </c>
      <c r="AF288" s="262">
        <v>99210.6</v>
      </c>
      <c r="AM288" s="253">
        <f t="shared" si="8"/>
        <v>38</v>
      </c>
      <c r="AN288" s="252">
        <f t="shared" si="9"/>
        <v>100.8</v>
      </c>
    </row>
    <row r="289" spans="1:40" x14ac:dyDescent="0.25">
      <c r="A289" s="261">
        <v>44256</v>
      </c>
      <c r="B289" s="262">
        <v>57458</v>
      </c>
      <c r="C289" s="262">
        <v>8</v>
      </c>
      <c r="D289" s="262">
        <v>-3</v>
      </c>
      <c r="E289" s="262">
        <v>-5</v>
      </c>
      <c r="F289" s="262">
        <v>1</v>
      </c>
      <c r="G289" s="262">
        <v>0</v>
      </c>
      <c r="H289" s="262">
        <v>0</v>
      </c>
      <c r="I289" s="262">
        <v>0</v>
      </c>
      <c r="J289" s="262">
        <v>18150</v>
      </c>
      <c r="K289" s="262">
        <v>13000</v>
      </c>
      <c r="L289" s="262">
        <v>5150</v>
      </c>
      <c r="M289" s="262">
        <v>0</v>
      </c>
      <c r="N289" s="263"/>
      <c r="O289" s="262">
        <v>-1</v>
      </c>
      <c r="P289" s="262">
        <v>-2</v>
      </c>
      <c r="Q289" s="263"/>
      <c r="R289" s="263"/>
      <c r="S289" s="263"/>
      <c r="T289" s="263"/>
      <c r="U289" s="263"/>
      <c r="V289" s="263"/>
      <c r="W289" s="263"/>
      <c r="X289" s="263"/>
      <c r="Y289" s="262">
        <v>-4</v>
      </c>
      <c r="Z289" s="263"/>
      <c r="AA289" s="263"/>
      <c r="AB289" s="262">
        <v>1</v>
      </c>
      <c r="AC289" s="262">
        <v>1</v>
      </c>
      <c r="AD289" s="263"/>
      <c r="AE289" s="262">
        <v>81262.100000000006</v>
      </c>
      <c r="AF289" s="262">
        <v>24329.1</v>
      </c>
      <c r="AM289" s="253">
        <f t="shared" si="8"/>
        <v>17</v>
      </c>
      <c r="AN289" s="252">
        <f t="shared" si="9"/>
        <v>-19.600000000000001</v>
      </c>
    </row>
    <row r="290" spans="1:40" x14ac:dyDescent="0.25">
      <c r="A290" s="261">
        <v>44256</v>
      </c>
      <c r="B290" s="262">
        <v>57459</v>
      </c>
      <c r="C290" s="262">
        <v>4</v>
      </c>
      <c r="D290" s="262">
        <v>-1</v>
      </c>
      <c r="E290" s="262">
        <v>-5</v>
      </c>
      <c r="F290" s="262">
        <v>5</v>
      </c>
      <c r="G290" s="262">
        <v>0</v>
      </c>
      <c r="H290" s="262">
        <v>0</v>
      </c>
      <c r="I290" s="262">
        <v>0</v>
      </c>
      <c r="J290" s="262">
        <v>47535.65</v>
      </c>
      <c r="K290" s="262">
        <v>47000</v>
      </c>
      <c r="L290" s="262">
        <v>535.65</v>
      </c>
      <c r="M290" s="262">
        <v>0</v>
      </c>
      <c r="N290" s="262">
        <v>102616.87</v>
      </c>
      <c r="O290" s="262">
        <v>2</v>
      </c>
      <c r="P290" s="262">
        <v>3</v>
      </c>
      <c r="Q290" s="262">
        <v>1</v>
      </c>
      <c r="R290" s="263"/>
      <c r="S290" s="262">
        <v>1</v>
      </c>
      <c r="T290" s="263"/>
      <c r="U290" s="262">
        <v>1</v>
      </c>
      <c r="V290" s="263"/>
      <c r="W290" s="262">
        <v>1</v>
      </c>
      <c r="X290" s="263"/>
      <c r="Y290" s="262">
        <v>-4</v>
      </c>
      <c r="Z290" s="262">
        <v>1</v>
      </c>
      <c r="AA290" s="262">
        <v>1</v>
      </c>
      <c r="AB290" s="263"/>
      <c r="AC290" s="263"/>
      <c r="AD290" s="263"/>
      <c r="AE290" s="262">
        <v>27331</v>
      </c>
      <c r="AF290" s="262">
        <v>7629.1</v>
      </c>
      <c r="AM290" s="253">
        <f t="shared" si="8"/>
        <v>13</v>
      </c>
      <c r="AN290" s="252">
        <f t="shared" si="9"/>
        <v>47.999999999999993</v>
      </c>
    </row>
    <row r="291" spans="1:40" x14ac:dyDescent="0.25">
      <c r="A291" s="261">
        <v>44256</v>
      </c>
      <c r="B291" s="262">
        <v>57503</v>
      </c>
      <c r="C291" s="262">
        <v>12</v>
      </c>
      <c r="D291" s="262">
        <v>0</v>
      </c>
      <c r="E291" s="262">
        <v>-2</v>
      </c>
      <c r="F291" s="262">
        <v>6</v>
      </c>
      <c r="G291" s="262">
        <v>1</v>
      </c>
      <c r="H291" s="262">
        <v>0</v>
      </c>
      <c r="I291" s="262">
        <v>0</v>
      </c>
      <c r="J291" s="262">
        <v>65289.33</v>
      </c>
      <c r="K291" s="262">
        <v>60600</v>
      </c>
      <c r="L291" s="262">
        <v>4689.33</v>
      </c>
      <c r="M291" s="262">
        <v>0</v>
      </c>
      <c r="N291" s="263"/>
      <c r="O291" s="262">
        <v>-1</v>
      </c>
      <c r="P291" s="263"/>
      <c r="Q291" s="263"/>
      <c r="R291" s="263"/>
      <c r="S291" s="263"/>
      <c r="T291" s="263"/>
      <c r="U291" s="263"/>
      <c r="V291" s="263"/>
      <c r="W291" s="263"/>
      <c r="X291" s="263"/>
      <c r="Y291" s="262">
        <v>2</v>
      </c>
      <c r="Z291" s="262">
        <v>2</v>
      </c>
      <c r="AA291" s="263"/>
      <c r="AB291" s="263"/>
      <c r="AC291" s="263"/>
      <c r="AD291" s="263"/>
      <c r="AE291" s="262">
        <v>62563.6</v>
      </c>
      <c r="AF291" s="262">
        <v>26049.8</v>
      </c>
      <c r="AM291" s="253">
        <f t="shared" si="8"/>
        <v>33</v>
      </c>
      <c r="AN291" s="252">
        <f t="shared" si="9"/>
        <v>-6</v>
      </c>
    </row>
    <row r="292" spans="1:40" x14ac:dyDescent="0.25">
      <c r="A292" s="261">
        <v>44256</v>
      </c>
      <c r="B292" s="262">
        <v>57520</v>
      </c>
      <c r="C292" s="263"/>
      <c r="D292" s="263"/>
      <c r="E292" s="263"/>
      <c r="F292" s="263"/>
      <c r="G292" s="263"/>
      <c r="H292" s="263"/>
      <c r="I292" s="263"/>
      <c r="J292" s="263"/>
      <c r="K292" s="263"/>
      <c r="L292" s="263"/>
      <c r="M292" s="263"/>
      <c r="N292" s="263"/>
      <c r="O292" s="263"/>
      <c r="P292" s="263"/>
      <c r="Q292" s="263"/>
      <c r="R292" s="263"/>
      <c r="S292" s="263"/>
      <c r="T292" s="263"/>
      <c r="U292" s="263"/>
      <c r="V292" s="263"/>
      <c r="W292" s="263"/>
      <c r="X292" s="263"/>
      <c r="Y292" s="263"/>
      <c r="Z292" s="263"/>
      <c r="AA292" s="263"/>
      <c r="AB292" s="263"/>
      <c r="AC292" s="263"/>
      <c r="AD292" s="263"/>
      <c r="AE292" s="263"/>
      <c r="AF292" s="263"/>
      <c r="AM292" s="253">
        <f t="shared" si="8"/>
        <v>0</v>
      </c>
      <c r="AN292" s="252">
        <f t="shared" si="9"/>
        <v>0</v>
      </c>
    </row>
    <row r="293" spans="1:40" x14ac:dyDescent="0.25">
      <c r="A293" s="261">
        <v>44256</v>
      </c>
      <c r="B293" s="262">
        <v>57523</v>
      </c>
      <c r="C293" s="262">
        <v>1</v>
      </c>
      <c r="D293" s="262">
        <v>3</v>
      </c>
      <c r="E293" s="262">
        <v>1</v>
      </c>
      <c r="F293" s="262">
        <v>1</v>
      </c>
      <c r="G293" s="262">
        <v>0</v>
      </c>
      <c r="H293" s="262">
        <v>0</v>
      </c>
      <c r="I293" s="262">
        <v>0</v>
      </c>
      <c r="J293" s="262">
        <v>66088.05</v>
      </c>
      <c r="K293" s="262">
        <v>65000</v>
      </c>
      <c r="L293" s="262">
        <v>1088.05</v>
      </c>
      <c r="M293" s="262">
        <v>0</v>
      </c>
      <c r="N293" s="263"/>
      <c r="O293" s="263"/>
      <c r="P293" s="262">
        <v>-2</v>
      </c>
      <c r="Q293" s="263"/>
      <c r="R293" s="263"/>
      <c r="S293" s="263"/>
      <c r="T293" s="263"/>
      <c r="U293" s="263"/>
      <c r="V293" s="263"/>
      <c r="W293" s="263"/>
      <c r="X293" s="263"/>
      <c r="Y293" s="262">
        <v>1</v>
      </c>
      <c r="Z293" s="262">
        <v>1</v>
      </c>
      <c r="AA293" s="263"/>
      <c r="AB293" s="263"/>
      <c r="AC293" s="262">
        <v>2</v>
      </c>
      <c r="AD293" s="263"/>
      <c r="AE293" s="262">
        <v>23594.3</v>
      </c>
      <c r="AF293" s="262">
        <v>4145.8</v>
      </c>
      <c r="AM293" s="253">
        <f t="shared" si="8"/>
        <v>3</v>
      </c>
      <c r="AN293" s="252">
        <f t="shared" si="9"/>
        <v>-13.6</v>
      </c>
    </row>
    <row r="294" spans="1:40" x14ac:dyDescent="0.25">
      <c r="A294" s="261">
        <v>44256</v>
      </c>
      <c r="B294" s="262">
        <v>57543</v>
      </c>
      <c r="C294" s="262">
        <v>1</v>
      </c>
      <c r="D294" s="262">
        <v>0</v>
      </c>
      <c r="E294" s="262">
        <v>-3</v>
      </c>
      <c r="F294" s="262">
        <v>1</v>
      </c>
      <c r="G294" s="262">
        <v>0</v>
      </c>
      <c r="H294" s="262">
        <v>0</v>
      </c>
      <c r="I294" s="262">
        <v>0</v>
      </c>
      <c r="J294" s="262">
        <v>12087.89</v>
      </c>
      <c r="K294" s="262">
        <v>10000</v>
      </c>
      <c r="L294" s="262">
        <v>2087.89</v>
      </c>
      <c r="M294" s="262">
        <v>0</v>
      </c>
      <c r="N294" s="262">
        <v>111251.9</v>
      </c>
      <c r="O294" s="263"/>
      <c r="P294" s="262">
        <v>1</v>
      </c>
      <c r="Q294" s="263"/>
      <c r="R294" s="263"/>
      <c r="S294" s="263"/>
      <c r="T294" s="263"/>
      <c r="U294" s="263"/>
      <c r="V294" s="263"/>
      <c r="W294" s="263"/>
      <c r="X294" s="263"/>
      <c r="Y294" s="262">
        <v>-1</v>
      </c>
      <c r="Z294" s="263"/>
      <c r="AA294" s="263"/>
      <c r="AB294" s="262">
        <v>1</v>
      </c>
      <c r="AC294" s="262">
        <v>2</v>
      </c>
      <c r="AD294" s="263"/>
      <c r="AE294" s="262">
        <v>107728.1</v>
      </c>
      <c r="AF294" s="262">
        <v>31507.5</v>
      </c>
      <c r="AM294" s="253">
        <f t="shared" si="8"/>
        <v>3</v>
      </c>
      <c r="AN294" s="252">
        <f t="shared" si="9"/>
        <v>6.8</v>
      </c>
    </row>
    <row r="295" spans="1:40" x14ac:dyDescent="0.25">
      <c r="A295" s="261">
        <v>44256</v>
      </c>
      <c r="B295" s="262">
        <v>57559</v>
      </c>
      <c r="C295" s="262">
        <v>6</v>
      </c>
      <c r="D295" s="262">
        <v>1</v>
      </c>
      <c r="E295" s="262">
        <v>6</v>
      </c>
      <c r="F295" s="262">
        <v>9</v>
      </c>
      <c r="G295" s="262">
        <v>1</v>
      </c>
      <c r="H295" s="262">
        <v>1</v>
      </c>
      <c r="I295" s="262">
        <v>0</v>
      </c>
      <c r="J295" s="262">
        <v>163989.73000000001</v>
      </c>
      <c r="K295" s="262">
        <v>158000</v>
      </c>
      <c r="L295" s="262">
        <v>5989.73</v>
      </c>
      <c r="M295" s="262">
        <v>0</v>
      </c>
      <c r="N295" s="262">
        <v>236562.67</v>
      </c>
      <c r="O295" s="263"/>
      <c r="P295" s="262">
        <v>0</v>
      </c>
      <c r="Q295" s="262">
        <v>1</v>
      </c>
      <c r="R295" s="262">
        <v>1</v>
      </c>
      <c r="S295" s="262">
        <v>2</v>
      </c>
      <c r="T295" s="263"/>
      <c r="U295" s="263"/>
      <c r="V295" s="262">
        <v>1</v>
      </c>
      <c r="W295" s="263"/>
      <c r="X295" s="263"/>
      <c r="Y295" s="262">
        <v>5</v>
      </c>
      <c r="Z295" s="262">
        <v>1</v>
      </c>
      <c r="AA295" s="263"/>
      <c r="AB295" s="262">
        <v>4</v>
      </c>
      <c r="AC295" s="262">
        <v>3</v>
      </c>
      <c r="AD295" s="263"/>
      <c r="AE295" s="262">
        <v>17393.5</v>
      </c>
      <c r="AF295" s="262">
        <v>5339.7</v>
      </c>
      <c r="AM295" s="253">
        <f t="shared" si="8"/>
        <v>26</v>
      </c>
      <c r="AN295" s="252">
        <f t="shared" si="9"/>
        <v>45.6</v>
      </c>
    </row>
    <row r="296" spans="1:40" x14ac:dyDescent="0.25">
      <c r="A296" s="261">
        <v>44256</v>
      </c>
      <c r="B296" s="262">
        <v>57574</v>
      </c>
      <c r="C296" s="262">
        <v>11</v>
      </c>
      <c r="D296" s="262">
        <v>-3</v>
      </c>
      <c r="E296" s="262">
        <v>-3</v>
      </c>
      <c r="F296" s="262">
        <v>5</v>
      </c>
      <c r="G296" s="262">
        <v>3</v>
      </c>
      <c r="H296" s="262">
        <v>2</v>
      </c>
      <c r="I296" s="262">
        <v>0</v>
      </c>
      <c r="J296" s="262">
        <v>130987.63</v>
      </c>
      <c r="K296" s="262">
        <v>125000</v>
      </c>
      <c r="L296" s="262">
        <v>5987.63</v>
      </c>
      <c r="M296" s="262">
        <v>0</v>
      </c>
      <c r="N296" s="262">
        <v>201213.68</v>
      </c>
      <c r="O296" s="262">
        <v>3</v>
      </c>
      <c r="P296" s="262">
        <v>4</v>
      </c>
      <c r="Q296" s="263"/>
      <c r="R296" s="263"/>
      <c r="S296" s="262">
        <v>-1</v>
      </c>
      <c r="T296" s="263"/>
      <c r="U296" s="262">
        <v>0</v>
      </c>
      <c r="V296" s="262">
        <v>3</v>
      </c>
      <c r="W296" s="263"/>
      <c r="X296" s="263"/>
      <c r="Y296" s="262">
        <v>3</v>
      </c>
      <c r="Z296" s="262">
        <v>2</v>
      </c>
      <c r="AA296" s="263"/>
      <c r="AB296" s="262">
        <v>1</v>
      </c>
      <c r="AC296" s="263"/>
      <c r="AD296" s="263"/>
      <c r="AE296" s="262">
        <v>35949</v>
      </c>
      <c r="AF296" s="262">
        <v>11891.4</v>
      </c>
      <c r="AM296" s="253">
        <f t="shared" si="8"/>
        <v>40</v>
      </c>
      <c r="AN296" s="252">
        <f t="shared" si="9"/>
        <v>100.4</v>
      </c>
    </row>
    <row r="297" spans="1:40" x14ac:dyDescent="0.25">
      <c r="A297" s="261">
        <v>44256</v>
      </c>
      <c r="B297" s="262">
        <v>57583</v>
      </c>
      <c r="C297" s="262">
        <v>13</v>
      </c>
      <c r="D297" s="262">
        <v>-7</v>
      </c>
      <c r="E297" s="262">
        <v>-11</v>
      </c>
      <c r="F297" s="262">
        <v>4</v>
      </c>
      <c r="G297" s="262">
        <v>1</v>
      </c>
      <c r="H297" s="262">
        <v>0</v>
      </c>
      <c r="I297" s="262">
        <v>1</v>
      </c>
      <c r="J297" s="262">
        <v>74310.19</v>
      </c>
      <c r="K297" s="262">
        <v>65000</v>
      </c>
      <c r="L297" s="262">
        <v>9310.19</v>
      </c>
      <c r="M297" s="262">
        <v>0</v>
      </c>
      <c r="N297" s="262">
        <v>-5862.71</v>
      </c>
      <c r="O297" s="262">
        <v>-2</v>
      </c>
      <c r="P297" s="262">
        <v>3</v>
      </c>
      <c r="Q297" s="262">
        <v>4</v>
      </c>
      <c r="R297" s="263"/>
      <c r="S297" s="262">
        <v>1</v>
      </c>
      <c r="T297" s="263"/>
      <c r="U297" s="262">
        <v>-1</v>
      </c>
      <c r="V297" s="263"/>
      <c r="W297" s="262">
        <v>1</v>
      </c>
      <c r="X297" s="263"/>
      <c r="Y297" s="262">
        <v>-4</v>
      </c>
      <c r="Z297" s="262">
        <v>1</v>
      </c>
      <c r="AA297" s="263"/>
      <c r="AB297" s="262">
        <v>3</v>
      </c>
      <c r="AC297" s="263"/>
      <c r="AD297" s="263"/>
      <c r="AE297" s="262">
        <v>45285.3</v>
      </c>
      <c r="AF297" s="262">
        <v>12332.2</v>
      </c>
      <c r="AM297" s="253">
        <f t="shared" si="8"/>
        <v>36</v>
      </c>
      <c r="AN297" s="252">
        <f t="shared" si="9"/>
        <v>32</v>
      </c>
    </row>
    <row r="298" spans="1:40" x14ac:dyDescent="0.25">
      <c r="A298" s="261">
        <v>44256</v>
      </c>
      <c r="B298" s="262">
        <v>57612</v>
      </c>
      <c r="C298" s="262">
        <v>4</v>
      </c>
      <c r="D298" s="262">
        <v>3</v>
      </c>
      <c r="E298" s="262">
        <v>-6</v>
      </c>
      <c r="F298" s="262">
        <v>1</v>
      </c>
      <c r="G298" s="262">
        <v>0</v>
      </c>
      <c r="H298" s="262">
        <v>0</v>
      </c>
      <c r="I298" s="262">
        <v>0</v>
      </c>
      <c r="J298" s="262">
        <v>85278.5</v>
      </c>
      <c r="K298" s="262">
        <v>85000</v>
      </c>
      <c r="L298" s="262">
        <v>278.5</v>
      </c>
      <c r="M298" s="262">
        <v>0</v>
      </c>
      <c r="N298" s="262">
        <v>110000</v>
      </c>
      <c r="O298" s="262">
        <v>1</v>
      </c>
      <c r="P298" s="262">
        <v>1</v>
      </c>
      <c r="Q298" s="263"/>
      <c r="R298" s="263"/>
      <c r="S298" s="262">
        <v>-1</v>
      </c>
      <c r="T298" s="263"/>
      <c r="U298" s="263"/>
      <c r="V298" s="263"/>
      <c r="W298" s="263"/>
      <c r="X298" s="263"/>
      <c r="Y298" s="262">
        <v>1</v>
      </c>
      <c r="Z298" s="262">
        <v>1</v>
      </c>
      <c r="AA298" s="263"/>
      <c r="AB298" s="263"/>
      <c r="AC298" s="262">
        <v>2</v>
      </c>
      <c r="AD298" s="263"/>
      <c r="AE298" s="262">
        <v>86798.1</v>
      </c>
      <c r="AF298" s="262">
        <v>36165.9</v>
      </c>
      <c r="AM298" s="253">
        <f t="shared" si="8"/>
        <v>9</v>
      </c>
      <c r="AN298" s="252">
        <f t="shared" si="9"/>
        <v>8</v>
      </c>
    </row>
    <row r="299" spans="1:40" x14ac:dyDescent="0.25">
      <c r="A299" s="261">
        <v>44256</v>
      </c>
      <c r="B299" s="262">
        <v>57613</v>
      </c>
      <c r="C299" s="263"/>
      <c r="D299" s="263"/>
      <c r="E299" s="263"/>
      <c r="F299" s="263"/>
      <c r="G299" s="263"/>
      <c r="H299" s="263"/>
      <c r="I299" s="263"/>
      <c r="J299" s="263"/>
      <c r="K299" s="263"/>
      <c r="L299" s="263"/>
      <c r="M299" s="263"/>
      <c r="N299" s="263"/>
      <c r="O299" s="263"/>
      <c r="P299" s="263"/>
      <c r="Q299" s="263"/>
      <c r="R299" s="263"/>
      <c r="S299" s="263"/>
      <c r="T299" s="263"/>
      <c r="U299" s="263"/>
      <c r="V299" s="263"/>
      <c r="W299" s="263"/>
      <c r="X299" s="263"/>
      <c r="Y299" s="263"/>
      <c r="Z299" s="263"/>
      <c r="AA299" s="263"/>
      <c r="AB299" s="263"/>
      <c r="AC299" s="263"/>
      <c r="AD299" s="263"/>
      <c r="AE299" s="263"/>
      <c r="AF299" s="263"/>
      <c r="AM299" s="253">
        <f t="shared" si="8"/>
        <v>0</v>
      </c>
      <c r="AN299" s="252">
        <f t="shared" si="9"/>
        <v>0</v>
      </c>
    </row>
    <row r="300" spans="1:40" x14ac:dyDescent="0.25">
      <c r="A300" s="261">
        <v>44256</v>
      </c>
      <c r="B300" s="262">
        <v>57614</v>
      </c>
      <c r="C300" s="262">
        <v>12</v>
      </c>
      <c r="D300" s="262">
        <v>1</v>
      </c>
      <c r="E300" s="262">
        <v>8</v>
      </c>
      <c r="F300" s="262">
        <v>5</v>
      </c>
      <c r="G300" s="262">
        <v>-2</v>
      </c>
      <c r="H300" s="262">
        <v>2</v>
      </c>
      <c r="I300" s="262">
        <v>-1</v>
      </c>
      <c r="J300" s="262">
        <v>345981.16</v>
      </c>
      <c r="K300" s="262">
        <v>343800</v>
      </c>
      <c r="L300" s="262">
        <v>2181.16</v>
      </c>
      <c r="M300" s="262">
        <v>0</v>
      </c>
      <c r="N300" s="262">
        <v>181849.32</v>
      </c>
      <c r="O300" s="262">
        <v>6</v>
      </c>
      <c r="P300" s="262">
        <v>6</v>
      </c>
      <c r="Q300" s="262">
        <v>1</v>
      </c>
      <c r="R300" s="262">
        <v>1</v>
      </c>
      <c r="S300" s="263"/>
      <c r="T300" s="263"/>
      <c r="U300" s="262">
        <v>3</v>
      </c>
      <c r="V300" s="263"/>
      <c r="W300" s="262">
        <v>-1</v>
      </c>
      <c r="X300" s="263"/>
      <c r="Y300" s="262">
        <v>5</v>
      </c>
      <c r="Z300" s="262">
        <v>3</v>
      </c>
      <c r="AA300" s="262">
        <v>3</v>
      </c>
      <c r="AB300" s="262">
        <v>4</v>
      </c>
      <c r="AC300" s="262">
        <v>3</v>
      </c>
      <c r="AD300" s="263"/>
      <c r="AE300" s="262">
        <v>1044986.5</v>
      </c>
      <c r="AF300" s="262">
        <v>214450.9</v>
      </c>
      <c r="AM300" s="253">
        <f t="shared" si="8"/>
        <v>24</v>
      </c>
      <c r="AN300" s="252">
        <f t="shared" si="9"/>
        <v>94</v>
      </c>
    </row>
    <row r="301" spans="1:40" x14ac:dyDescent="0.25">
      <c r="A301" s="261">
        <v>44256</v>
      </c>
      <c r="B301" s="262">
        <v>57615</v>
      </c>
      <c r="C301" s="263"/>
      <c r="D301" s="263"/>
      <c r="E301" s="263"/>
      <c r="F301" s="263"/>
      <c r="G301" s="263"/>
      <c r="H301" s="263"/>
      <c r="I301" s="263"/>
      <c r="J301" s="263"/>
      <c r="K301" s="263"/>
      <c r="L301" s="263"/>
      <c r="M301" s="263"/>
      <c r="N301" s="263"/>
      <c r="O301" s="263"/>
      <c r="P301" s="263"/>
      <c r="Q301" s="263"/>
      <c r="R301" s="263"/>
      <c r="S301" s="263"/>
      <c r="T301" s="263"/>
      <c r="U301" s="263"/>
      <c r="V301" s="263"/>
      <c r="W301" s="263"/>
      <c r="X301" s="263"/>
      <c r="Y301" s="263"/>
      <c r="Z301" s="263"/>
      <c r="AA301" s="263"/>
      <c r="AB301" s="263"/>
      <c r="AC301" s="263"/>
      <c r="AD301" s="263"/>
      <c r="AE301" s="263"/>
      <c r="AF301" s="263"/>
      <c r="AM301" s="253">
        <f t="shared" si="8"/>
        <v>0</v>
      </c>
      <c r="AN301" s="252">
        <f t="shared" si="9"/>
        <v>0</v>
      </c>
    </row>
    <row r="302" spans="1:40" x14ac:dyDescent="0.25">
      <c r="A302" s="261">
        <v>44256</v>
      </c>
      <c r="B302" s="262">
        <v>57617</v>
      </c>
      <c r="C302" s="263"/>
      <c r="D302" s="263"/>
      <c r="E302" s="263"/>
      <c r="F302" s="263"/>
      <c r="G302" s="263"/>
      <c r="H302" s="263"/>
      <c r="I302" s="263"/>
      <c r="J302" s="263"/>
      <c r="K302" s="263"/>
      <c r="L302" s="263"/>
      <c r="M302" s="263"/>
      <c r="N302" s="263"/>
      <c r="O302" s="263"/>
      <c r="P302" s="263"/>
      <c r="Q302" s="263"/>
      <c r="R302" s="263"/>
      <c r="S302" s="263"/>
      <c r="T302" s="263"/>
      <c r="U302" s="263"/>
      <c r="V302" s="263"/>
      <c r="W302" s="263"/>
      <c r="X302" s="263"/>
      <c r="Y302" s="263"/>
      <c r="Z302" s="263"/>
      <c r="AA302" s="263"/>
      <c r="AB302" s="263"/>
      <c r="AC302" s="263"/>
      <c r="AD302" s="263"/>
      <c r="AE302" s="263"/>
      <c r="AF302" s="263"/>
      <c r="AM302" s="253">
        <f t="shared" si="8"/>
        <v>0</v>
      </c>
      <c r="AN302" s="252">
        <f t="shared" si="9"/>
        <v>0</v>
      </c>
    </row>
    <row r="303" spans="1:40" x14ac:dyDescent="0.25">
      <c r="A303" s="261">
        <v>44256</v>
      </c>
      <c r="B303" s="262">
        <v>57619</v>
      </c>
      <c r="C303" s="263"/>
      <c r="D303" s="263"/>
      <c r="E303" s="263"/>
      <c r="F303" s="263"/>
      <c r="G303" s="263"/>
      <c r="H303" s="263"/>
      <c r="I303" s="263"/>
      <c r="J303" s="263"/>
      <c r="K303" s="263"/>
      <c r="L303" s="263"/>
      <c r="M303" s="263"/>
      <c r="N303" s="263"/>
      <c r="O303" s="263"/>
      <c r="P303" s="263"/>
      <c r="Q303" s="263"/>
      <c r="R303" s="263"/>
      <c r="S303" s="263"/>
      <c r="T303" s="263"/>
      <c r="U303" s="263"/>
      <c r="V303" s="263"/>
      <c r="W303" s="263"/>
      <c r="X303" s="263"/>
      <c r="Y303" s="263"/>
      <c r="Z303" s="263"/>
      <c r="AA303" s="263"/>
      <c r="AB303" s="263"/>
      <c r="AC303" s="263"/>
      <c r="AD303" s="263"/>
      <c r="AE303" s="263"/>
      <c r="AF303" s="263"/>
      <c r="AM303" s="253">
        <f t="shared" si="8"/>
        <v>0</v>
      </c>
      <c r="AN303" s="252">
        <f t="shared" si="9"/>
        <v>0</v>
      </c>
    </row>
    <row r="304" spans="1:40" x14ac:dyDescent="0.25">
      <c r="A304" s="261">
        <v>44256</v>
      </c>
      <c r="B304" s="262">
        <v>57622</v>
      </c>
      <c r="C304" s="262">
        <v>3</v>
      </c>
      <c r="D304" s="262">
        <v>1</v>
      </c>
      <c r="E304" s="262">
        <v>2</v>
      </c>
      <c r="F304" s="262">
        <v>1</v>
      </c>
      <c r="G304" s="262">
        <v>0</v>
      </c>
      <c r="H304" s="262">
        <v>0</v>
      </c>
      <c r="I304" s="262">
        <v>0</v>
      </c>
      <c r="J304" s="262">
        <v>66166</v>
      </c>
      <c r="K304" s="262">
        <v>66000</v>
      </c>
      <c r="L304" s="262">
        <v>166</v>
      </c>
      <c r="M304" s="262">
        <v>0</v>
      </c>
      <c r="N304" s="263"/>
      <c r="O304" s="262">
        <v>-2</v>
      </c>
      <c r="P304" s="262">
        <v>1</v>
      </c>
      <c r="Q304" s="262">
        <v>0</v>
      </c>
      <c r="R304" s="263"/>
      <c r="S304" s="262">
        <v>-2</v>
      </c>
      <c r="T304" s="263"/>
      <c r="U304" s="263"/>
      <c r="V304" s="263"/>
      <c r="W304" s="263"/>
      <c r="X304" s="263"/>
      <c r="Y304" s="262">
        <v>0</v>
      </c>
      <c r="Z304" s="263"/>
      <c r="AA304" s="263"/>
      <c r="AB304" s="263"/>
      <c r="AC304" s="262">
        <v>1</v>
      </c>
      <c r="AD304" s="263"/>
      <c r="AE304" s="262">
        <v>58014.1</v>
      </c>
      <c r="AF304" s="262">
        <v>21285.5</v>
      </c>
      <c r="AM304" s="253">
        <f t="shared" si="8"/>
        <v>7</v>
      </c>
      <c r="AN304" s="252">
        <f t="shared" si="9"/>
        <v>-14.8</v>
      </c>
    </row>
    <row r="305" spans="1:40" x14ac:dyDescent="0.25">
      <c r="A305" s="261">
        <v>44256</v>
      </c>
      <c r="B305" s="262">
        <v>57626</v>
      </c>
      <c r="C305" s="262">
        <v>2</v>
      </c>
      <c r="D305" s="262">
        <v>1</v>
      </c>
      <c r="E305" s="262">
        <v>1</v>
      </c>
      <c r="F305" s="262">
        <v>4</v>
      </c>
      <c r="G305" s="262">
        <v>1</v>
      </c>
      <c r="H305" s="262">
        <v>1</v>
      </c>
      <c r="I305" s="262">
        <v>0</v>
      </c>
      <c r="J305" s="262">
        <v>112348</v>
      </c>
      <c r="K305" s="262">
        <v>110050</v>
      </c>
      <c r="L305" s="262">
        <v>2298</v>
      </c>
      <c r="M305" s="262">
        <v>0</v>
      </c>
      <c r="N305" s="262">
        <v>500962.97</v>
      </c>
      <c r="O305" s="262">
        <v>0</v>
      </c>
      <c r="P305" s="262">
        <v>5</v>
      </c>
      <c r="Q305" s="262">
        <v>-1</v>
      </c>
      <c r="R305" s="263"/>
      <c r="S305" s="262">
        <v>2</v>
      </c>
      <c r="T305" s="263"/>
      <c r="U305" s="263"/>
      <c r="V305" s="263"/>
      <c r="W305" s="263"/>
      <c r="X305" s="263"/>
      <c r="Y305" s="262">
        <v>-5</v>
      </c>
      <c r="Z305" s="263"/>
      <c r="AA305" s="263"/>
      <c r="AB305" s="262">
        <v>1</v>
      </c>
      <c r="AC305" s="262">
        <v>4</v>
      </c>
      <c r="AD305" s="263"/>
      <c r="AE305" s="262">
        <v>77460.5</v>
      </c>
      <c r="AF305" s="262">
        <v>22755.1</v>
      </c>
      <c r="AM305" s="253">
        <f t="shared" si="8"/>
        <v>13</v>
      </c>
      <c r="AN305" s="252">
        <f t="shared" si="9"/>
        <v>39.6</v>
      </c>
    </row>
    <row r="306" spans="1:40" x14ac:dyDescent="0.25">
      <c r="A306" s="261">
        <v>44256</v>
      </c>
      <c r="B306" s="262">
        <v>57628</v>
      </c>
      <c r="C306" s="262">
        <v>2</v>
      </c>
      <c r="D306" s="262">
        <v>-4</v>
      </c>
      <c r="E306" s="262">
        <v>-4</v>
      </c>
      <c r="F306" s="262">
        <v>2</v>
      </c>
      <c r="G306" s="262">
        <v>0</v>
      </c>
      <c r="H306" s="262">
        <v>0</v>
      </c>
      <c r="I306" s="262">
        <v>0</v>
      </c>
      <c r="J306" s="262">
        <v>984.66</v>
      </c>
      <c r="K306" s="262">
        <v>0</v>
      </c>
      <c r="L306" s="262">
        <v>984.66</v>
      </c>
      <c r="M306" s="262">
        <v>0</v>
      </c>
      <c r="N306" s="263"/>
      <c r="O306" s="262">
        <v>1</v>
      </c>
      <c r="P306" s="263"/>
      <c r="Q306" s="262">
        <v>-1</v>
      </c>
      <c r="R306" s="263"/>
      <c r="S306" s="262">
        <v>1</v>
      </c>
      <c r="T306" s="263"/>
      <c r="U306" s="263"/>
      <c r="V306" s="263"/>
      <c r="W306" s="263"/>
      <c r="X306" s="263"/>
      <c r="Y306" s="262">
        <v>-2</v>
      </c>
      <c r="Z306" s="263"/>
      <c r="AA306" s="263"/>
      <c r="AB306" s="262">
        <v>2</v>
      </c>
      <c r="AC306" s="263"/>
      <c r="AD306" s="263"/>
      <c r="AE306" s="262">
        <v>323194.09999999998</v>
      </c>
      <c r="AF306" s="262">
        <v>127464.4</v>
      </c>
      <c r="AM306" s="253">
        <f t="shared" si="8"/>
        <v>6</v>
      </c>
      <c r="AN306" s="252">
        <f t="shared" si="9"/>
        <v>6.8</v>
      </c>
    </row>
    <row r="307" spans="1:40" x14ac:dyDescent="0.25">
      <c r="A307" s="261">
        <v>44256</v>
      </c>
      <c r="B307" s="262">
        <v>57632</v>
      </c>
      <c r="C307" s="262">
        <v>21</v>
      </c>
      <c r="D307" s="262">
        <v>-5</v>
      </c>
      <c r="E307" s="262">
        <v>-6</v>
      </c>
      <c r="F307" s="262">
        <v>3</v>
      </c>
      <c r="G307" s="262">
        <v>0</v>
      </c>
      <c r="H307" s="262">
        <v>0</v>
      </c>
      <c r="I307" s="262">
        <v>0</v>
      </c>
      <c r="J307" s="262">
        <v>379928.4</v>
      </c>
      <c r="K307" s="262">
        <v>377500</v>
      </c>
      <c r="L307" s="262">
        <v>2428.4</v>
      </c>
      <c r="M307" s="262">
        <v>0</v>
      </c>
      <c r="N307" s="262">
        <v>790520.89</v>
      </c>
      <c r="O307" s="262">
        <v>1</v>
      </c>
      <c r="P307" s="262">
        <v>2</v>
      </c>
      <c r="Q307" s="262">
        <v>3</v>
      </c>
      <c r="R307" s="263"/>
      <c r="S307" s="262">
        <v>4</v>
      </c>
      <c r="T307" s="263"/>
      <c r="U307" s="262">
        <v>3</v>
      </c>
      <c r="V307" s="262">
        <v>1</v>
      </c>
      <c r="W307" s="263"/>
      <c r="X307" s="263"/>
      <c r="Y307" s="262">
        <v>7</v>
      </c>
      <c r="Z307" s="262">
        <v>2</v>
      </c>
      <c r="AA307" s="262">
        <v>2</v>
      </c>
      <c r="AB307" s="262">
        <v>6</v>
      </c>
      <c r="AC307" s="262">
        <v>5</v>
      </c>
      <c r="AD307" s="263"/>
      <c r="AE307" s="262">
        <v>737158.5</v>
      </c>
      <c r="AF307" s="262">
        <v>175224.5</v>
      </c>
      <c r="AM307" s="253">
        <f t="shared" si="8"/>
        <v>45</v>
      </c>
      <c r="AN307" s="252">
        <f t="shared" si="9"/>
        <v>76.8</v>
      </c>
    </row>
    <row r="308" spans="1:40" x14ac:dyDescent="0.25">
      <c r="A308" s="261">
        <v>44256</v>
      </c>
      <c r="B308" s="262">
        <v>57633</v>
      </c>
      <c r="C308" s="262">
        <v>-1</v>
      </c>
      <c r="D308" s="262">
        <v>0</v>
      </c>
      <c r="E308" s="262">
        <v>-1</v>
      </c>
      <c r="F308" s="262">
        <v>0</v>
      </c>
      <c r="G308" s="262">
        <v>0</v>
      </c>
      <c r="H308" s="262">
        <v>0</v>
      </c>
      <c r="I308" s="262">
        <v>0</v>
      </c>
      <c r="J308" s="262">
        <v>32929</v>
      </c>
      <c r="K308" s="262">
        <v>30000</v>
      </c>
      <c r="L308" s="262">
        <v>2929</v>
      </c>
      <c r="M308" s="262">
        <v>0</v>
      </c>
      <c r="N308" s="262">
        <v>-1540.13</v>
      </c>
      <c r="O308" s="262">
        <v>0</v>
      </c>
      <c r="P308" s="262">
        <v>-2</v>
      </c>
      <c r="Q308" s="262">
        <v>1</v>
      </c>
      <c r="R308" s="263"/>
      <c r="S308" s="263"/>
      <c r="T308" s="263"/>
      <c r="U308" s="262">
        <v>1</v>
      </c>
      <c r="V308" s="263"/>
      <c r="W308" s="263"/>
      <c r="X308" s="263"/>
      <c r="Y308" s="262">
        <v>-2</v>
      </c>
      <c r="Z308" s="263"/>
      <c r="AA308" s="263"/>
      <c r="AB308" s="262">
        <v>1</v>
      </c>
      <c r="AC308" s="263"/>
      <c r="AD308" s="263"/>
      <c r="AE308" s="262">
        <v>54267.1</v>
      </c>
      <c r="AF308" s="262">
        <v>21389.200000000001</v>
      </c>
      <c r="AM308" s="253">
        <f t="shared" si="8"/>
        <v>-2</v>
      </c>
      <c r="AN308" s="252">
        <f t="shared" si="9"/>
        <v>-7.6</v>
      </c>
    </row>
    <row r="309" spans="1:40" x14ac:dyDescent="0.25">
      <c r="A309" s="261">
        <v>44256</v>
      </c>
      <c r="B309" s="262">
        <v>57634</v>
      </c>
      <c r="C309" s="263"/>
      <c r="D309" s="263"/>
      <c r="E309" s="263"/>
      <c r="F309" s="263"/>
      <c r="G309" s="263"/>
      <c r="H309" s="263"/>
      <c r="I309" s="263"/>
      <c r="J309" s="263"/>
      <c r="K309" s="263"/>
      <c r="L309" s="263"/>
      <c r="M309" s="263"/>
      <c r="N309" s="263"/>
      <c r="O309" s="263"/>
      <c r="P309" s="263"/>
      <c r="Q309" s="263"/>
      <c r="R309" s="263"/>
      <c r="S309" s="263"/>
      <c r="T309" s="263"/>
      <c r="U309" s="263"/>
      <c r="V309" s="263"/>
      <c r="W309" s="263"/>
      <c r="X309" s="263"/>
      <c r="Y309" s="263"/>
      <c r="Z309" s="263"/>
      <c r="AA309" s="263"/>
      <c r="AB309" s="263"/>
      <c r="AC309" s="263"/>
      <c r="AD309" s="263"/>
      <c r="AE309" s="263"/>
      <c r="AF309" s="263"/>
      <c r="AM309" s="253">
        <f t="shared" si="8"/>
        <v>0</v>
      </c>
      <c r="AN309" s="252">
        <f t="shared" si="9"/>
        <v>0</v>
      </c>
    </row>
    <row r="310" spans="1:40" x14ac:dyDescent="0.25">
      <c r="A310" s="261">
        <v>44256</v>
      </c>
      <c r="B310" s="262">
        <v>57635</v>
      </c>
      <c r="C310" s="263"/>
      <c r="D310" s="263"/>
      <c r="E310" s="263"/>
      <c r="F310" s="263"/>
      <c r="G310" s="263"/>
      <c r="H310" s="263"/>
      <c r="I310" s="263"/>
      <c r="J310" s="263"/>
      <c r="K310" s="263"/>
      <c r="L310" s="263"/>
      <c r="M310" s="263"/>
      <c r="N310" s="263"/>
      <c r="O310" s="263"/>
      <c r="P310" s="263"/>
      <c r="Q310" s="263"/>
      <c r="R310" s="263"/>
      <c r="S310" s="263"/>
      <c r="T310" s="263"/>
      <c r="U310" s="263"/>
      <c r="V310" s="263"/>
      <c r="W310" s="263"/>
      <c r="X310" s="263"/>
      <c r="Y310" s="263"/>
      <c r="Z310" s="263"/>
      <c r="AA310" s="263"/>
      <c r="AB310" s="263"/>
      <c r="AC310" s="263"/>
      <c r="AD310" s="263"/>
      <c r="AE310" s="263"/>
      <c r="AF310" s="263"/>
      <c r="AM310" s="253">
        <f t="shared" si="8"/>
        <v>0</v>
      </c>
      <c r="AN310" s="252">
        <f t="shared" si="9"/>
        <v>0</v>
      </c>
    </row>
    <row r="311" spans="1:40" x14ac:dyDescent="0.25">
      <c r="A311" s="261">
        <v>44256</v>
      </c>
      <c r="B311" s="262">
        <v>57660</v>
      </c>
      <c r="C311" s="262">
        <v>1</v>
      </c>
      <c r="D311" s="262">
        <v>1</v>
      </c>
      <c r="E311" s="262">
        <v>-2</v>
      </c>
      <c r="F311" s="262">
        <v>-2</v>
      </c>
      <c r="G311" s="262">
        <v>0</v>
      </c>
      <c r="H311" s="262">
        <v>0</v>
      </c>
      <c r="I311" s="262">
        <v>0</v>
      </c>
      <c r="J311" s="262">
        <v>115375.35</v>
      </c>
      <c r="K311" s="262">
        <v>113000</v>
      </c>
      <c r="L311" s="262">
        <v>2375.35</v>
      </c>
      <c r="M311" s="262">
        <v>0</v>
      </c>
      <c r="N311" s="262">
        <v>588263.61</v>
      </c>
      <c r="O311" s="262">
        <v>1</v>
      </c>
      <c r="P311" s="262">
        <v>-1</v>
      </c>
      <c r="Q311" s="263"/>
      <c r="R311" s="263"/>
      <c r="S311" s="263"/>
      <c r="T311" s="263"/>
      <c r="U311" s="263"/>
      <c r="V311" s="263"/>
      <c r="W311" s="262">
        <v>-1</v>
      </c>
      <c r="X311" s="263"/>
      <c r="Y311" s="262">
        <v>3</v>
      </c>
      <c r="Z311" s="263"/>
      <c r="AA311" s="263"/>
      <c r="AB311" s="262">
        <v>1</v>
      </c>
      <c r="AC311" s="262">
        <v>1</v>
      </c>
      <c r="AD311" s="263"/>
      <c r="AE311" s="262">
        <v>51196.6</v>
      </c>
      <c r="AF311" s="262">
        <v>23166</v>
      </c>
      <c r="AM311" s="253">
        <f t="shared" si="8"/>
        <v>0</v>
      </c>
      <c r="AN311" s="252">
        <f t="shared" si="9"/>
        <v>-5.6</v>
      </c>
    </row>
    <row r="312" spans="1:40" x14ac:dyDescent="0.25">
      <c r="A312" s="261">
        <v>44256</v>
      </c>
      <c r="B312" s="262">
        <v>57668</v>
      </c>
      <c r="C312" s="262">
        <v>2</v>
      </c>
      <c r="D312" s="262">
        <v>1</v>
      </c>
      <c r="E312" s="262">
        <v>-9</v>
      </c>
      <c r="F312" s="262">
        <v>-4</v>
      </c>
      <c r="G312" s="262">
        <v>1</v>
      </c>
      <c r="H312" s="262">
        <v>-1</v>
      </c>
      <c r="I312" s="262">
        <v>0</v>
      </c>
      <c r="J312" s="262">
        <v>120754.62</v>
      </c>
      <c r="K312" s="262">
        <v>120000</v>
      </c>
      <c r="L312" s="262">
        <v>754.62</v>
      </c>
      <c r="M312" s="262">
        <v>0</v>
      </c>
      <c r="N312" s="262">
        <v>435595.24</v>
      </c>
      <c r="O312" s="262">
        <v>1</v>
      </c>
      <c r="P312" s="262">
        <v>4</v>
      </c>
      <c r="Q312" s="262">
        <v>1</v>
      </c>
      <c r="R312" s="263"/>
      <c r="S312" s="262">
        <v>2</v>
      </c>
      <c r="T312" s="263"/>
      <c r="U312" s="262">
        <v>3</v>
      </c>
      <c r="V312" s="263"/>
      <c r="W312" s="263"/>
      <c r="X312" s="263"/>
      <c r="Y312" s="262">
        <v>-1</v>
      </c>
      <c r="Z312" s="262">
        <v>1</v>
      </c>
      <c r="AA312" s="263"/>
      <c r="AB312" s="262">
        <v>3</v>
      </c>
      <c r="AC312" s="262">
        <v>4</v>
      </c>
      <c r="AD312" s="263"/>
      <c r="AE312" s="262">
        <v>193589.4</v>
      </c>
      <c r="AF312" s="262">
        <v>61129.1</v>
      </c>
      <c r="AM312" s="253">
        <f t="shared" si="8"/>
        <v>1</v>
      </c>
      <c r="AN312" s="252">
        <f t="shared" si="9"/>
        <v>52.800000000000004</v>
      </c>
    </row>
    <row r="313" spans="1:40" x14ac:dyDescent="0.25">
      <c r="A313" s="261">
        <v>44256</v>
      </c>
      <c r="B313" s="262">
        <v>57712</v>
      </c>
      <c r="C313" s="262">
        <v>7</v>
      </c>
      <c r="D313" s="262">
        <v>-1</v>
      </c>
      <c r="E313" s="262">
        <v>1</v>
      </c>
      <c r="F313" s="262">
        <v>7</v>
      </c>
      <c r="G313" s="262">
        <v>1</v>
      </c>
      <c r="H313" s="262">
        <v>1</v>
      </c>
      <c r="I313" s="262">
        <v>0</v>
      </c>
      <c r="J313" s="262">
        <v>20448.02</v>
      </c>
      <c r="K313" s="262">
        <v>15000</v>
      </c>
      <c r="L313" s="262">
        <v>5448.02</v>
      </c>
      <c r="M313" s="262">
        <v>0</v>
      </c>
      <c r="N313" s="262">
        <v>160000</v>
      </c>
      <c r="O313" s="262">
        <v>-1</v>
      </c>
      <c r="P313" s="262">
        <v>-2</v>
      </c>
      <c r="Q313" s="263"/>
      <c r="R313" s="263"/>
      <c r="S313" s="262">
        <v>1</v>
      </c>
      <c r="T313" s="263"/>
      <c r="U313" s="263"/>
      <c r="V313" s="262">
        <v>2</v>
      </c>
      <c r="W313" s="263"/>
      <c r="X313" s="263"/>
      <c r="Y313" s="262">
        <v>2</v>
      </c>
      <c r="Z313" s="262">
        <v>1</v>
      </c>
      <c r="AA313" s="263"/>
      <c r="AB313" s="262">
        <v>2</v>
      </c>
      <c r="AC313" s="263"/>
      <c r="AD313" s="263"/>
      <c r="AE313" s="262">
        <v>84296.6</v>
      </c>
      <c r="AF313" s="262">
        <v>37500</v>
      </c>
      <c r="AM313" s="253">
        <f t="shared" si="8"/>
        <v>26</v>
      </c>
      <c r="AN313" s="252">
        <f t="shared" si="9"/>
        <v>25.2</v>
      </c>
    </row>
    <row r="314" spans="1:40" x14ac:dyDescent="0.25">
      <c r="A314" s="261">
        <v>44256</v>
      </c>
      <c r="B314" s="262">
        <v>57887</v>
      </c>
      <c r="C314" s="262">
        <v>0</v>
      </c>
      <c r="D314" s="262">
        <v>0</v>
      </c>
      <c r="E314" s="262">
        <v>0</v>
      </c>
      <c r="F314" s="262">
        <v>0</v>
      </c>
      <c r="G314" s="262">
        <v>0</v>
      </c>
      <c r="H314" s="262">
        <v>0</v>
      </c>
      <c r="I314" s="262">
        <v>0</v>
      </c>
      <c r="J314" s="263"/>
      <c r="K314" s="263"/>
      <c r="L314" s="263"/>
      <c r="M314" s="263"/>
      <c r="N314" s="263"/>
      <c r="O314" s="263"/>
      <c r="P314" s="263"/>
      <c r="Q314" s="263"/>
      <c r="R314" s="263"/>
      <c r="S314" s="263"/>
      <c r="T314" s="263"/>
      <c r="U314" s="263"/>
      <c r="V314" s="263"/>
      <c r="W314" s="263"/>
      <c r="X314" s="263"/>
      <c r="Y314" s="263"/>
      <c r="Z314" s="263"/>
      <c r="AA314" s="263"/>
      <c r="AB314" s="263"/>
      <c r="AC314" s="263"/>
      <c r="AD314" s="263"/>
      <c r="AE314" s="263"/>
      <c r="AF314" s="263"/>
      <c r="AM314" s="253">
        <f t="shared" si="8"/>
        <v>0</v>
      </c>
      <c r="AN314" s="252">
        <f t="shared" si="9"/>
        <v>0</v>
      </c>
    </row>
    <row r="315" spans="1:40" x14ac:dyDescent="0.25">
      <c r="A315" s="261">
        <v>44256</v>
      </c>
      <c r="B315" s="262">
        <v>88186</v>
      </c>
      <c r="C315" s="262">
        <v>5</v>
      </c>
      <c r="D315" s="262">
        <v>0</v>
      </c>
      <c r="E315" s="262">
        <v>-1</v>
      </c>
      <c r="F315" s="262">
        <v>10</v>
      </c>
      <c r="G315" s="262">
        <v>0</v>
      </c>
      <c r="H315" s="262">
        <v>1</v>
      </c>
      <c r="I315" s="262">
        <v>0</v>
      </c>
      <c r="J315" s="262">
        <v>38953</v>
      </c>
      <c r="K315" s="262">
        <v>35000</v>
      </c>
      <c r="L315" s="262">
        <v>3953</v>
      </c>
      <c r="M315" s="262">
        <v>0</v>
      </c>
      <c r="N315" s="263"/>
      <c r="O315" s="262">
        <v>0</v>
      </c>
      <c r="P315" s="262">
        <v>1</v>
      </c>
      <c r="Q315" s="262">
        <v>0</v>
      </c>
      <c r="R315" s="263"/>
      <c r="S315" s="262">
        <v>1</v>
      </c>
      <c r="T315" s="263"/>
      <c r="U315" s="262">
        <v>-1</v>
      </c>
      <c r="V315" s="262">
        <v>3</v>
      </c>
      <c r="W315" s="262">
        <v>1</v>
      </c>
      <c r="X315" s="263"/>
      <c r="Y315" s="262">
        <v>-6</v>
      </c>
      <c r="Z315" s="262">
        <v>1</v>
      </c>
      <c r="AA315" s="263"/>
      <c r="AB315" s="262">
        <v>2</v>
      </c>
      <c r="AC315" s="262">
        <v>2</v>
      </c>
      <c r="AD315" s="263"/>
      <c r="AE315" s="262">
        <v>344475.39999999997</v>
      </c>
      <c r="AF315" s="262">
        <v>125582.1</v>
      </c>
      <c r="AM315" s="253">
        <f t="shared" si="8"/>
        <v>22</v>
      </c>
      <c r="AN315" s="252">
        <f t="shared" si="9"/>
        <v>74.399999999999991</v>
      </c>
    </row>
    <row r="316" spans="1:40" x14ac:dyDescent="0.25">
      <c r="A316" s="261">
        <v>44256</v>
      </c>
      <c r="B316" s="262">
        <v>88201</v>
      </c>
      <c r="C316" s="262">
        <v>1</v>
      </c>
      <c r="D316" s="262">
        <v>-1</v>
      </c>
      <c r="E316" s="262">
        <v>3</v>
      </c>
      <c r="F316" s="262">
        <v>1</v>
      </c>
      <c r="G316" s="262">
        <v>0</v>
      </c>
      <c r="H316" s="262">
        <v>0</v>
      </c>
      <c r="I316" s="262">
        <v>0</v>
      </c>
      <c r="J316" s="262">
        <v>37325.51</v>
      </c>
      <c r="K316" s="262">
        <v>37000</v>
      </c>
      <c r="L316" s="262">
        <v>325.51</v>
      </c>
      <c r="M316" s="262">
        <v>0</v>
      </c>
      <c r="N316" s="262">
        <v>90000</v>
      </c>
      <c r="O316" s="262">
        <v>1</v>
      </c>
      <c r="P316" s="262">
        <v>-1</v>
      </c>
      <c r="Q316" s="263"/>
      <c r="R316" s="263"/>
      <c r="S316" s="262">
        <v>-1</v>
      </c>
      <c r="T316" s="263"/>
      <c r="U316" s="263"/>
      <c r="V316" s="263"/>
      <c r="W316" s="263"/>
      <c r="X316" s="263"/>
      <c r="Y316" s="262">
        <v>3</v>
      </c>
      <c r="Z316" s="262">
        <v>3</v>
      </c>
      <c r="AA316" s="263"/>
      <c r="AB316" s="262">
        <v>2</v>
      </c>
      <c r="AC316" s="262">
        <v>1</v>
      </c>
      <c r="AD316" s="263"/>
      <c r="AE316" s="262">
        <v>85432.8</v>
      </c>
      <c r="AF316" s="262">
        <v>31825.599999999999</v>
      </c>
      <c r="AM316" s="253">
        <f t="shared" si="8"/>
        <v>3</v>
      </c>
      <c r="AN316" s="252">
        <f t="shared" si="9"/>
        <v>-5.6</v>
      </c>
    </row>
    <row r="317" spans="1:40" x14ac:dyDescent="0.25">
      <c r="A317" s="261">
        <v>44256</v>
      </c>
      <c r="B317" s="262">
        <v>88206</v>
      </c>
      <c r="C317" s="262">
        <v>4</v>
      </c>
      <c r="D317" s="262">
        <v>-4</v>
      </c>
      <c r="E317" s="262">
        <v>-7</v>
      </c>
      <c r="F317" s="262">
        <v>4</v>
      </c>
      <c r="G317" s="262">
        <v>0</v>
      </c>
      <c r="H317" s="262">
        <v>0</v>
      </c>
      <c r="I317" s="262">
        <v>1</v>
      </c>
      <c r="J317" s="262">
        <v>43010.75</v>
      </c>
      <c r="K317" s="262">
        <v>41300</v>
      </c>
      <c r="L317" s="262">
        <v>1710.75</v>
      </c>
      <c r="M317" s="262">
        <v>0</v>
      </c>
      <c r="N317" s="262">
        <v>49148.39</v>
      </c>
      <c r="O317" s="262">
        <v>1</v>
      </c>
      <c r="P317" s="262">
        <v>1</v>
      </c>
      <c r="Q317" s="263"/>
      <c r="R317" s="263"/>
      <c r="S317" s="263"/>
      <c r="T317" s="263"/>
      <c r="U317" s="262">
        <v>1</v>
      </c>
      <c r="V317" s="263"/>
      <c r="W317" s="263"/>
      <c r="X317" s="263"/>
      <c r="Y317" s="262">
        <v>4</v>
      </c>
      <c r="Z317" s="262">
        <v>1</v>
      </c>
      <c r="AA317" s="262">
        <v>1</v>
      </c>
      <c r="AB317" s="262">
        <v>2</v>
      </c>
      <c r="AC317" s="262">
        <v>1</v>
      </c>
      <c r="AD317" s="263"/>
      <c r="AE317" s="262">
        <v>122103.6</v>
      </c>
      <c r="AF317" s="262">
        <v>48765.1</v>
      </c>
      <c r="AM317" s="253">
        <f t="shared" si="8"/>
        <v>15</v>
      </c>
      <c r="AN317" s="252">
        <f t="shared" si="9"/>
        <v>14.8</v>
      </c>
    </row>
    <row r="318" spans="1:40" x14ac:dyDescent="0.25">
      <c r="A318" s="261">
        <v>44256</v>
      </c>
      <c r="B318" s="262">
        <v>88216</v>
      </c>
      <c r="C318" s="262">
        <v>0</v>
      </c>
      <c r="D318" s="262">
        <v>0</v>
      </c>
      <c r="E318" s="262">
        <v>0</v>
      </c>
      <c r="F318" s="262">
        <v>0</v>
      </c>
      <c r="G318" s="262">
        <v>0</v>
      </c>
      <c r="H318" s="262">
        <v>0</v>
      </c>
      <c r="I318" s="262">
        <v>0</v>
      </c>
      <c r="J318" s="262">
        <v>90.64</v>
      </c>
      <c r="K318" s="262">
        <v>0</v>
      </c>
      <c r="L318" s="262">
        <v>90.64</v>
      </c>
      <c r="M318" s="262">
        <v>0</v>
      </c>
      <c r="N318" s="263"/>
      <c r="O318" s="262">
        <v>1</v>
      </c>
      <c r="P318" s="262">
        <v>0</v>
      </c>
      <c r="Q318" s="263"/>
      <c r="R318" s="263"/>
      <c r="S318" s="263"/>
      <c r="T318" s="263"/>
      <c r="U318" s="263"/>
      <c r="V318" s="263"/>
      <c r="W318" s="263"/>
      <c r="X318" s="263"/>
      <c r="Y318" s="262">
        <v>-1</v>
      </c>
      <c r="Z318" s="263"/>
      <c r="AA318" s="263"/>
      <c r="AB318" s="262">
        <v>2</v>
      </c>
      <c r="AC318" s="263"/>
      <c r="AD318" s="263"/>
      <c r="AE318" s="262">
        <v>180</v>
      </c>
      <c r="AF318" s="262">
        <v>60</v>
      </c>
      <c r="AM318" s="253">
        <f t="shared" si="8"/>
        <v>0</v>
      </c>
      <c r="AN318" s="252">
        <f t="shared" si="9"/>
        <v>6</v>
      </c>
    </row>
    <row r="319" spans="1:40" x14ac:dyDescent="0.25">
      <c r="A319" s="261">
        <v>44256</v>
      </c>
      <c r="B319" s="262">
        <v>88241</v>
      </c>
      <c r="C319" s="263"/>
      <c r="D319" s="263"/>
      <c r="E319" s="263"/>
      <c r="F319" s="263"/>
      <c r="G319" s="263"/>
      <c r="H319" s="263"/>
      <c r="I319" s="263"/>
      <c r="J319" s="263"/>
      <c r="K319" s="263"/>
      <c r="L319" s="263"/>
      <c r="M319" s="263"/>
      <c r="N319" s="263"/>
      <c r="O319" s="263"/>
      <c r="P319" s="263"/>
      <c r="Q319" s="263"/>
      <c r="R319" s="263"/>
      <c r="S319" s="263"/>
      <c r="T319" s="263"/>
      <c r="U319" s="263"/>
      <c r="V319" s="263"/>
      <c r="W319" s="263"/>
      <c r="X319" s="263"/>
      <c r="Y319" s="263"/>
      <c r="Z319" s="263"/>
      <c r="AA319" s="263"/>
      <c r="AB319" s="263"/>
      <c r="AC319" s="263"/>
      <c r="AD319" s="263"/>
      <c r="AE319" s="263"/>
      <c r="AF319" s="263"/>
      <c r="AM319" s="253">
        <f t="shared" si="8"/>
        <v>0</v>
      </c>
      <c r="AN319" s="252">
        <f t="shared" si="9"/>
        <v>0</v>
      </c>
    </row>
    <row r="320" spans="1:40" x14ac:dyDescent="0.25">
      <c r="A320" s="261">
        <v>44256</v>
      </c>
      <c r="B320" s="262">
        <v>88246</v>
      </c>
      <c r="C320" s="262">
        <v>4</v>
      </c>
      <c r="D320" s="262">
        <v>-1</v>
      </c>
      <c r="E320" s="262">
        <v>2</v>
      </c>
      <c r="F320" s="262">
        <v>10</v>
      </c>
      <c r="G320" s="262">
        <v>1</v>
      </c>
      <c r="H320" s="262">
        <v>0</v>
      </c>
      <c r="I320" s="262">
        <v>0</v>
      </c>
      <c r="J320" s="262">
        <v>91142.67</v>
      </c>
      <c r="K320" s="262">
        <v>91000</v>
      </c>
      <c r="L320" s="262">
        <v>142.66999999999999</v>
      </c>
      <c r="M320" s="262">
        <v>0</v>
      </c>
      <c r="N320" s="262">
        <v>50000</v>
      </c>
      <c r="O320" s="262">
        <v>0</v>
      </c>
      <c r="P320" s="262">
        <v>2</v>
      </c>
      <c r="Q320" s="263"/>
      <c r="R320" s="263"/>
      <c r="S320" s="262">
        <v>0</v>
      </c>
      <c r="T320" s="263"/>
      <c r="U320" s="262">
        <v>-1</v>
      </c>
      <c r="V320" s="263"/>
      <c r="W320" s="262">
        <v>5</v>
      </c>
      <c r="X320" s="263"/>
      <c r="Y320" s="262">
        <v>-1</v>
      </c>
      <c r="Z320" s="262">
        <v>2</v>
      </c>
      <c r="AA320" s="263"/>
      <c r="AB320" s="262">
        <v>1</v>
      </c>
      <c r="AC320" s="262">
        <v>1</v>
      </c>
      <c r="AD320" s="263"/>
      <c r="AE320" s="262">
        <v>118848.1</v>
      </c>
      <c r="AF320" s="262">
        <v>13464.5</v>
      </c>
      <c r="AM320" s="253">
        <f t="shared" si="8"/>
        <v>21</v>
      </c>
      <c r="AN320" s="252">
        <f t="shared" si="9"/>
        <v>35.6</v>
      </c>
    </row>
    <row r="321" spans="1:40" x14ac:dyDescent="0.25">
      <c r="A321" s="261">
        <v>44256</v>
      </c>
      <c r="B321" s="262">
        <v>88256</v>
      </c>
      <c r="C321" s="262">
        <v>2</v>
      </c>
      <c r="D321" s="262">
        <v>-1</v>
      </c>
      <c r="E321" s="262">
        <v>1</v>
      </c>
      <c r="F321" s="262">
        <v>-2</v>
      </c>
      <c r="G321" s="262">
        <v>1</v>
      </c>
      <c r="H321" s="262">
        <v>1</v>
      </c>
      <c r="I321" s="262">
        <v>0</v>
      </c>
      <c r="J321" s="262">
        <v>38500</v>
      </c>
      <c r="K321" s="262">
        <v>37500</v>
      </c>
      <c r="L321" s="262">
        <v>1000</v>
      </c>
      <c r="M321" s="262">
        <v>0</v>
      </c>
      <c r="N321" s="263"/>
      <c r="O321" s="263"/>
      <c r="P321" s="263"/>
      <c r="Q321" s="263"/>
      <c r="R321" s="263"/>
      <c r="S321" s="262">
        <v>1</v>
      </c>
      <c r="T321" s="263"/>
      <c r="U321" s="263"/>
      <c r="V321" s="263"/>
      <c r="W321" s="263"/>
      <c r="X321" s="263"/>
      <c r="Y321" s="262">
        <v>5</v>
      </c>
      <c r="Z321" s="263"/>
      <c r="AA321" s="263"/>
      <c r="AB321" s="263"/>
      <c r="AC321" s="262">
        <v>1</v>
      </c>
      <c r="AD321" s="263"/>
      <c r="AE321" s="262">
        <v>33029.699999999997</v>
      </c>
      <c r="AF321" s="262">
        <v>19528.099999999999</v>
      </c>
      <c r="AM321" s="253">
        <f t="shared" si="8"/>
        <v>7</v>
      </c>
      <c r="AN321" s="252">
        <f t="shared" si="9"/>
        <v>4.8</v>
      </c>
    </row>
    <row r="322" spans="1:40" x14ac:dyDescent="0.25">
      <c r="A322" s="261">
        <v>44256</v>
      </c>
      <c r="B322" s="262">
        <v>88261</v>
      </c>
      <c r="C322" s="262">
        <v>0</v>
      </c>
      <c r="D322" s="262">
        <v>0</v>
      </c>
      <c r="E322" s="262">
        <v>1</v>
      </c>
      <c r="F322" s="262">
        <v>0</v>
      </c>
      <c r="G322" s="262">
        <v>0</v>
      </c>
      <c r="H322" s="262">
        <v>0</v>
      </c>
      <c r="I322" s="262">
        <v>0</v>
      </c>
      <c r="J322" s="262">
        <v>1063</v>
      </c>
      <c r="K322" s="262">
        <v>0</v>
      </c>
      <c r="L322" s="262">
        <v>1063</v>
      </c>
      <c r="M322" s="262">
        <v>0</v>
      </c>
      <c r="N322" s="262">
        <v>286570.90000000002</v>
      </c>
      <c r="O322" s="262">
        <v>0</v>
      </c>
      <c r="P322" s="263"/>
      <c r="Q322" s="263"/>
      <c r="R322" s="263"/>
      <c r="S322" s="263"/>
      <c r="T322" s="263"/>
      <c r="U322" s="263"/>
      <c r="V322" s="263"/>
      <c r="W322" s="263"/>
      <c r="X322" s="263"/>
      <c r="Y322" s="262">
        <v>-4</v>
      </c>
      <c r="Z322" s="263"/>
      <c r="AA322" s="263"/>
      <c r="AB322" s="262">
        <v>1</v>
      </c>
      <c r="AC322" s="262">
        <v>2</v>
      </c>
      <c r="AD322" s="263"/>
      <c r="AE322" s="262">
        <v>45730.8</v>
      </c>
      <c r="AF322" s="262">
        <v>18589.8</v>
      </c>
      <c r="AM322" s="253">
        <f t="shared" si="8"/>
        <v>0</v>
      </c>
      <c r="AN322" s="252">
        <f t="shared" si="9"/>
        <v>0</v>
      </c>
    </row>
    <row r="323" spans="1:40" x14ac:dyDescent="0.25">
      <c r="A323" s="261">
        <v>44256</v>
      </c>
      <c r="B323" s="262">
        <v>88281</v>
      </c>
      <c r="C323" s="262">
        <v>3</v>
      </c>
      <c r="D323" s="262">
        <v>-1</v>
      </c>
      <c r="E323" s="262">
        <v>8</v>
      </c>
      <c r="F323" s="262">
        <v>2</v>
      </c>
      <c r="G323" s="262">
        <v>0</v>
      </c>
      <c r="H323" s="262">
        <v>0</v>
      </c>
      <c r="I323" s="262">
        <v>0</v>
      </c>
      <c r="J323" s="262">
        <v>121400</v>
      </c>
      <c r="K323" s="262">
        <v>110200</v>
      </c>
      <c r="L323" s="262">
        <v>0</v>
      </c>
      <c r="M323" s="262">
        <v>11200</v>
      </c>
      <c r="N323" s="262">
        <v>398840.95</v>
      </c>
      <c r="O323" s="262">
        <v>2</v>
      </c>
      <c r="P323" s="262">
        <v>1</v>
      </c>
      <c r="Q323" s="263"/>
      <c r="R323" s="263"/>
      <c r="S323" s="263"/>
      <c r="T323" s="263"/>
      <c r="U323" s="263"/>
      <c r="V323" s="263"/>
      <c r="W323" s="263"/>
      <c r="X323" s="263"/>
      <c r="Y323" s="262">
        <v>-1</v>
      </c>
      <c r="Z323" s="262">
        <v>1</v>
      </c>
      <c r="AA323" s="263"/>
      <c r="AB323" s="262">
        <v>1</v>
      </c>
      <c r="AC323" s="262">
        <v>2</v>
      </c>
      <c r="AD323" s="263"/>
      <c r="AE323" s="262">
        <v>113096.9</v>
      </c>
      <c r="AF323" s="262">
        <v>84270.3</v>
      </c>
      <c r="AM323" s="253">
        <f t="shared" si="8"/>
        <v>8</v>
      </c>
      <c r="AN323" s="252">
        <f t="shared" si="9"/>
        <v>18.8</v>
      </c>
    </row>
    <row r="324" spans="1:40" x14ac:dyDescent="0.25">
      <c r="A324" s="261">
        <v>44256</v>
      </c>
      <c r="B324" s="262">
        <v>88286</v>
      </c>
      <c r="C324" s="262">
        <v>18</v>
      </c>
      <c r="D324" s="262">
        <v>-5</v>
      </c>
      <c r="E324" s="262">
        <v>-3</v>
      </c>
      <c r="F324" s="262">
        <v>8</v>
      </c>
      <c r="G324" s="262">
        <v>0</v>
      </c>
      <c r="H324" s="262">
        <v>1</v>
      </c>
      <c r="I324" s="262">
        <v>0</v>
      </c>
      <c r="J324" s="262">
        <v>132022.91</v>
      </c>
      <c r="K324" s="262">
        <v>131500</v>
      </c>
      <c r="L324" s="262">
        <v>522.91</v>
      </c>
      <c r="M324" s="262">
        <v>0</v>
      </c>
      <c r="N324" s="262">
        <v>943032.57</v>
      </c>
      <c r="O324" s="262">
        <v>3</v>
      </c>
      <c r="P324" s="262">
        <v>1</v>
      </c>
      <c r="Q324" s="262">
        <v>1</v>
      </c>
      <c r="R324" s="263"/>
      <c r="S324" s="262">
        <v>1</v>
      </c>
      <c r="T324" s="262">
        <v>-1</v>
      </c>
      <c r="U324" s="262">
        <v>1</v>
      </c>
      <c r="V324" s="262">
        <v>1</v>
      </c>
      <c r="W324" s="263"/>
      <c r="X324" s="263"/>
      <c r="Y324" s="262">
        <v>4</v>
      </c>
      <c r="Z324" s="262">
        <v>6</v>
      </c>
      <c r="AA324" s="262">
        <v>1</v>
      </c>
      <c r="AB324" s="262">
        <v>2</v>
      </c>
      <c r="AC324" s="262">
        <v>4</v>
      </c>
      <c r="AD324" s="263"/>
      <c r="AE324" s="262">
        <v>773732.1</v>
      </c>
      <c r="AF324" s="262">
        <v>89603.4</v>
      </c>
      <c r="AM324" s="253">
        <f t="shared" si="8"/>
        <v>46</v>
      </c>
      <c r="AN324" s="252">
        <f t="shared" si="9"/>
        <v>54.6</v>
      </c>
    </row>
    <row r="325" spans="1:40" x14ac:dyDescent="0.25">
      <c r="A325" s="261">
        <v>44256</v>
      </c>
      <c r="B325" s="262">
        <v>88291</v>
      </c>
      <c r="C325" s="262">
        <v>2</v>
      </c>
      <c r="D325" s="262">
        <v>0</v>
      </c>
      <c r="E325" s="262">
        <v>1</v>
      </c>
      <c r="F325" s="262">
        <v>0</v>
      </c>
      <c r="G325" s="262">
        <v>0</v>
      </c>
      <c r="H325" s="262">
        <v>0</v>
      </c>
      <c r="I325" s="262">
        <v>0</v>
      </c>
      <c r="J325" s="262">
        <v>15740.1</v>
      </c>
      <c r="K325" s="262">
        <v>15700</v>
      </c>
      <c r="L325" s="262">
        <v>40.1</v>
      </c>
      <c r="M325" s="262">
        <v>0</v>
      </c>
      <c r="N325" s="263"/>
      <c r="O325" s="263"/>
      <c r="P325" s="263"/>
      <c r="Q325" s="263"/>
      <c r="R325" s="263"/>
      <c r="S325" s="263"/>
      <c r="T325" s="263"/>
      <c r="U325" s="263"/>
      <c r="V325" s="263"/>
      <c r="W325" s="263"/>
      <c r="X325" s="263"/>
      <c r="Y325" s="262">
        <v>1</v>
      </c>
      <c r="Z325" s="263"/>
      <c r="AA325" s="263"/>
      <c r="AB325" s="263"/>
      <c r="AC325" s="262">
        <v>1</v>
      </c>
      <c r="AD325" s="263"/>
      <c r="AE325" s="262">
        <v>141223.20000000001</v>
      </c>
      <c r="AF325" s="262">
        <v>76091.399999999994</v>
      </c>
      <c r="AM325" s="253">
        <f t="shared" si="8"/>
        <v>4</v>
      </c>
      <c r="AN325" s="252">
        <f t="shared" si="9"/>
        <v>0</v>
      </c>
    </row>
    <row r="326" spans="1:40" x14ac:dyDescent="0.25">
      <c r="A326" s="261">
        <v>44256</v>
      </c>
      <c r="B326" s="262">
        <v>88316</v>
      </c>
      <c r="C326" s="262">
        <v>2</v>
      </c>
      <c r="D326" s="262">
        <v>1</v>
      </c>
      <c r="E326" s="262">
        <v>1</v>
      </c>
      <c r="F326" s="262">
        <v>1</v>
      </c>
      <c r="G326" s="262">
        <v>0</v>
      </c>
      <c r="H326" s="262">
        <v>0</v>
      </c>
      <c r="I326" s="262">
        <v>0</v>
      </c>
      <c r="J326" s="262">
        <v>93009.54</v>
      </c>
      <c r="K326" s="262">
        <v>91000</v>
      </c>
      <c r="L326" s="262">
        <v>2009.54</v>
      </c>
      <c r="M326" s="262">
        <v>0</v>
      </c>
      <c r="N326" s="262">
        <v>89950</v>
      </c>
      <c r="O326" s="262">
        <v>0</v>
      </c>
      <c r="P326" s="262">
        <v>1</v>
      </c>
      <c r="Q326" s="263"/>
      <c r="R326" s="263"/>
      <c r="S326" s="263"/>
      <c r="T326" s="263"/>
      <c r="U326" s="263"/>
      <c r="V326" s="263"/>
      <c r="W326" s="263"/>
      <c r="X326" s="263"/>
      <c r="Y326" s="262">
        <v>4</v>
      </c>
      <c r="Z326" s="262">
        <v>2</v>
      </c>
      <c r="AA326" s="263"/>
      <c r="AB326" s="263"/>
      <c r="AC326" s="262">
        <v>2</v>
      </c>
      <c r="AD326" s="263"/>
      <c r="AE326" s="262">
        <v>78432.600000000006</v>
      </c>
      <c r="AF326" s="262">
        <v>40197.1</v>
      </c>
      <c r="AM326" s="253">
        <f t="shared" si="8"/>
        <v>5</v>
      </c>
      <c r="AN326" s="252">
        <f t="shared" si="9"/>
        <v>6.8</v>
      </c>
    </row>
    <row r="327" spans="1:40" x14ac:dyDescent="0.25">
      <c r="A327" s="261">
        <v>44256</v>
      </c>
      <c r="B327" s="262">
        <v>88326</v>
      </c>
      <c r="C327" s="262">
        <v>5</v>
      </c>
      <c r="D327" s="262">
        <v>0</v>
      </c>
      <c r="E327" s="262">
        <v>-7</v>
      </c>
      <c r="F327" s="262">
        <v>6</v>
      </c>
      <c r="G327" s="262">
        <v>3</v>
      </c>
      <c r="H327" s="262">
        <v>1</v>
      </c>
      <c r="I327" s="262">
        <v>0</v>
      </c>
      <c r="J327" s="262">
        <v>90951.11</v>
      </c>
      <c r="K327" s="262">
        <v>88500</v>
      </c>
      <c r="L327" s="262">
        <v>2451.11</v>
      </c>
      <c r="M327" s="262">
        <v>0</v>
      </c>
      <c r="N327" s="262">
        <v>909833.91</v>
      </c>
      <c r="O327" s="262">
        <v>0</v>
      </c>
      <c r="P327" s="262">
        <v>1</v>
      </c>
      <c r="Q327" s="263"/>
      <c r="R327" s="263"/>
      <c r="S327" s="262">
        <v>1</v>
      </c>
      <c r="T327" s="263"/>
      <c r="U327" s="263"/>
      <c r="V327" s="262">
        <v>1</v>
      </c>
      <c r="W327" s="262">
        <v>-1</v>
      </c>
      <c r="X327" s="263"/>
      <c r="Y327" s="262">
        <v>4</v>
      </c>
      <c r="Z327" s="262">
        <v>1</v>
      </c>
      <c r="AA327" s="263"/>
      <c r="AB327" s="262">
        <v>1</v>
      </c>
      <c r="AC327" s="262">
        <v>3</v>
      </c>
      <c r="AD327" s="263"/>
      <c r="AE327" s="262">
        <v>587507.5</v>
      </c>
      <c r="AF327" s="262">
        <v>226084.1</v>
      </c>
      <c r="AM327" s="253">
        <f t="shared" ref="AM327:AM390" si="10">C327*$C$3+D327*$D$3+E327*$E$3+F327*$F$3+G327*$G$3+H327*$H$3+I327*$I$3</f>
        <v>27</v>
      </c>
      <c r="AN327" s="252">
        <f t="shared" ref="AN327:AN390" si="11">O327*$O$3+P327*$P$3+Q327*$Q$3+R327*$R$3+S327*$S$3+T327*$T$3+U327*$U$3+V327*$V$3+W327*$W$3+X327*$X$3</f>
        <v>26.8</v>
      </c>
    </row>
    <row r="328" spans="1:40" x14ac:dyDescent="0.25">
      <c r="A328" s="261">
        <v>44256</v>
      </c>
      <c r="B328" s="262">
        <v>88336</v>
      </c>
      <c r="C328" s="262">
        <v>4</v>
      </c>
      <c r="D328" s="262">
        <v>-4</v>
      </c>
      <c r="E328" s="262">
        <v>-4</v>
      </c>
      <c r="F328" s="262">
        <v>2</v>
      </c>
      <c r="G328" s="262">
        <v>0</v>
      </c>
      <c r="H328" s="262">
        <v>0</v>
      </c>
      <c r="I328" s="262">
        <v>0</v>
      </c>
      <c r="J328" s="262">
        <v>22770.28</v>
      </c>
      <c r="K328" s="262">
        <v>22500</v>
      </c>
      <c r="L328" s="262">
        <v>270.27999999999997</v>
      </c>
      <c r="M328" s="262">
        <v>0</v>
      </c>
      <c r="N328" s="262">
        <v>400263.04</v>
      </c>
      <c r="O328" s="262">
        <v>2</v>
      </c>
      <c r="P328" s="263"/>
      <c r="Q328" s="263"/>
      <c r="R328" s="263"/>
      <c r="S328" s="263"/>
      <c r="T328" s="263"/>
      <c r="U328" s="262">
        <v>-1</v>
      </c>
      <c r="V328" s="263"/>
      <c r="W328" s="262">
        <v>-1</v>
      </c>
      <c r="X328" s="263"/>
      <c r="Y328" s="262">
        <v>-6</v>
      </c>
      <c r="Z328" s="263"/>
      <c r="AA328" s="262">
        <v>1</v>
      </c>
      <c r="AB328" s="262">
        <v>1</v>
      </c>
      <c r="AC328" s="262">
        <v>1</v>
      </c>
      <c r="AD328" s="263"/>
      <c r="AE328" s="262">
        <v>85826.5</v>
      </c>
      <c r="AF328" s="262">
        <v>29051</v>
      </c>
      <c r="AM328" s="253">
        <f t="shared" si="10"/>
        <v>10</v>
      </c>
      <c r="AN328" s="252">
        <f t="shared" si="11"/>
        <v>5.2</v>
      </c>
    </row>
    <row r="329" spans="1:40" x14ac:dyDescent="0.25">
      <c r="A329" s="261">
        <v>44256</v>
      </c>
      <c r="B329" s="262">
        <v>88346</v>
      </c>
      <c r="C329" s="263"/>
      <c r="D329" s="263"/>
      <c r="E329" s="263"/>
      <c r="F329" s="263"/>
      <c r="G329" s="263"/>
      <c r="H329" s="263"/>
      <c r="I329" s="263"/>
      <c r="J329" s="263"/>
      <c r="K329" s="263"/>
      <c r="L329" s="263"/>
      <c r="M329" s="263"/>
      <c r="N329" s="263"/>
      <c r="O329" s="263"/>
      <c r="P329" s="263"/>
      <c r="Q329" s="263"/>
      <c r="R329" s="263"/>
      <c r="S329" s="263"/>
      <c r="T329" s="263"/>
      <c r="U329" s="263"/>
      <c r="V329" s="263"/>
      <c r="W329" s="263"/>
      <c r="X329" s="263"/>
      <c r="Y329" s="263"/>
      <c r="Z329" s="263"/>
      <c r="AA329" s="263"/>
      <c r="AB329" s="263"/>
      <c r="AC329" s="263"/>
      <c r="AD329" s="263"/>
      <c r="AE329" s="263"/>
      <c r="AF329" s="263"/>
      <c r="AM329" s="253">
        <f t="shared" si="10"/>
        <v>0</v>
      </c>
      <c r="AN329" s="252">
        <f t="shared" si="11"/>
        <v>0</v>
      </c>
    </row>
    <row r="330" spans="1:40" x14ac:dyDescent="0.25">
      <c r="A330" s="261">
        <v>44256</v>
      </c>
      <c r="B330" s="262">
        <v>88361</v>
      </c>
      <c r="C330" s="263"/>
      <c r="D330" s="263"/>
      <c r="E330" s="263"/>
      <c r="F330" s="263"/>
      <c r="G330" s="263"/>
      <c r="H330" s="263"/>
      <c r="I330" s="263"/>
      <c r="J330" s="263"/>
      <c r="K330" s="263"/>
      <c r="L330" s="263"/>
      <c r="M330" s="263"/>
      <c r="N330" s="263"/>
      <c r="O330" s="263"/>
      <c r="P330" s="263"/>
      <c r="Q330" s="263"/>
      <c r="R330" s="263"/>
      <c r="S330" s="263"/>
      <c r="T330" s="263"/>
      <c r="U330" s="263"/>
      <c r="V330" s="263"/>
      <c r="W330" s="263"/>
      <c r="X330" s="263"/>
      <c r="Y330" s="263"/>
      <c r="Z330" s="263"/>
      <c r="AA330" s="263"/>
      <c r="AB330" s="263"/>
      <c r="AC330" s="263"/>
      <c r="AD330" s="263"/>
      <c r="AE330" s="263"/>
      <c r="AF330" s="263"/>
      <c r="AM330" s="253">
        <f t="shared" si="10"/>
        <v>0</v>
      </c>
      <c r="AN330" s="252">
        <f t="shared" si="11"/>
        <v>0</v>
      </c>
    </row>
    <row r="331" spans="1:40" x14ac:dyDescent="0.25">
      <c r="A331" s="261">
        <v>44256</v>
      </c>
      <c r="B331" s="262">
        <v>88386</v>
      </c>
      <c r="C331" s="262">
        <v>3</v>
      </c>
      <c r="D331" s="262">
        <v>0</v>
      </c>
      <c r="E331" s="262">
        <v>-1</v>
      </c>
      <c r="F331" s="262">
        <v>6</v>
      </c>
      <c r="G331" s="262">
        <v>0</v>
      </c>
      <c r="H331" s="262">
        <v>0</v>
      </c>
      <c r="I331" s="262">
        <v>0</v>
      </c>
      <c r="J331" s="262">
        <v>41120</v>
      </c>
      <c r="K331" s="262">
        <v>40000</v>
      </c>
      <c r="L331" s="262">
        <v>1120</v>
      </c>
      <c r="M331" s="262">
        <v>0</v>
      </c>
      <c r="N331" s="263"/>
      <c r="O331" s="262">
        <v>-1</v>
      </c>
      <c r="P331" s="262">
        <v>-1</v>
      </c>
      <c r="Q331" s="263"/>
      <c r="R331" s="263"/>
      <c r="S331" s="263"/>
      <c r="T331" s="263"/>
      <c r="U331" s="263"/>
      <c r="V331" s="262">
        <v>2</v>
      </c>
      <c r="W331" s="262">
        <v>1</v>
      </c>
      <c r="X331" s="263"/>
      <c r="Y331" s="262">
        <v>4</v>
      </c>
      <c r="Z331" s="263"/>
      <c r="AA331" s="263"/>
      <c r="AB331" s="263"/>
      <c r="AC331" s="262">
        <v>1</v>
      </c>
      <c r="AD331" s="263"/>
      <c r="AE331" s="262">
        <v>83268.800000000003</v>
      </c>
      <c r="AF331" s="262">
        <v>13743.4</v>
      </c>
      <c r="AM331" s="253">
        <f t="shared" si="10"/>
        <v>12</v>
      </c>
      <c r="AN331" s="252">
        <f t="shared" si="11"/>
        <v>32</v>
      </c>
    </row>
    <row r="332" spans="1:40" x14ac:dyDescent="0.25">
      <c r="A332" s="261">
        <v>44256</v>
      </c>
      <c r="B332" s="262">
        <v>88396</v>
      </c>
      <c r="C332" s="262">
        <v>4</v>
      </c>
      <c r="D332" s="262">
        <v>-3</v>
      </c>
      <c r="E332" s="262">
        <v>-3</v>
      </c>
      <c r="F332" s="262">
        <v>1</v>
      </c>
      <c r="G332" s="262">
        <v>0</v>
      </c>
      <c r="H332" s="262">
        <v>0</v>
      </c>
      <c r="I332" s="262">
        <v>0</v>
      </c>
      <c r="J332" s="262">
        <v>35035.1</v>
      </c>
      <c r="K332" s="262">
        <v>35000</v>
      </c>
      <c r="L332" s="262">
        <v>35.1</v>
      </c>
      <c r="M332" s="262">
        <v>0</v>
      </c>
      <c r="N332" s="262">
        <v>52353.84</v>
      </c>
      <c r="O332" s="262">
        <v>-1</v>
      </c>
      <c r="P332" s="262">
        <v>-1</v>
      </c>
      <c r="Q332" s="263"/>
      <c r="R332" s="263"/>
      <c r="S332" s="263"/>
      <c r="T332" s="263"/>
      <c r="U332" s="263"/>
      <c r="V332" s="263"/>
      <c r="W332" s="263"/>
      <c r="X332" s="263"/>
      <c r="Y332" s="262">
        <v>11</v>
      </c>
      <c r="Z332" s="262">
        <v>1</v>
      </c>
      <c r="AA332" s="263"/>
      <c r="AB332" s="263"/>
      <c r="AC332" s="262">
        <v>1</v>
      </c>
      <c r="AD332" s="263"/>
      <c r="AE332" s="262">
        <v>301021.5</v>
      </c>
      <c r="AF332" s="262">
        <v>129998.2</v>
      </c>
      <c r="AM332" s="253">
        <f t="shared" si="10"/>
        <v>9</v>
      </c>
      <c r="AN332" s="252">
        <f t="shared" si="11"/>
        <v>-12.8</v>
      </c>
    </row>
    <row r="333" spans="1:40" x14ac:dyDescent="0.25">
      <c r="A333" s="261">
        <v>44256</v>
      </c>
      <c r="B333" s="262">
        <v>88451</v>
      </c>
      <c r="C333" s="262">
        <v>7</v>
      </c>
      <c r="D333" s="262">
        <v>2</v>
      </c>
      <c r="E333" s="262">
        <v>3</v>
      </c>
      <c r="F333" s="262">
        <v>3</v>
      </c>
      <c r="G333" s="262">
        <v>-1</v>
      </c>
      <c r="H333" s="262">
        <v>1</v>
      </c>
      <c r="I333" s="262">
        <v>0</v>
      </c>
      <c r="J333" s="262">
        <v>18233.560000000001</v>
      </c>
      <c r="K333" s="262">
        <v>18000</v>
      </c>
      <c r="L333" s="262">
        <v>233.56</v>
      </c>
      <c r="M333" s="262">
        <v>0</v>
      </c>
      <c r="N333" s="263"/>
      <c r="O333" s="262">
        <v>-2</v>
      </c>
      <c r="P333" s="262">
        <v>-2</v>
      </c>
      <c r="Q333" s="263"/>
      <c r="R333" s="263"/>
      <c r="S333" s="262">
        <v>1</v>
      </c>
      <c r="T333" s="263"/>
      <c r="U333" s="262">
        <v>2</v>
      </c>
      <c r="V333" s="263"/>
      <c r="W333" s="262">
        <v>1</v>
      </c>
      <c r="X333" s="263"/>
      <c r="Y333" s="262">
        <v>6</v>
      </c>
      <c r="Z333" s="262">
        <v>1</v>
      </c>
      <c r="AA333" s="263"/>
      <c r="AB333" s="263"/>
      <c r="AC333" s="263"/>
      <c r="AD333" s="263"/>
      <c r="AE333" s="262">
        <v>416649.4</v>
      </c>
      <c r="AF333" s="262">
        <v>82967.3</v>
      </c>
      <c r="AM333" s="253">
        <f t="shared" si="10"/>
        <v>16</v>
      </c>
      <c r="AN333" s="252">
        <f t="shared" si="11"/>
        <v>-12</v>
      </c>
    </row>
    <row r="334" spans="1:40" x14ac:dyDescent="0.25">
      <c r="A334" s="261">
        <v>44256</v>
      </c>
      <c r="B334" s="262">
        <v>88461</v>
      </c>
      <c r="C334" s="262">
        <v>4</v>
      </c>
      <c r="D334" s="262">
        <v>-3</v>
      </c>
      <c r="E334" s="262">
        <v>-3</v>
      </c>
      <c r="F334" s="262">
        <v>3</v>
      </c>
      <c r="G334" s="262">
        <v>0</v>
      </c>
      <c r="H334" s="262">
        <v>0</v>
      </c>
      <c r="I334" s="262">
        <v>0</v>
      </c>
      <c r="J334" s="262">
        <v>35551.96</v>
      </c>
      <c r="K334" s="262">
        <v>10000</v>
      </c>
      <c r="L334" s="262">
        <v>451.96</v>
      </c>
      <c r="M334" s="262">
        <v>25100</v>
      </c>
      <c r="N334" s="263"/>
      <c r="O334" s="262">
        <v>0</v>
      </c>
      <c r="P334" s="262">
        <v>0</v>
      </c>
      <c r="Q334" s="263"/>
      <c r="R334" s="263"/>
      <c r="S334" s="262">
        <v>2</v>
      </c>
      <c r="T334" s="263"/>
      <c r="U334" s="262">
        <v>1</v>
      </c>
      <c r="V334" s="262">
        <v>1</v>
      </c>
      <c r="W334" s="263"/>
      <c r="X334" s="263"/>
      <c r="Y334" s="262">
        <v>-2</v>
      </c>
      <c r="Z334" s="262">
        <v>1</v>
      </c>
      <c r="AA334" s="263"/>
      <c r="AB334" s="262">
        <v>2</v>
      </c>
      <c r="AC334" s="262">
        <v>1</v>
      </c>
      <c r="AD334" s="263"/>
      <c r="AE334" s="262">
        <v>161740.9</v>
      </c>
      <c r="AF334" s="262">
        <v>54869</v>
      </c>
      <c r="AM334" s="253">
        <f t="shared" si="10"/>
        <v>11</v>
      </c>
      <c r="AN334" s="252">
        <f t="shared" si="11"/>
        <v>31.6</v>
      </c>
    </row>
    <row r="335" spans="1:40" x14ac:dyDescent="0.25">
      <c r="A335" s="261">
        <v>44256</v>
      </c>
      <c r="B335" s="262">
        <v>88511</v>
      </c>
      <c r="C335" s="262">
        <v>0</v>
      </c>
      <c r="D335" s="262">
        <v>0</v>
      </c>
      <c r="E335" s="262">
        <v>-1</v>
      </c>
      <c r="F335" s="262">
        <v>1</v>
      </c>
      <c r="G335" s="262">
        <v>0</v>
      </c>
      <c r="H335" s="262">
        <v>0</v>
      </c>
      <c r="I335" s="262">
        <v>0</v>
      </c>
      <c r="J335" s="263"/>
      <c r="K335" s="263"/>
      <c r="L335" s="263"/>
      <c r="M335" s="263"/>
      <c r="N335" s="263"/>
      <c r="O335" s="263"/>
      <c r="P335" s="262">
        <v>1</v>
      </c>
      <c r="Q335" s="263"/>
      <c r="R335" s="263"/>
      <c r="S335" s="263"/>
      <c r="T335" s="263"/>
      <c r="U335" s="263"/>
      <c r="V335" s="263"/>
      <c r="W335" s="263"/>
      <c r="X335" s="263"/>
      <c r="Y335" s="262">
        <v>-3</v>
      </c>
      <c r="Z335" s="262">
        <v>1</v>
      </c>
      <c r="AA335" s="263"/>
      <c r="AB335" s="262">
        <v>1</v>
      </c>
      <c r="AC335" s="263"/>
      <c r="AD335" s="263"/>
      <c r="AE335" s="262">
        <v>15951.4</v>
      </c>
      <c r="AF335" s="262">
        <v>10503.8</v>
      </c>
      <c r="AM335" s="253">
        <f t="shared" si="10"/>
        <v>1</v>
      </c>
      <c r="AN335" s="252">
        <f t="shared" si="11"/>
        <v>6.8</v>
      </c>
    </row>
    <row r="336" spans="1:40" x14ac:dyDescent="0.25">
      <c r="A336" s="261">
        <v>44256</v>
      </c>
      <c r="B336" s="262">
        <v>88551</v>
      </c>
      <c r="C336" s="262">
        <v>1</v>
      </c>
      <c r="D336" s="262">
        <v>2</v>
      </c>
      <c r="E336" s="262">
        <v>7</v>
      </c>
      <c r="F336" s="262">
        <v>3</v>
      </c>
      <c r="G336" s="262">
        <v>0</v>
      </c>
      <c r="H336" s="262">
        <v>0</v>
      </c>
      <c r="I336" s="262">
        <v>0</v>
      </c>
      <c r="J336" s="262">
        <v>92801.61</v>
      </c>
      <c r="K336" s="262">
        <v>45200</v>
      </c>
      <c r="L336" s="262">
        <v>3801.61</v>
      </c>
      <c r="M336" s="262">
        <v>43800</v>
      </c>
      <c r="N336" s="262">
        <v>-11755</v>
      </c>
      <c r="O336" s="262">
        <v>-1</v>
      </c>
      <c r="P336" s="262">
        <v>2</v>
      </c>
      <c r="Q336" s="263"/>
      <c r="R336" s="262">
        <v>1</v>
      </c>
      <c r="S336" s="263"/>
      <c r="T336" s="263"/>
      <c r="U336" s="263"/>
      <c r="V336" s="262">
        <v>1</v>
      </c>
      <c r="W336" s="263"/>
      <c r="X336" s="263"/>
      <c r="Y336" s="262">
        <v>1</v>
      </c>
      <c r="Z336" s="263"/>
      <c r="AA336" s="263"/>
      <c r="AB336" s="262">
        <v>3</v>
      </c>
      <c r="AC336" s="262">
        <v>1</v>
      </c>
      <c r="AD336" s="263"/>
      <c r="AE336" s="262">
        <v>66253.5</v>
      </c>
      <c r="AF336" s="262">
        <v>23991</v>
      </c>
      <c r="AM336" s="253">
        <f t="shared" si="10"/>
        <v>5</v>
      </c>
      <c r="AN336" s="252">
        <f t="shared" si="11"/>
        <v>39.6</v>
      </c>
    </row>
    <row r="337" spans="1:40" x14ac:dyDescent="0.25">
      <c r="A337" s="261">
        <v>44256</v>
      </c>
      <c r="B337" s="262">
        <v>88556</v>
      </c>
      <c r="C337" s="262">
        <v>6</v>
      </c>
      <c r="D337" s="262">
        <v>-5</v>
      </c>
      <c r="E337" s="262">
        <v>-6</v>
      </c>
      <c r="F337" s="262">
        <v>5</v>
      </c>
      <c r="G337" s="262">
        <v>2</v>
      </c>
      <c r="H337" s="262">
        <v>0</v>
      </c>
      <c r="I337" s="262">
        <v>0</v>
      </c>
      <c r="J337" s="262">
        <v>1264.28</v>
      </c>
      <c r="K337" s="262">
        <v>0</v>
      </c>
      <c r="L337" s="262">
        <v>1264.28</v>
      </c>
      <c r="M337" s="262">
        <v>0</v>
      </c>
      <c r="N337" s="262">
        <v>156052.99</v>
      </c>
      <c r="O337" s="262">
        <v>1</v>
      </c>
      <c r="P337" s="262">
        <v>1</v>
      </c>
      <c r="Q337" s="263"/>
      <c r="R337" s="263"/>
      <c r="S337" s="262">
        <v>0</v>
      </c>
      <c r="T337" s="263"/>
      <c r="U337" s="263"/>
      <c r="V337" s="263"/>
      <c r="W337" s="263"/>
      <c r="X337" s="263"/>
      <c r="Y337" s="262">
        <v>0</v>
      </c>
      <c r="Z337" s="262">
        <v>1</v>
      </c>
      <c r="AA337" s="263"/>
      <c r="AB337" s="263"/>
      <c r="AC337" s="262">
        <v>1</v>
      </c>
      <c r="AD337" s="263"/>
      <c r="AE337" s="262">
        <v>277543.5</v>
      </c>
      <c r="AF337" s="262">
        <v>72734.399999999994</v>
      </c>
      <c r="AM337" s="253">
        <f t="shared" si="10"/>
        <v>23</v>
      </c>
      <c r="AN337" s="252">
        <f t="shared" si="11"/>
        <v>12.8</v>
      </c>
    </row>
    <row r="338" spans="1:40" x14ac:dyDescent="0.25">
      <c r="A338" s="261">
        <v>44256</v>
      </c>
      <c r="B338" s="262">
        <v>88561</v>
      </c>
      <c r="C338" s="262">
        <v>6</v>
      </c>
      <c r="D338" s="262">
        <v>2</v>
      </c>
      <c r="E338" s="262">
        <v>-1</v>
      </c>
      <c r="F338" s="262">
        <v>0</v>
      </c>
      <c r="G338" s="262">
        <v>0</v>
      </c>
      <c r="H338" s="262">
        <v>0</v>
      </c>
      <c r="I338" s="262">
        <v>0</v>
      </c>
      <c r="J338" s="262">
        <v>38333.81</v>
      </c>
      <c r="K338" s="262">
        <v>37000</v>
      </c>
      <c r="L338" s="262">
        <v>1333.81</v>
      </c>
      <c r="M338" s="262">
        <v>0</v>
      </c>
      <c r="N338" s="262">
        <v>1426081.16</v>
      </c>
      <c r="O338" s="262">
        <v>2</v>
      </c>
      <c r="P338" s="262">
        <v>0</v>
      </c>
      <c r="Q338" s="262">
        <v>0</v>
      </c>
      <c r="R338" s="263"/>
      <c r="S338" s="262">
        <v>1</v>
      </c>
      <c r="T338" s="263"/>
      <c r="U338" s="262">
        <v>3</v>
      </c>
      <c r="V338" s="262">
        <v>1</v>
      </c>
      <c r="W338" s="262">
        <v>1</v>
      </c>
      <c r="X338" s="263"/>
      <c r="Y338" s="262">
        <v>0</v>
      </c>
      <c r="Z338" s="262">
        <v>3</v>
      </c>
      <c r="AA338" s="262">
        <v>2</v>
      </c>
      <c r="AB338" s="262">
        <v>3</v>
      </c>
      <c r="AC338" s="262">
        <v>4</v>
      </c>
      <c r="AD338" s="263"/>
      <c r="AE338" s="262">
        <v>491210.3</v>
      </c>
      <c r="AF338" s="262">
        <v>197528.3</v>
      </c>
      <c r="AM338" s="253">
        <f t="shared" si="10"/>
        <v>12</v>
      </c>
      <c r="AN338" s="252">
        <f t="shared" si="11"/>
        <v>47.599999999999994</v>
      </c>
    </row>
    <row r="339" spans="1:40" x14ac:dyDescent="0.25">
      <c r="A339" s="261">
        <v>44256</v>
      </c>
      <c r="B339" s="262">
        <v>88586</v>
      </c>
      <c r="C339" s="262">
        <v>20</v>
      </c>
      <c r="D339" s="262">
        <v>9</v>
      </c>
      <c r="E339" s="262">
        <v>7</v>
      </c>
      <c r="F339" s="262">
        <v>15</v>
      </c>
      <c r="G339" s="262">
        <v>0</v>
      </c>
      <c r="H339" s="262">
        <v>1</v>
      </c>
      <c r="I339" s="262">
        <v>3</v>
      </c>
      <c r="J339" s="262">
        <v>156221.26999999999</v>
      </c>
      <c r="K339" s="262">
        <v>121500</v>
      </c>
      <c r="L339" s="262">
        <v>5371.27</v>
      </c>
      <c r="M339" s="262">
        <v>29350</v>
      </c>
      <c r="N339" s="262">
        <v>1129444.01</v>
      </c>
      <c r="O339" s="262">
        <v>8</v>
      </c>
      <c r="P339" s="262">
        <v>6</v>
      </c>
      <c r="Q339" s="263"/>
      <c r="R339" s="263"/>
      <c r="S339" s="262">
        <v>-1</v>
      </c>
      <c r="T339" s="263"/>
      <c r="U339" s="262">
        <v>1</v>
      </c>
      <c r="V339" s="262">
        <v>3</v>
      </c>
      <c r="W339" s="263"/>
      <c r="X339" s="263"/>
      <c r="Y339" s="262">
        <v>8</v>
      </c>
      <c r="Z339" s="262">
        <v>6</v>
      </c>
      <c r="AA339" s="262">
        <v>7</v>
      </c>
      <c r="AB339" s="262">
        <v>5</v>
      </c>
      <c r="AC339" s="262">
        <v>4</v>
      </c>
      <c r="AD339" s="263"/>
      <c r="AE339" s="262">
        <v>1253989.3</v>
      </c>
      <c r="AF339" s="262">
        <v>405848.2</v>
      </c>
      <c r="AM339" s="253">
        <f t="shared" si="10"/>
        <v>66</v>
      </c>
      <c r="AN339" s="252">
        <f t="shared" si="11"/>
        <v>146</v>
      </c>
    </row>
    <row r="340" spans="1:40" x14ac:dyDescent="0.25">
      <c r="A340" s="261">
        <v>44256</v>
      </c>
      <c r="B340" s="262">
        <v>88587</v>
      </c>
      <c r="C340" s="262">
        <v>6</v>
      </c>
      <c r="D340" s="262">
        <v>-1</v>
      </c>
      <c r="E340" s="262">
        <v>-5</v>
      </c>
      <c r="F340" s="262">
        <v>2</v>
      </c>
      <c r="G340" s="262">
        <v>2</v>
      </c>
      <c r="H340" s="262">
        <v>0</v>
      </c>
      <c r="I340" s="262">
        <v>0</v>
      </c>
      <c r="J340" s="262">
        <v>19163.009999999998</v>
      </c>
      <c r="K340" s="262">
        <v>11000</v>
      </c>
      <c r="L340" s="262">
        <v>163.01</v>
      </c>
      <c r="M340" s="262">
        <v>8000</v>
      </c>
      <c r="N340" s="262">
        <v>274274.59999999998</v>
      </c>
      <c r="O340" s="262">
        <v>8</v>
      </c>
      <c r="P340" s="263"/>
      <c r="Q340" s="263"/>
      <c r="R340" s="263"/>
      <c r="S340" s="262">
        <v>-1</v>
      </c>
      <c r="T340" s="262">
        <v>-2</v>
      </c>
      <c r="U340" s="262">
        <v>5</v>
      </c>
      <c r="V340" s="263"/>
      <c r="W340" s="263"/>
      <c r="X340" s="263"/>
      <c r="Y340" s="262">
        <v>3</v>
      </c>
      <c r="Z340" s="262">
        <v>3</v>
      </c>
      <c r="AA340" s="263"/>
      <c r="AB340" s="262">
        <v>3</v>
      </c>
      <c r="AC340" s="262">
        <v>2</v>
      </c>
      <c r="AD340" s="263"/>
      <c r="AE340" s="262">
        <v>3239.2</v>
      </c>
      <c r="AF340" s="262">
        <v>1179.0999999999999</v>
      </c>
      <c r="AM340" s="253">
        <f t="shared" si="10"/>
        <v>20</v>
      </c>
      <c r="AN340" s="252">
        <f t="shared" si="11"/>
        <v>51.2</v>
      </c>
    </row>
    <row r="341" spans="1:40" x14ac:dyDescent="0.25">
      <c r="A341" s="261">
        <v>44256</v>
      </c>
      <c r="B341" s="262">
        <v>88616</v>
      </c>
      <c r="C341" s="262">
        <v>0</v>
      </c>
      <c r="D341" s="262">
        <v>-1</v>
      </c>
      <c r="E341" s="262">
        <v>-1</v>
      </c>
      <c r="F341" s="262">
        <v>-1</v>
      </c>
      <c r="G341" s="262">
        <v>0</v>
      </c>
      <c r="H341" s="262">
        <v>0</v>
      </c>
      <c r="I341" s="262">
        <v>0</v>
      </c>
      <c r="J341" s="262">
        <v>80.260000000000005</v>
      </c>
      <c r="K341" s="262">
        <v>0</v>
      </c>
      <c r="L341" s="262">
        <v>80.260000000000005</v>
      </c>
      <c r="M341" s="262">
        <v>0</v>
      </c>
      <c r="N341" s="263"/>
      <c r="O341" s="262">
        <v>0</v>
      </c>
      <c r="P341" s="263"/>
      <c r="Q341" s="263"/>
      <c r="R341" s="263"/>
      <c r="S341" s="263"/>
      <c r="T341" s="263"/>
      <c r="U341" s="262">
        <v>1</v>
      </c>
      <c r="V341" s="263"/>
      <c r="W341" s="263"/>
      <c r="X341" s="263"/>
      <c r="Y341" s="262">
        <v>-4</v>
      </c>
      <c r="Z341" s="263"/>
      <c r="AA341" s="263"/>
      <c r="AB341" s="262">
        <v>1</v>
      </c>
      <c r="AC341" s="263"/>
      <c r="AD341" s="263"/>
      <c r="AE341" s="262">
        <v>1657.5</v>
      </c>
      <c r="AF341" s="262">
        <v>479.2</v>
      </c>
      <c r="AM341" s="253">
        <f t="shared" si="10"/>
        <v>-1</v>
      </c>
      <c r="AN341" s="252">
        <f t="shared" si="11"/>
        <v>2</v>
      </c>
    </row>
    <row r="342" spans="1:40" x14ac:dyDescent="0.25">
      <c r="A342" s="261">
        <v>44256</v>
      </c>
      <c r="B342" s="262">
        <v>88631</v>
      </c>
      <c r="C342" s="262">
        <v>20</v>
      </c>
      <c r="D342" s="262">
        <v>-1</v>
      </c>
      <c r="E342" s="262">
        <v>-1</v>
      </c>
      <c r="F342" s="262">
        <v>16</v>
      </c>
      <c r="G342" s="262">
        <v>0</v>
      </c>
      <c r="H342" s="262">
        <v>0</v>
      </c>
      <c r="I342" s="262">
        <v>0</v>
      </c>
      <c r="J342" s="262">
        <v>95778.49</v>
      </c>
      <c r="K342" s="262">
        <v>93700</v>
      </c>
      <c r="L342" s="262">
        <v>2078.4899999999998</v>
      </c>
      <c r="M342" s="262">
        <v>0</v>
      </c>
      <c r="N342" s="262">
        <v>190318.99</v>
      </c>
      <c r="O342" s="262">
        <v>0</v>
      </c>
      <c r="P342" s="262">
        <v>1</v>
      </c>
      <c r="Q342" s="263"/>
      <c r="R342" s="263"/>
      <c r="S342" s="262">
        <v>0</v>
      </c>
      <c r="T342" s="263"/>
      <c r="U342" s="262">
        <v>1</v>
      </c>
      <c r="V342" s="262">
        <v>3</v>
      </c>
      <c r="W342" s="262">
        <v>2</v>
      </c>
      <c r="X342" s="263"/>
      <c r="Y342" s="262">
        <v>7</v>
      </c>
      <c r="Z342" s="262">
        <v>4</v>
      </c>
      <c r="AA342" s="263"/>
      <c r="AB342" s="262">
        <v>2</v>
      </c>
      <c r="AC342" s="262">
        <v>1</v>
      </c>
      <c r="AD342" s="263"/>
      <c r="AE342" s="262">
        <v>108303.7</v>
      </c>
      <c r="AF342" s="262">
        <v>14775.800000000001</v>
      </c>
      <c r="AM342" s="253">
        <f t="shared" si="10"/>
        <v>56</v>
      </c>
      <c r="AN342" s="252">
        <f t="shared" si="11"/>
        <v>78.399999999999991</v>
      </c>
    </row>
    <row r="343" spans="1:40" x14ac:dyDescent="0.25">
      <c r="A343" s="261">
        <v>44256</v>
      </c>
      <c r="B343" s="262">
        <v>88666</v>
      </c>
      <c r="C343" s="262">
        <v>8</v>
      </c>
      <c r="D343" s="262">
        <v>2</v>
      </c>
      <c r="E343" s="262">
        <v>1</v>
      </c>
      <c r="F343" s="262">
        <v>3</v>
      </c>
      <c r="G343" s="262">
        <v>0</v>
      </c>
      <c r="H343" s="262">
        <v>0</v>
      </c>
      <c r="I343" s="262">
        <v>0</v>
      </c>
      <c r="J343" s="262">
        <v>70766.81</v>
      </c>
      <c r="K343" s="262">
        <v>70000</v>
      </c>
      <c r="L343" s="262">
        <v>766.81</v>
      </c>
      <c r="M343" s="262">
        <v>0</v>
      </c>
      <c r="N343" s="262">
        <v>432824.58</v>
      </c>
      <c r="O343" s="262">
        <v>0</v>
      </c>
      <c r="P343" s="262">
        <v>4</v>
      </c>
      <c r="Q343" s="262">
        <v>0</v>
      </c>
      <c r="R343" s="263"/>
      <c r="S343" s="263"/>
      <c r="T343" s="263"/>
      <c r="U343" s="263"/>
      <c r="V343" s="263"/>
      <c r="W343" s="263"/>
      <c r="X343" s="263"/>
      <c r="Y343" s="262">
        <v>3</v>
      </c>
      <c r="Z343" s="262">
        <v>3</v>
      </c>
      <c r="AA343" s="263"/>
      <c r="AB343" s="262">
        <v>3</v>
      </c>
      <c r="AC343" s="262">
        <v>3</v>
      </c>
      <c r="AD343" s="263"/>
      <c r="AE343" s="262">
        <v>120152.9</v>
      </c>
      <c r="AF343" s="262">
        <v>57331.1</v>
      </c>
      <c r="AM343" s="253">
        <f t="shared" si="10"/>
        <v>19</v>
      </c>
      <c r="AN343" s="252">
        <f t="shared" si="11"/>
        <v>27.2</v>
      </c>
    </row>
    <row r="344" spans="1:40" x14ac:dyDescent="0.25">
      <c r="A344" s="261">
        <v>44256</v>
      </c>
      <c r="B344" s="262">
        <v>88706</v>
      </c>
      <c r="C344" s="262">
        <v>1</v>
      </c>
      <c r="D344" s="262">
        <v>3</v>
      </c>
      <c r="E344" s="262">
        <v>2</v>
      </c>
      <c r="F344" s="262">
        <v>6</v>
      </c>
      <c r="G344" s="262">
        <v>0</v>
      </c>
      <c r="H344" s="262">
        <v>0</v>
      </c>
      <c r="I344" s="262">
        <v>0</v>
      </c>
      <c r="J344" s="262">
        <v>6051.66</v>
      </c>
      <c r="K344" s="262">
        <v>6000</v>
      </c>
      <c r="L344" s="262">
        <v>51.66</v>
      </c>
      <c r="M344" s="262">
        <v>0</v>
      </c>
      <c r="N344" s="262">
        <v>86000</v>
      </c>
      <c r="O344" s="262">
        <v>3</v>
      </c>
      <c r="P344" s="262">
        <v>1</v>
      </c>
      <c r="Q344" s="263"/>
      <c r="R344" s="263"/>
      <c r="S344" s="262">
        <v>0</v>
      </c>
      <c r="T344" s="263"/>
      <c r="U344" s="263"/>
      <c r="V344" s="263"/>
      <c r="W344" s="263"/>
      <c r="X344" s="263"/>
      <c r="Y344" s="262">
        <v>3</v>
      </c>
      <c r="Z344" s="262">
        <v>4</v>
      </c>
      <c r="AA344" s="263"/>
      <c r="AB344" s="262">
        <v>1</v>
      </c>
      <c r="AC344" s="262">
        <v>1</v>
      </c>
      <c r="AD344" s="263"/>
      <c r="AE344" s="262">
        <v>410321.5</v>
      </c>
      <c r="AF344" s="262">
        <v>104925.1</v>
      </c>
      <c r="AM344" s="253">
        <f t="shared" si="10"/>
        <v>8</v>
      </c>
      <c r="AN344" s="252">
        <f t="shared" si="11"/>
        <v>24.8</v>
      </c>
    </row>
    <row r="345" spans="1:40" x14ac:dyDescent="0.25">
      <c r="A345" s="261">
        <v>44256</v>
      </c>
      <c r="B345" s="262">
        <v>88716</v>
      </c>
      <c r="C345" s="262">
        <v>8</v>
      </c>
      <c r="D345" s="262">
        <v>-2</v>
      </c>
      <c r="E345" s="262">
        <v>-2</v>
      </c>
      <c r="F345" s="262">
        <v>2</v>
      </c>
      <c r="G345" s="262">
        <v>0</v>
      </c>
      <c r="H345" s="262">
        <v>0</v>
      </c>
      <c r="I345" s="262">
        <v>0</v>
      </c>
      <c r="J345" s="262">
        <v>44120.78</v>
      </c>
      <c r="K345" s="262">
        <v>44000</v>
      </c>
      <c r="L345" s="262">
        <v>120.78</v>
      </c>
      <c r="M345" s="262">
        <v>0</v>
      </c>
      <c r="N345" s="263"/>
      <c r="O345" s="262">
        <v>1</v>
      </c>
      <c r="P345" s="262">
        <v>0</v>
      </c>
      <c r="Q345" s="263"/>
      <c r="R345" s="263"/>
      <c r="S345" s="263"/>
      <c r="T345" s="263"/>
      <c r="U345" s="263"/>
      <c r="V345" s="262">
        <v>1</v>
      </c>
      <c r="W345" s="262">
        <v>1</v>
      </c>
      <c r="X345" s="263"/>
      <c r="Y345" s="262">
        <v>5</v>
      </c>
      <c r="Z345" s="263"/>
      <c r="AA345" s="263"/>
      <c r="AB345" s="262">
        <v>1</v>
      </c>
      <c r="AC345" s="262">
        <v>1</v>
      </c>
      <c r="AD345" s="263"/>
      <c r="AE345" s="262">
        <v>122851.3</v>
      </c>
      <c r="AF345" s="262">
        <v>49901.1</v>
      </c>
      <c r="AM345" s="253">
        <f t="shared" si="10"/>
        <v>18</v>
      </c>
      <c r="AN345" s="252">
        <f t="shared" si="11"/>
        <v>30.8</v>
      </c>
    </row>
    <row r="346" spans="1:40" x14ac:dyDescent="0.25">
      <c r="A346" s="261">
        <v>44256</v>
      </c>
      <c r="B346" s="262">
        <v>57165</v>
      </c>
      <c r="C346" s="262">
        <v>13</v>
      </c>
      <c r="D346" s="262">
        <v>-1</v>
      </c>
      <c r="E346" s="262">
        <v>-2</v>
      </c>
      <c r="F346" s="262">
        <v>-5</v>
      </c>
      <c r="G346" s="262">
        <v>0</v>
      </c>
      <c r="H346" s="262">
        <v>0</v>
      </c>
      <c r="I346" s="262">
        <v>0</v>
      </c>
      <c r="J346" s="262">
        <v>23910.33</v>
      </c>
      <c r="K346" s="262">
        <v>23500</v>
      </c>
      <c r="L346" s="262">
        <v>410.33</v>
      </c>
      <c r="M346" s="262">
        <v>0</v>
      </c>
      <c r="N346" s="263"/>
      <c r="O346" s="262">
        <v>0</v>
      </c>
      <c r="P346" s="262">
        <v>0</v>
      </c>
      <c r="Q346" s="263"/>
      <c r="R346" s="263"/>
      <c r="S346" s="263"/>
      <c r="T346" s="263"/>
      <c r="U346" s="263"/>
      <c r="V346" s="263"/>
      <c r="W346" s="263"/>
      <c r="X346" s="263"/>
      <c r="Y346" s="262">
        <v>-2</v>
      </c>
      <c r="Z346" s="262">
        <v>1</v>
      </c>
      <c r="AA346" s="263"/>
      <c r="AB346" s="262">
        <v>1</v>
      </c>
      <c r="AC346" s="262">
        <v>1</v>
      </c>
      <c r="AD346" s="263"/>
      <c r="AE346" s="262">
        <v>16505</v>
      </c>
      <c r="AF346" s="262">
        <v>7760.4</v>
      </c>
      <c r="AM346" s="253">
        <f t="shared" si="10"/>
        <v>21</v>
      </c>
      <c r="AN346" s="252">
        <f t="shared" si="11"/>
        <v>0</v>
      </c>
    </row>
    <row r="347" spans="1:40" x14ac:dyDescent="0.25">
      <c r="A347" s="261">
        <v>44256</v>
      </c>
      <c r="B347" s="262">
        <v>54321</v>
      </c>
      <c r="C347" s="262">
        <v>3</v>
      </c>
      <c r="D347" s="262">
        <v>4</v>
      </c>
      <c r="E347" s="262">
        <v>3</v>
      </c>
      <c r="F347" s="262">
        <v>-1</v>
      </c>
      <c r="G347" s="262">
        <v>0</v>
      </c>
      <c r="H347" s="262">
        <v>0</v>
      </c>
      <c r="I347" s="262">
        <v>0</v>
      </c>
      <c r="J347" s="262">
        <v>89669.68</v>
      </c>
      <c r="K347" s="262">
        <v>89000</v>
      </c>
      <c r="L347" s="262">
        <v>669.68</v>
      </c>
      <c r="M347" s="262">
        <v>0</v>
      </c>
      <c r="N347" s="263"/>
      <c r="O347" s="262">
        <v>1</v>
      </c>
      <c r="P347" s="262">
        <v>2</v>
      </c>
      <c r="Q347" s="262">
        <v>1</v>
      </c>
      <c r="R347" s="263"/>
      <c r="S347" s="263"/>
      <c r="T347" s="263"/>
      <c r="U347" s="262">
        <v>1</v>
      </c>
      <c r="V347" s="263"/>
      <c r="W347" s="263"/>
      <c r="X347" s="263"/>
      <c r="Y347" s="262">
        <v>5</v>
      </c>
      <c r="Z347" s="263"/>
      <c r="AA347" s="262">
        <v>3</v>
      </c>
      <c r="AB347" s="262">
        <v>2</v>
      </c>
      <c r="AC347" s="263"/>
      <c r="AD347" s="263"/>
      <c r="AE347" s="262">
        <v>438201.9</v>
      </c>
      <c r="AF347" s="262">
        <v>131442.4</v>
      </c>
      <c r="AM347" s="253">
        <f t="shared" si="10"/>
        <v>5</v>
      </c>
      <c r="AN347" s="252">
        <f t="shared" si="11"/>
        <v>25.6</v>
      </c>
    </row>
    <row r="348" spans="1:40" x14ac:dyDescent="0.25">
      <c r="A348" s="261">
        <v>44256</v>
      </c>
      <c r="B348" s="262">
        <v>51310</v>
      </c>
      <c r="C348" s="262">
        <v>7</v>
      </c>
      <c r="D348" s="262">
        <v>2</v>
      </c>
      <c r="E348" s="262">
        <v>-7</v>
      </c>
      <c r="F348" s="262">
        <v>9</v>
      </c>
      <c r="G348" s="262">
        <v>0</v>
      </c>
      <c r="H348" s="262">
        <v>0</v>
      </c>
      <c r="I348" s="262">
        <v>0</v>
      </c>
      <c r="J348" s="262">
        <v>147568.5</v>
      </c>
      <c r="K348" s="262">
        <v>147000</v>
      </c>
      <c r="L348" s="262">
        <v>568.5</v>
      </c>
      <c r="M348" s="262">
        <v>0</v>
      </c>
      <c r="N348" s="262">
        <v>839978.52</v>
      </c>
      <c r="O348" s="262">
        <v>-1</v>
      </c>
      <c r="P348" s="262">
        <v>0</v>
      </c>
      <c r="Q348" s="262">
        <v>1</v>
      </c>
      <c r="R348" s="263"/>
      <c r="S348" s="262">
        <v>1</v>
      </c>
      <c r="T348" s="262">
        <v>-1</v>
      </c>
      <c r="U348" s="262">
        <v>2</v>
      </c>
      <c r="V348" s="262">
        <v>1</v>
      </c>
      <c r="W348" s="262">
        <v>6</v>
      </c>
      <c r="X348" s="263"/>
      <c r="Y348" s="262">
        <v>7</v>
      </c>
      <c r="Z348" s="262">
        <v>2</v>
      </c>
      <c r="AA348" s="263"/>
      <c r="AB348" s="262">
        <v>4</v>
      </c>
      <c r="AC348" s="262">
        <v>3</v>
      </c>
      <c r="AD348" s="263"/>
      <c r="AE348" s="262">
        <v>109317.09999999999</v>
      </c>
      <c r="AF348" s="262">
        <v>25727.599999999999</v>
      </c>
      <c r="AM348" s="253">
        <f t="shared" si="10"/>
        <v>23</v>
      </c>
      <c r="AN348" s="252">
        <f t="shared" si="11"/>
        <v>54.599999999999994</v>
      </c>
    </row>
    <row r="349" spans="1:40" x14ac:dyDescent="0.25">
      <c r="A349" s="261">
        <v>44256</v>
      </c>
      <c r="B349" s="262">
        <v>51336</v>
      </c>
      <c r="C349" s="262">
        <v>12</v>
      </c>
      <c r="D349" s="262">
        <v>7</v>
      </c>
      <c r="E349" s="262">
        <v>1</v>
      </c>
      <c r="F349" s="262">
        <v>-4</v>
      </c>
      <c r="G349" s="262">
        <v>2</v>
      </c>
      <c r="H349" s="262">
        <v>-1</v>
      </c>
      <c r="I349" s="262">
        <v>0</v>
      </c>
      <c r="J349" s="262">
        <v>92015.56</v>
      </c>
      <c r="K349" s="262">
        <v>84000</v>
      </c>
      <c r="L349" s="262">
        <v>8015.56</v>
      </c>
      <c r="M349" s="262">
        <v>0</v>
      </c>
      <c r="N349" s="262">
        <v>426758.88</v>
      </c>
      <c r="O349" s="262">
        <v>-3</v>
      </c>
      <c r="P349" s="262">
        <v>-1</v>
      </c>
      <c r="Q349" s="263"/>
      <c r="R349" s="263"/>
      <c r="S349" s="263"/>
      <c r="T349" s="263"/>
      <c r="U349" s="262">
        <v>0</v>
      </c>
      <c r="V349" s="263"/>
      <c r="W349" s="263"/>
      <c r="X349" s="263"/>
      <c r="Y349" s="262">
        <v>-5</v>
      </c>
      <c r="Z349" s="262">
        <v>6</v>
      </c>
      <c r="AA349" s="263"/>
      <c r="AB349" s="262">
        <v>3</v>
      </c>
      <c r="AC349" s="262">
        <v>1</v>
      </c>
      <c r="AD349" s="263"/>
      <c r="AE349" s="262">
        <v>471967.5</v>
      </c>
      <c r="AF349" s="262">
        <v>199108</v>
      </c>
      <c r="AM349" s="253">
        <f t="shared" si="10"/>
        <v>24</v>
      </c>
      <c r="AN349" s="252">
        <f t="shared" si="11"/>
        <v>-24.8</v>
      </c>
    </row>
    <row r="350" spans="1:40" x14ac:dyDescent="0.25">
      <c r="A350" s="261">
        <v>44256</v>
      </c>
      <c r="B350" s="262">
        <v>57224</v>
      </c>
      <c r="C350" s="262">
        <v>2</v>
      </c>
      <c r="D350" s="262">
        <v>-3</v>
      </c>
      <c r="E350" s="262">
        <v>-1</v>
      </c>
      <c r="F350" s="262">
        <v>3</v>
      </c>
      <c r="G350" s="262">
        <v>0</v>
      </c>
      <c r="H350" s="262">
        <v>0</v>
      </c>
      <c r="I350" s="262">
        <v>0</v>
      </c>
      <c r="J350" s="262">
        <v>50226.04</v>
      </c>
      <c r="K350" s="262">
        <v>49000</v>
      </c>
      <c r="L350" s="262">
        <v>1226.04</v>
      </c>
      <c r="M350" s="262">
        <v>0</v>
      </c>
      <c r="N350" s="262">
        <v>166500</v>
      </c>
      <c r="O350" s="262">
        <v>0</v>
      </c>
      <c r="P350" s="262">
        <v>1</v>
      </c>
      <c r="Q350" s="263"/>
      <c r="R350" s="263"/>
      <c r="S350" s="262">
        <v>2</v>
      </c>
      <c r="T350" s="263"/>
      <c r="U350" s="262">
        <v>1</v>
      </c>
      <c r="V350" s="263"/>
      <c r="W350" s="263"/>
      <c r="X350" s="263"/>
      <c r="Y350" s="262">
        <v>-7</v>
      </c>
      <c r="Z350" s="262">
        <v>1</v>
      </c>
      <c r="AA350" s="262">
        <v>1</v>
      </c>
      <c r="AB350" s="262">
        <v>2</v>
      </c>
      <c r="AC350" s="262">
        <v>1</v>
      </c>
      <c r="AD350" s="263"/>
      <c r="AE350" s="262">
        <v>107255.9</v>
      </c>
      <c r="AF350" s="262">
        <v>40466.6</v>
      </c>
      <c r="AM350" s="253">
        <f t="shared" si="10"/>
        <v>7</v>
      </c>
      <c r="AN350" s="252">
        <f t="shared" si="11"/>
        <v>18.399999999999999</v>
      </c>
    </row>
    <row r="351" spans="1:40" x14ac:dyDescent="0.25">
      <c r="A351" s="261">
        <v>44256</v>
      </c>
      <c r="B351" s="262">
        <v>33</v>
      </c>
      <c r="C351" s="262">
        <v>4</v>
      </c>
      <c r="D351" s="262">
        <v>-3</v>
      </c>
      <c r="E351" s="262">
        <v>-5</v>
      </c>
      <c r="F351" s="262">
        <v>-1</v>
      </c>
      <c r="G351" s="262">
        <v>-1</v>
      </c>
      <c r="H351" s="262">
        <v>0</v>
      </c>
      <c r="I351" s="262">
        <v>0</v>
      </c>
      <c r="J351" s="262">
        <v>71188.33</v>
      </c>
      <c r="K351" s="262">
        <v>68000</v>
      </c>
      <c r="L351" s="262">
        <v>3188.33</v>
      </c>
      <c r="M351" s="262">
        <v>0</v>
      </c>
      <c r="N351" s="262">
        <v>543033.07999999996</v>
      </c>
      <c r="O351" s="262">
        <v>0</v>
      </c>
      <c r="P351" s="263"/>
      <c r="Q351" s="262">
        <v>-2</v>
      </c>
      <c r="R351" s="263"/>
      <c r="S351" s="263"/>
      <c r="T351" s="263"/>
      <c r="U351" s="263"/>
      <c r="V351" s="263"/>
      <c r="W351" s="263"/>
      <c r="X351" s="263"/>
      <c r="Y351" s="262">
        <v>-3</v>
      </c>
      <c r="Z351" s="263"/>
      <c r="AA351" s="263"/>
      <c r="AB351" s="263"/>
      <c r="AC351" s="262">
        <v>1</v>
      </c>
      <c r="AD351" s="263"/>
      <c r="AE351" s="262">
        <v>256521.7</v>
      </c>
      <c r="AF351" s="262">
        <v>73245.5</v>
      </c>
      <c r="AM351" s="253">
        <f t="shared" si="10"/>
        <v>4</v>
      </c>
      <c r="AN351" s="252">
        <f t="shared" si="11"/>
        <v>-8</v>
      </c>
    </row>
    <row r="352" spans="1:40" x14ac:dyDescent="0.25">
      <c r="A352" s="261">
        <v>44256</v>
      </c>
      <c r="B352" s="262">
        <v>47</v>
      </c>
      <c r="C352" s="262">
        <v>6</v>
      </c>
      <c r="D352" s="262">
        <v>0</v>
      </c>
      <c r="E352" s="262">
        <v>0</v>
      </c>
      <c r="F352" s="262">
        <v>2</v>
      </c>
      <c r="G352" s="262">
        <v>1</v>
      </c>
      <c r="H352" s="262">
        <v>0</v>
      </c>
      <c r="I352" s="262">
        <v>0</v>
      </c>
      <c r="J352" s="262">
        <v>42677.04</v>
      </c>
      <c r="K352" s="262">
        <v>40000</v>
      </c>
      <c r="L352" s="262">
        <v>2677.04</v>
      </c>
      <c r="M352" s="262">
        <v>0</v>
      </c>
      <c r="N352" s="262">
        <v>146527.46</v>
      </c>
      <c r="O352" s="262">
        <v>6</v>
      </c>
      <c r="P352" s="262">
        <v>0</v>
      </c>
      <c r="Q352" s="263"/>
      <c r="R352" s="263"/>
      <c r="S352" s="263"/>
      <c r="T352" s="263"/>
      <c r="U352" s="262">
        <v>1</v>
      </c>
      <c r="V352" s="263"/>
      <c r="W352" s="263"/>
      <c r="X352" s="263"/>
      <c r="Y352" s="262">
        <v>-8</v>
      </c>
      <c r="Z352" s="262">
        <v>5</v>
      </c>
      <c r="AA352" s="263"/>
      <c r="AB352" s="262">
        <v>6</v>
      </c>
      <c r="AC352" s="263"/>
      <c r="AD352" s="263"/>
      <c r="AE352" s="262">
        <v>50805.1</v>
      </c>
      <c r="AF352" s="262">
        <v>504.2</v>
      </c>
      <c r="AM352" s="253">
        <f t="shared" si="10"/>
        <v>17</v>
      </c>
      <c r="AN352" s="252">
        <f t="shared" si="11"/>
        <v>38</v>
      </c>
    </row>
    <row r="353" spans="1:40" x14ac:dyDescent="0.25">
      <c r="A353" s="261">
        <v>44256</v>
      </c>
      <c r="B353" s="262">
        <v>67</v>
      </c>
      <c r="C353" s="262">
        <v>1</v>
      </c>
      <c r="D353" s="262">
        <v>1</v>
      </c>
      <c r="E353" s="262">
        <v>1</v>
      </c>
      <c r="F353" s="262">
        <v>0</v>
      </c>
      <c r="G353" s="262">
        <v>0</v>
      </c>
      <c r="H353" s="262">
        <v>1</v>
      </c>
      <c r="I353" s="262">
        <v>0</v>
      </c>
      <c r="J353" s="262">
        <v>23149.66</v>
      </c>
      <c r="K353" s="262">
        <v>21000</v>
      </c>
      <c r="L353" s="262">
        <v>2149.66</v>
      </c>
      <c r="M353" s="262">
        <v>0</v>
      </c>
      <c r="N353" s="262">
        <v>-13072.68</v>
      </c>
      <c r="O353" s="263"/>
      <c r="P353" s="262">
        <v>-2</v>
      </c>
      <c r="Q353" s="263"/>
      <c r="R353" s="263"/>
      <c r="S353" s="262">
        <v>1</v>
      </c>
      <c r="T353" s="263"/>
      <c r="U353" s="263"/>
      <c r="V353" s="263"/>
      <c r="W353" s="262">
        <v>2</v>
      </c>
      <c r="X353" s="263"/>
      <c r="Y353" s="262">
        <v>-2</v>
      </c>
      <c r="Z353" s="262">
        <v>1</v>
      </c>
      <c r="AA353" s="263"/>
      <c r="AB353" s="262">
        <v>1</v>
      </c>
      <c r="AC353" s="262">
        <v>2</v>
      </c>
      <c r="AD353" s="263"/>
      <c r="AE353" s="262">
        <v>153593.29999999999</v>
      </c>
      <c r="AF353" s="262">
        <v>56296.3</v>
      </c>
      <c r="AM353" s="253">
        <f t="shared" si="10"/>
        <v>4</v>
      </c>
      <c r="AN353" s="252">
        <f t="shared" si="11"/>
        <v>0.79999999999999893</v>
      </c>
    </row>
    <row r="354" spans="1:40" x14ac:dyDescent="0.25">
      <c r="A354" s="261">
        <v>44256</v>
      </c>
      <c r="B354" s="262">
        <v>82</v>
      </c>
      <c r="C354" s="262">
        <v>-2</v>
      </c>
      <c r="D354" s="262">
        <v>-1</v>
      </c>
      <c r="E354" s="262">
        <v>-2</v>
      </c>
      <c r="F354" s="262">
        <v>0</v>
      </c>
      <c r="G354" s="262">
        <v>0</v>
      </c>
      <c r="H354" s="262">
        <v>0</v>
      </c>
      <c r="I354" s="262">
        <v>0</v>
      </c>
      <c r="J354" s="262">
        <v>150228.15</v>
      </c>
      <c r="K354" s="262">
        <v>137500</v>
      </c>
      <c r="L354" s="262">
        <v>12728.15</v>
      </c>
      <c r="M354" s="262">
        <v>0</v>
      </c>
      <c r="N354" s="262">
        <v>163900</v>
      </c>
      <c r="O354" s="262">
        <v>1</v>
      </c>
      <c r="P354" s="262">
        <v>-3</v>
      </c>
      <c r="Q354" s="263"/>
      <c r="R354" s="263"/>
      <c r="S354" s="262">
        <v>1</v>
      </c>
      <c r="T354" s="263"/>
      <c r="U354" s="263"/>
      <c r="V354" s="263"/>
      <c r="W354" s="263"/>
      <c r="X354" s="263"/>
      <c r="Y354" s="262">
        <v>4</v>
      </c>
      <c r="Z354" s="262">
        <v>2</v>
      </c>
      <c r="AA354" s="263"/>
      <c r="AB354" s="262">
        <v>1</v>
      </c>
      <c r="AC354" s="263"/>
      <c r="AD354" s="263"/>
      <c r="AE354" s="262">
        <v>154184</v>
      </c>
      <c r="AF354" s="262">
        <v>49586.2</v>
      </c>
      <c r="AM354" s="253">
        <f t="shared" si="10"/>
        <v>-4</v>
      </c>
      <c r="AN354" s="252">
        <f t="shared" si="11"/>
        <v>-9.5999999999999979</v>
      </c>
    </row>
    <row r="355" spans="1:40" x14ac:dyDescent="0.25">
      <c r="A355" s="261">
        <v>44256</v>
      </c>
      <c r="B355" s="262">
        <v>109</v>
      </c>
      <c r="C355" s="262">
        <v>11</v>
      </c>
      <c r="D355" s="262">
        <v>-9</v>
      </c>
      <c r="E355" s="262">
        <v>-9</v>
      </c>
      <c r="F355" s="262">
        <v>10</v>
      </c>
      <c r="G355" s="262">
        <v>4</v>
      </c>
      <c r="H355" s="262">
        <v>0</v>
      </c>
      <c r="I355" s="262">
        <v>0</v>
      </c>
      <c r="J355" s="262">
        <v>66430.81</v>
      </c>
      <c r="K355" s="262">
        <v>66000</v>
      </c>
      <c r="L355" s="262">
        <v>430.81</v>
      </c>
      <c r="M355" s="262">
        <v>0</v>
      </c>
      <c r="N355" s="262">
        <v>179995.95</v>
      </c>
      <c r="O355" s="262">
        <v>3</v>
      </c>
      <c r="P355" s="263"/>
      <c r="Q355" s="263"/>
      <c r="R355" s="263"/>
      <c r="S355" s="262">
        <v>4</v>
      </c>
      <c r="T355" s="262">
        <v>2</v>
      </c>
      <c r="U355" s="262">
        <v>2</v>
      </c>
      <c r="V355" s="263"/>
      <c r="W355" s="263"/>
      <c r="X355" s="263"/>
      <c r="Y355" s="262">
        <v>-3</v>
      </c>
      <c r="Z355" s="262">
        <v>3</v>
      </c>
      <c r="AA355" s="263"/>
      <c r="AB355" s="262">
        <v>1</v>
      </c>
      <c r="AC355" s="262">
        <v>2</v>
      </c>
      <c r="AD355" s="263"/>
      <c r="AE355" s="262">
        <v>544.9</v>
      </c>
      <c r="AF355" s="262">
        <v>289.39999999999998</v>
      </c>
      <c r="AM355" s="253">
        <f t="shared" si="10"/>
        <v>44</v>
      </c>
      <c r="AN355" s="252">
        <f t="shared" si="11"/>
        <v>43.2</v>
      </c>
    </row>
    <row r="356" spans="1:40" x14ac:dyDescent="0.25">
      <c r="A356" s="261">
        <v>44256</v>
      </c>
      <c r="B356" s="262">
        <v>130</v>
      </c>
      <c r="C356" s="262">
        <v>0</v>
      </c>
      <c r="D356" s="262">
        <v>-2</v>
      </c>
      <c r="E356" s="262">
        <v>-1</v>
      </c>
      <c r="F356" s="262">
        <v>-4</v>
      </c>
      <c r="G356" s="262">
        <v>6</v>
      </c>
      <c r="H356" s="262">
        <v>0</v>
      </c>
      <c r="I356" s="262">
        <v>0</v>
      </c>
      <c r="J356" s="262">
        <v>321137.34000000003</v>
      </c>
      <c r="K356" s="262">
        <v>320000</v>
      </c>
      <c r="L356" s="262">
        <v>1137.3399999999999</v>
      </c>
      <c r="M356" s="262">
        <v>0</v>
      </c>
      <c r="N356" s="262">
        <v>843198.18</v>
      </c>
      <c r="O356" s="262">
        <v>1</v>
      </c>
      <c r="P356" s="262">
        <v>3</v>
      </c>
      <c r="Q356" s="262">
        <v>6</v>
      </c>
      <c r="R356" s="263"/>
      <c r="S356" s="262">
        <v>7</v>
      </c>
      <c r="T356" s="263"/>
      <c r="U356" s="262">
        <v>0</v>
      </c>
      <c r="V356" s="262">
        <v>5</v>
      </c>
      <c r="W356" s="262">
        <v>2</v>
      </c>
      <c r="X356" s="263"/>
      <c r="Y356" s="262">
        <v>-14</v>
      </c>
      <c r="Z356" s="262">
        <v>4</v>
      </c>
      <c r="AA356" s="262">
        <v>2</v>
      </c>
      <c r="AB356" s="262">
        <v>1</v>
      </c>
      <c r="AC356" s="262">
        <v>2</v>
      </c>
      <c r="AD356" s="263"/>
      <c r="AE356" s="262">
        <v>152728.20000000001</v>
      </c>
      <c r="AF356" s="262">
        <v>93410.013399999996</v>
      </c>
      <c r="AM356" s="253">
        <f t="shared" si="10"/>
        <v>14</v>
      </c>
      <c r="AN356" s="252">
        <f t="shared" si="11"/>
        <v>193.6</v>
      </c>
    </row>
    <row r="357" spans="1:40" x14ac:dyDescent="0.25">
      <c r="A357" s="261">
        <v>44256</v>
      </c>
      <c r="B357" s="262">
        <v>8840</v>
      </c>
      <c r="C357" s="262">
        <v>2</v>
      </c>
      <c r="D357" s="262">
        <v>-6</v>
      </c>
      <c r="E357" s="262">
        <v>-9</v>
      </c>
      <c r="F357" s="262">
        <v>0</v>
      </c>
      <c r="G357" s="262">
        <v>0</v>
      </c>
      <c r="H357" s="262">
        <v>0</v>
      </c>
      <c r="I357" s="262">
        <v>0</v>
      </c>
      <c r="J357" s="262">
        <v>115991.97</v>
      </c>
      <c r="K357" s="262">
        <v>112500</v>
      </c>
      <c r="L357" s="262">
        <v>3491.97</v>
      </c>
      <c r="M357" s="262">
        <v>0</v>
      </c>
      <c r="N357" s="262">
        <v>745375.7</v>
      </c>
      <c r="O357" s="262">
        <v>-1</v>
      </c>
      <c r="P357" s="262">
        <v>-1</v>
      </c>
      <c r="Q357" s="263"/>
      <c r="R357" s="263"/>
      <c r="S357" s="262">
        <v>2</v>
      </c>
      <c r="T357" s="263"/>
      <c r="U357" s="263"/>
      <c r="V357" s="263"/>
      <c r="W357" s="263"/>
      <c r="X357" s="263"/>
      <c r="Y357" s="262">
        <v>-5</v>
      </c>
      <c r="Z357" s="262">
        <v>3</v>
      </c>
      <c r="AA357" s="263"/>
      <c r="AB357" s="262">
        <v>2</v>
      </c>
      <c r="AC357" s="262">
        <v>3</v>
      </c>
      <c r="AD357" s="263"/>
      <c r="AE357" s="262">
        <v>53838.6</v>
      </c>
      <c r="AF357" s="262">
        <v>25972.725600000002</v>
      </c>
      <c r="AM357" s="253">
        <f t="shared" si="10"/>
        <v>4</v>
      </c>
      <c r="AN357" s="252">
        <f t="shared" si="11"/>
        <v>-3.2000000000000011</v>
      </c>
    </row>
    <row r="358" spans="1:40" x14ac:dyDescent="0.25">
      <c r="A358" s="261">
        <v>44256</v>
      </c>
      <c r="B358" s="262">
        <v>10522</v>
      </c>
      <c r="C358" s="262">
        <v>-1</v>
      </c>
      <c r="D358" s="262">
        <v>1</v>
      </c>
      <c r="E358" s="262">
        <v>1</v>
      </c>
      <c r="F358" s="262">
        <v>-2</v>
      </c>
      <c r="G358" s="262">
        <v>0</v>
      </c>
      <c r="H358" s="262">
        <v>0</v>
      </c>
      <c r="I358" s="262">
        <v>0</v>
      </c>
      <c r="J358" s="262">
        <v>50023.83</v>
      </c>
      <c r="K358" s="262">
        <v>50000</v>
      </c>
      <c r="L358" s="262">
        <v>23.83</v>
      </c>
      <c r="M358" s="262">
        <v>0</v>
      </c>
      <c r="N358" s="262">
        <v>70704.009999999995</v>
      </c>
      <c r="O358" s="262">
        <v>0</v>
      </c>
      <c r="P358" s="263"/>
      <c r="Q358" s="263"/>
      <c r="R358" s="263"/>
      <c r="S358" s="263"/>
      <c r="T358" s="263"/>
      <c r="U358" s="263"/>
      <c r="V358" s="263"/>
      <c r="W358" s="263"/>
      <c r="X358" s="263"/>
      <c r="Y358" s="262">
        <v>0</v>
      </c>
      <c r="Z358" s="262">
        <v>1</v>
      </c>
      <c r="AA358" s="263"/>
      <c r="AB358" s="262">
        <v>1</v>
      </c>
      <c r="AC358" s="263"/>
      <c r="AD358" s="263"/>
      <c r="AE358" s="262">
        <v>7808.1</v>
      </c>
      <c r="AF358" s="262">
        <v>7161.2</v>
      </c>
      <c r="AM358" s="253">
        <f t="shared" si="10"/>
        <v>-4</v>
      </c>
      <c r="AN358" s="252">
        <f t="shared" si="11"/>
        <v>0</v>
      </c>
    </row>
    <row r="359" spans="1:40" x14ac:dyDescent="0.25">
      <c r="A359" s="261">
        <v>44256</v>
      </c>
      <c r="B359" s="262">
        <v>10558</v>
      </c>
      <c r="C359" s="262">
        <v>6</v>
      </c>
      <c r="D359" s="262">
        <v>1</v>
      </c>
      <c r="E359" s="262">
        <v>-3</v>
      </c>
      <c r="F359" s="262">
        <v>10</v>
      </c>
      <c r="G359" s="262">
        <v>-1</v>
      </c>
      <c r="H359" s="262">
        <v>0</v>
      </c>
      <c r="I359" s="262">
        <v>0</v>
      </c>
      <c r="J359" s="262">
        <v>94000</v>
      </c>
      <c r="K359" s="262">
        <v>94000</v>
      </c>
      <c r="L359" s="262">
        <v>0</v>
      </c>
      <c r="M359" s="262">
        <v>0</v>
      </c>
      <c r="N359" s="262">
        <v>91107.72</v>
      </c>
      <c r="O359" s="262">
        <v>0</v>
      </c>
      <c r="P359" s="262">
        <v>3</v>
      </c>
      <c r="Q359" s="263"/>
      <c r="R359" s="263"/>
      <c r="S359" s="263"/>
      <c r="T359" s="263"/>
      <c r="U359" s="262">
        <v>1</v>
      </c>
      <c r="V359" s="263"/>
      <c r="W359" s="263"/>
      <c r="X359" s="263"/>
      <c r="Y359" s="262">
        <v>4</v>
      </c>
      <c r="Z359" s="262">
        <v>4</v>
      </c>
      <c r="AA359" s="263"/>
      <c r="AB359" s="262">
        <v>2</v>
      </c>
      <c r="AC359" s="262">
        <v>1</v>
      </c>
      <c r="AD359" s="263"/>
      <c r="AE359" s="262">
        <v>44450</v>
      </c>
      <c r="AF359" s="262">
        <v>12854</v>
      </c>
      <c r="AM359" s="253">
        <f t="shared" si="10"/>
        <v>19</v>
      </c>
      <c r="AN359" s="252">
        <f t="shared" si="11"/>
        <v>22.4</v>
      </c>
    </row>
    <row r="360" spans="1:40" x14ac:dyDescent="0.25">
      <c r="A360" s="261">
        <v>44256</v>
      </c>
      <c r="B360" s="262">
        <v>51101</v>
      </c>
      <c r="C360" s="262">
        <v>19</v>
      </c>
      <c r="D360" s="262">
        <v>3</v>
      </c>
      <c r="E360" s="262">
        <v>-6</v>
      </c>
      <c r="F360" s="262">
        <v>-2</v>
      </c>
      <c r="G360" s="262">
        <v>1</v>
      </c>
      <c r="H360" s="262">
        <v>9</v>
      </c>
      <c r="I360" s="262">
        <v>0</v>
      </c>
      <c r="J360" s="262">
        <v>188987.92</v>
      </c>
      <c r="K360" s="262">
        <v>181099</v>
      </c>
      <c r="L360" s="262">
        <v>7888.92</v>
      </c>
      <c r="M360" s="262">
        <v>0</v>
      </c>
      <c r="N360" s="262">
        <v>384852.42</v>
      </c>
      <c r="O360" s="262">
        <v>2</v>
      </c>
      <c r="P360" s="262">
        <v>1</v>
      </c>
      <c r="Q360" s="262">
        <v>-2</v>
      </c>
      <c r="R360" s="262">
        <v>1</v>
      </c>
      <c r="S360" s="263"/>
      <c r="T360" s="263"/>
      <c r="U360" s="262">
        <v>-2</v>
      </c>
      <c r="V360" s="262">
        <v>1</v>
      </c>
      <c r="W360" s="262">
        <v>2</v>
      </c>
      <c r="X360" s="263"/>
      <c r="Y360" s="262">
        <v>-21</v>
      </c>
      <c r="Z360" s="262">
        <v>4</v>
      </c>
      <c r="AA360" s="262">
        <v>1</v>
      </c>
      <c r="AB360" s="262">
        <v>4</v>
      </c>
      <c r="AC360" s="263"/>
      <c r="AD360" s="263"/>
      <c r="AE360" s="262">
        <v>847159.7</v>
      </c>
      <c r="AF360" s="262">
        <v>314388.59999999998</v>
      </c>
      <c r="AM360" s="253">
        <f t="shared" si="10"/>
        <v>57</v>
      </c>
      <c r="AN360" s="252">
        <f t="shared" si="11"/>
        <v>48.4</v>
      </c>
    </row>
    <row r="361" spans="1:40" x14ac:dyDescent="0.25">
      <c r="A361" s="261">
        <v>44256</v>
      </c>
      <c r="B361" s="262">
        <v>51350</v>
      </c>
      <c r="C361" s="262">
        <v>7</v>
      </c>
      <c r="D361" s="262">
        <v>3</v>
      </c>
      <c r="E361" s="262">
        <v>-12</v>
      </c>
      <c r="F361" s="262">
        <v>4</v>
      </c>
      <c r="G361" s="262">
        <v>2</v>
      </c>
      <c r="H361" s="262">
        <v>0</v>
      </c>
      <c r="I361" s="262">
        <v>0</v>
      </c>
      <c r="J361" s="262">
        <v>304774.3</v>
      </c>
      <c r="K361" s="262">
        <v>297118</v>
      </c>
      <c r="L361" s="262">
        <v>7656.3</v>
      </c>
      <c r="M361" s="262">
        <v>0</v>
      </c>
      <c r="N361" s="262">
        <v>301058.65000000002</v>
      </c>
      <c r="O361" s="262">
        <v>4</v>
      </c>
      <c r="P361" s="262">
        <v>0</v>
      </c>
      <c r="Q361" s="262">
        <v>2</v>
      </c>
      <c r="R361" s="263"/>
      <c r="S361" s="262">
        <v>1</v>
      </c>
      <c r="T361" s="263"/>
      <c r="U361" s="262">
        <v>1</v>
      </c>
      <c r="V361" s="263"/>
      <c r="W361" s="263"/>
      <c r="X361" s="263"/>
      <c r="Y361" s="262">
        <v>-2</v>
      </c>
      <c r="Z361" s="262">
        <v>5</v>
      </c>
      <c r="AA361" s="263"/>
      <c r="AB361" s="262">
        <v>4</v>
      </c>
      <c r="AC361" s="262">
        <v>4</v>
      </c>
      <c r="AD361" s="263"/>
      <c r="AE361" s="262">
        <v>346291.3</v>
      </c>
      <c r="AF361" s="262">
        <v>126588.4</v>
      </c>
      <c r="AM361" s="253">
        <f t="shared" si="10"/>
        <v>24</v>
      </c>
      <c r="AN361" s="252">
        <f t="shared" si="11"/>
        <v>38.799999999999997</v>
      </c>
    </row>
    <row r="362" spans="1:40" x14ac:dyDescent="0.25">
      <c r="A362" s="261">
        <v>44256</v>
      </c>
      <c r="B362" s="262">
        <v>54166</v>
      </c>
      <c r="C362" s="262">
        <v>2</v>
      </c>
      <c r="D362" s="262">
        <v>2</v>
      </c>
      <c r="E362" s="262">
        <v>-1</v>
      </c>
      <c r="F362" s="262">
        <v>1</v>
      </c>
      <c r="G362" s="262">
        <v>0</v>
      </c>
      <c r="H362" s="262">
        <v>0</v>
      </c>
      <c r="I362" s="262">
        <v>0</v>
      </c>
      <c r="J362" s="262">
        <v>210.8</v>
      </c>
      <c r="K362" s="262">
        <v>0</v>
      </c>
      <c r="L362" s="262">
        <v>210.8</v>
      </c>
      <c r="M362" s="262">
        <v>0</v>
      </c>
      <c r="N362" s="263"/>
      <c r="O362" s="262">
        <v>-1</v>
      </c>
      <c r="P362" s="262">
        <v>-2</v>
      </c>
      <c r="Q362" s="263"/>
      <c r="R362" s="263"/>
      <c r="S362" s="262">
        <v>1</v>
      </c>
      <c r="T362" s="263"/>
      <c r="U362" s="263"/>
      <c r="V362" s="263"/>
      <c r="W362" s="263"/>
      <c r="X362" s="263"/>
      <c r="Y362" s="262">
        <v>2</v>
      </c>
      <c r="Z362" s="262">
        <v>3</v>
      </c>
      <c r="AA362" s="263"/>
      <c r="AB362" s="263"/>
      <c r="AC362" s="263"/>
      <c r="AD362" s="263"/>
      <c r="AE362" s="262">
        <v>197602</v>
      </c>
      <c r="AF362" s="262">
        <v>41674.300000000003</v>
      </c>
      <c r="AM362" s="253">
        <f t="shared" si="10"/>
        <v>5</v>
      </c>
      <c r="AN362" s="252">
        <f t="shared" si="11"/>
        <v>-14.8</v>
      </c>
    </row>
    <row r="363" spans="1:40" x14ac:dyDescent="0.25">
      <c r="A363" s="261">
        <v>44256</v>
      </c>
      <c r="B363" s="262">
        <v>54356</v>
      </c>
      <c r="C363" s="262">
        <v>16</v>
      </c>
      <c r="D363" s="262">
        <v>2</v>
      </c>
      <c r="E363" s="262">
        <v>2</v>
      </c>
      <c r="F363" s="262">
        <v>-5</v>
      </c>
      <c r="G363" s="262">
        <v>0</v>
      </c>
      <c r="H363" s="262">
        <v>0</v>
      </c>
      <c r="I363" s="262">
        <v>0</v>
      </c>
      <c r="J363" s="262">
        <v>75353.67</v>
      </c>
      <c r="K363" s="262">
        <v>71000</v>
      </c>
      <c r="L363" s="262">
        <v>4353.67</v>
      </c>
      <c r="M363" s="262">
        <v>0</v>
      </c>
      <c r="N363" s="262">
        <v>560776.73</v>
      </c>
      <c r="O363" s="262">
        <v>2</v>
      </c>
      <c r="P363" s="263"/>
      <c r="Q363" s="263"/>
      <c r="R363" s="263"/>
      <c r="S363" s="262">
        <v>2</v>
      </c>
      <c r="T363" s="263"/>
      <c r="U363" s="262">
        <v>2</v>
      </c>
      <c r="V363" s="263"/>
      <c r="W363" s="263"/>
      <c r="X363" s="263"/>
      <c r="Y363" s="262">
        <v>-3</v>
      </c>
      <c r="Z363" s="263"/>
      <c r="AA363" s="263"/>
      <c r="AB363" s="262">
        <v>2</v>
      </c>
      <c r="AC363" s="262">
        <v>1</v>
      </c>
      <c r="AD363" s="263"/>
      <c r="AE363" s="262">
        <v>149075.79999999999</v>
      </c>
      <c r="AF363" s="262">
        <v>76415.899999999994</v>
      </c>
      <c r="AM363" s="253">
        <f t="shared" si="10"/>
        <v>27</v>
      </c>
      <c r="AN363" s="252">
        <f t="shared" si="11"/>
        <v>25.6</v>
      </c>
    </row>
    <row r="364" spans="1:40" x14ac:dyDescent="0.25">
      <c r="A364" s="261">
        <v>44256</v>
      </c>
      <c r="B364" s="262">
        <v>54466</v>
      </c>
      <c r="C364" s="262">
        <v>1</v>
      </c>
      <c r="D364" s="262">
        <v>0</v>
      </c>
      <c r="E364" s="262">
        <v>-3</v>
      </c>
      <c r="F364" s="262">
        <v>0</v>
      </c>
      <c r="G364" s="262">
        <v>0</v>
      </c>
      <c r="H364" s="262">
        <v>0</v>
      </c>
      <c r="I364" s="262">
        <v>0</v>
      </c>
      <c r="J364" s="262">
        <v>10160</v>
      </c>
      <c r="K364" s="262">
        <v>10000</v>
      </c>
      <c r="L364" s="262">
        <v>160</v>
      </c>
      <c r="M364" s="262">
        <v>0</v>
      </c>
      <c r="N364" s="262">
        <v>-30000</v>
      </c>
      <c r="O364" s="263"/>
      <c r="P364" s="262">
        <v>0</v>
      </c>
      <c r="Q364" s="263"/>
      <c r="R364" s="263"/>
      <c r="S364" s="263"/>
      <c r="T364" s="263"/>
      <c r="U364" s="263"/>
      <c r="V364" s="263"/>
      <c r="W364" s="263"/>
      <c r="X364" s="263"/>
      <c r="Y364" s="263"/>
      <c r="Z364" s="263"/>
      <c r="AA364" s="263"/>
      <c r="AB364" s="263"/>
      <c r="AC364" s="263"/>
      <c r="AD364" s="263"/>
      <c r="AE364" s="262">
        <v>4333.8999999999996</v>
      </c>
      <c r="AF364" s="262">
        <v>2710</v>
      </c>
      <c r="AM364" s="253">
        <f t="shared" si="10"/>
        <v>2</v>
      </c>
      <c r="AN364" s="252">
        <f t="shared" si="11"/>
        <v>0</v>
      </c>
    </row>
    <row r="365" spans="1:40" x14ac:dyDescent="0.25">
      <c r="A365" s="261">
        <v>44256</v>
      </c>
      <c r="B365" s="262">
        <v>54506</v>
      </c>
      <c r="C365" s="262">
        <v>6</v>
      </c>
      <c r="D365" s="262">
        <v>-4</v>
      </c>
      <c r="E365" s="262">
        <v>-7</v>
      </c>
      <c r="F365" s="262">
        <v>-3</v>
      </c>
      <c r="G365" s="262">
        <v>-1</v>
      </c>
      <c r="H365" s="262">
        <v>0</v>
      </c>
      <c r="I365" s="262">
        <v>0</v>
      </c>
      <c r="J365" s="262">
        <v>31529.26</v>
      </c>
      <c r="K365" s="262">
        <v>30000</v>
      </c>
      <c r="L365" s="262">
        <v>1529.26</v>
      </c>
      <c r="M365" s="262">
        <v>0</v>
      </c>
      <c r="N365" s="262">
        <v>327515.81</v>
      </c>
      <c r="O365" s="262">
        <v>-1</v>
      </c>
      <c r="P365" s="263"/>
      <c r="Q365" s="263"/>
      <c r="R365" s="263"/>
      <c r="S365" s="262">
        <v>4</v>
      </c>
      <c r="T365" s="263"/>
      <c r="U365" s="263"/>
      <c r="V365" s="263"/>
      <c r="W365" s="263"/>
      <c r="X365" s="263"/>
      <c r="Y365" s="262">
        <v>2</v>
      </c>
      <c r="Z365" s="263"/>
      <c r="AA365" s="262">
        <v>1</v>
      </c>
      <c r="AB365" s="262">
        <v>4</v>
      </c>
      <c r="AC365" s="262">
        <v>2</v>
      </c>
      <c r="AD365" s="263"/>
      <c r="AE365" s="262">
        <v>152253.29999999999</v>
      </c>
      <c r="AF365" s="262">
        <v>45870.9</v>
      </c>
      <c r="AM365" s="253">
        <f t="shared" si="10"/>
        <v>6</v>
      </c>
      <c r="AN365" s="252">
        <f t="shared" si="11"/>
        <v>13.2</v>
      </c>
    </row>
    <row r="366" spans="1:40" x14ac:dyDescent="0.25">
      <c r="A366" s="261">
        <v>44256</v>
      </c>
      <c r="B366" s="262">
        <v>54651</v>
      </c>
      <c r="C366" s="262">
        <v>18</v>
      </c>
      <c r="D366" s="262">
        <v>10</v>
      </c>
      <c r="E366" s="262">
        <v>19</v>
      </c>
      <c r="F366" s="262">
        <v>12</v>
      </c>
      <c r="G366" s="262">
        <v>2</v>
      </c>
      <c r="H366" s="262">
        <v>0</v>
      </c>
      <c r="I366" s="262">
        <v>0</v>
      </c>
      <c r="J366" s="262">
        <v>222654.37</v>
      </c>
      <c r="K366" s="262">
        <v>97500</v>
      </c>
      <c r="L366" s="262">
        <v>30154.37</v>
      </c>
      <c r="M366" s="262">
        <v>95000</v>
      </c>
      <c r="N366" s="262">
        <v>1690917</v>
      </c>
      <c r="O366" s="262">
        <v>5</v>
      </c>
      <c r="P366" s="262">
        <v>1</v>
      </c>
      <c r="Q366" s="262">
        <v>-1</v>
      </c>
      <c r="R366" s="263"/>
      <c r="S366" s="262">
        <v>1</v>
      </c>
      <c r="T366" s="263"/>
      <c r="U366" s="262">
        <v>0</v>
      </c>
      <c r="V366" s="263"/>
      <c r="W366" s="262">
        <v>1</v>
      </c>
      <c r="X366" s="263"/>
      <c r="Y366" s="262">
        <v>-11</v>
      </c>
      <c r="Z366" s="262">
        <v>7</v>
      </c>
      <c r="AA366" s="262">
        <v>2</v>
      </c>
      <c r="AB366" s="262">
        <v>10</v>
      </c>
      <c r="AC366" s="262">
        <v>7</v>
      </c>
      <c r="AD366" s="263"/>
      <c r="AE366" s="262">
        <v>506324.7</v>
      </c>
      <c r="AF366" s="262">
        <v>203210.5</v>
      </c>
      <c r="AM366" s="253">
        <f t="shared" si="10"/>
        <v>54</v>
      </c>
      <c r="AN366" s="252">
        <f t="shared" si="11"/>
        <v>42.399999999999991</v>
      </c>
    </row>
    <row r="367" spans="1:40" x14ac:dyDescent="0.25">
      <c r="A367" s="261">
        <v>44256</v>
      </c>
      <c r="B367" s="262">
        <v>55606</v>
      </c>
      <c r="C367" s="262">
        <v>0</v>
      </c>
      <c r="D367" s="262">
        <v>-4</v>
      </c>
      <c r="E367" s="262">
        <v>-6</v>
      </c>
      <c r="F367" s="262">
        <v>-1</v>
      </c>
      <c r="G367" s="262">
        <v>0</v>
      </c>
      <c r="H367" s="262">
        <v>0</v>
      </c>
      <c r="I367" s="262">
        <v>0</v>
      </c>
      <c r="J367" s="262">
        <v>540.5</v>
      </c>
      <c r="K367" s="262">
        <v>0</v>
      </c>
      <c r="L367" s="262">
        <v>540.5</v>
      </c>
      <c r="M367" s="262">
        <v>0</v>
      </c>
      <c r="N367" s="263"/>
      <c r="O367" s="262">
        <v>1</v>
      </c>
      <c r="P367" s="262">
        <v>-1</v>
      </c>
      <c r="Q367" s="263"/>
      <c r="R367" s="263"/>
      <c r="S367" s="263"/>
      <c r="T367" s="263"/>
      <c r="U367" s="263"/>
      <c r="V367" s="263"/>
      <c r="W367" s="263"/>
      <c r="X367" s="263"/>
      <c r="Y367" s="262">
        <v>-2</v>
      </c>
      <c r="Z367" s="263"/>
      <c r="AA367" s="263"/>
      <c r="AB367" s="263"/>
      <c r="AC367" s="263"/>
      <c r="AD367" s="263"/>
      <c r="AE367" s="262">
        <v>700.8</v>
      </c>
      <c r="AF367" s="262">
        <v>0</v>
      </c>
      <c r="AM367" s="253">
        <f t="shared" si="10"/>
        <v>-1</v>
      </c>
      <c r="AN367" s="252">
        <f t="shared" si="11"/>
        <v>-0.79999999999999982</v>
      </c>
    </row>
    <row r="368" spans="1:40" x14ac:dyDescent="0.25">
      <c r="A368" s="261">
        <v>44256</v>
      </c>
      <c r="B368" s="262">
        <v>57163</v>
      </c>
      <c r="C368" s="262">
        <v>8</v>
      </c>
      <c r="D368" s="262">
        <v>0</v>
      </c>
      <c r="E368" s="262">
        <v>-9</v>
      </c>
      <c r="F368" s="262">
        <v>5</v>
      </c>
      <c r="G368" s="262">
        <v>0</v>
      </c>
      <c r="H368" s="262">
        <v>0</v>
      </c>
      <c r="I368" s="262">
        <v>0</v>
      </c>
      <c r="J368" s="262">
        <v>91500</v>
      </c>
      <c r="K368" s="262">
        <v>80500</v>
      </c>
      <c r="L368" s="262">
        <v>11000</v>
      </c>
      <c r="M368" s="262">
        <v>0</v>
      </c>
      <c r="N368" s="262">
        <v>-154001.01</v>
      </c>
      <c r="O368" s="262">
        <v>1</v>
      </c>
      <c r="P368" s="262">
        <v>-2</v>
      </c>
      <c r="Q368" s="263"/>
      <c r="R368" s="263"/>
      <c r="S368" s="263"/>
      <c r="T368" s="263"/>
      <c r="U368" s="262">
        <v>0</v>
      </c>
      <c r="V368" s="263"/>
      <c r="W368" s="263"/>
      <c r="X368" s="263"/>
      <c r="Y368" s="262">
        <v>3</v>
      </c>
      <c r="Z368" s="263"/>
      <c r="AA368" s="263"/>
      <c r="AB368" s="262">
        <v>1</v>
      </c>
      <c r="AC368" s="262">
        <v>1</v>
      </c>
      <c r="AD368" s="263"/>
      <c r="AE368" s="262">
        <v>43241.4</v>
      </c>
      <c r="AF368" s="262">
        <v>13158.1</v>
      </c>
      <c r="AM368" s="253">
        <f t="shared" si="10"/>
        <v>21</v>
      </c>
      <c r="AN368" s="252">
        <f t="shared" si="11"/>
        <v>-7.6</v>
      </c>
    </row>
    <row r="369" spans="1:40" x14ac:dyDescent="0.25">
      <c r="A369" s="261">
        <v>44256</v>
      </c>
      <c r="B369" s="262">
        <v>57508</v>
      </c>
      <c r="C369" s="262">
        <v>6</v>
      </c>
      <c r="D369" s="262">
        <v>1</v>
      </c>
      <c r="E369" s="262">
        <v>-5</v>
      </c>
      <c r="F369" s="262">
        <v>3</v>
      </c>
      <c r="G369" s="262">
        <v>0</v>
      </c>
      <c r="H369" s="262">
        <v>0</v>
      </c>
      <c r="I369" s="262">
        <v>0</v>
      </c>
      <c r="J369" s="262">
        <v>58024.25</v>
      </c>
      <c r="K369" s="262">
        <v>58000</v>
      </c>
      <c r="L369" s="262">
        <v>24.25</v>
      </c>
      <c r="M369" s="262">
        <v>0</v>
      </c>
      <c r="N369" s="263"/>
      <c r="O369" s="262">
        <v>2</v>
      </c>
      <c r="P369" s="262">
        <v>-1</v>
      </c>
      <c r="Q369" s="263"/>
      <c r="R369" s="263"/>
      <c r="S369" s="262">
        <v>1</v>
      </c>
      <c r="T369" s="263"/>
      <c r="U369" s="262">
        <v>1</v>
      </c>
      <c r="V369" s="263"/>
      <c r="W369" s="263"/>
      <c r="X369" s="263"/>
      <c r="Y369" s="262">
        <v>5</v>
      </c>
      <c r="Z369" s="263"/>
      <c r="AA369" s="263"/>
      <c r="AB369" s="262">
        <v>3</v>
      </c>
      <c r="AC369" s="263"/>
      <c r="AD369" s="263"/>
      <c r="AE369" s="262">
        <v>136049.20000000001</v>
      </c>
      <c r="AF369" s="262">
        <v>41500</v>
      </c>
      <c r="AM369" s="253">
        <f t="shared" si="10"/>
        <v>15</v>
      </c>
      <c r="AN369" s="252">
        <f t="shared" si="11"/>
        <v>12</v>
      </c>
    </row>
    <row r="370" spans="1:40" x14ac:dyDescent="0.25">
      <c r="A370" s="261">
        <v>44256</v>
      </c>
      <c r="B370" s="262">
        <v>57618</v>
      </c>
      <c r="C370" s="262">
        <v>8</v>
      </c>
      <c r="D370" s="262">
        <v>-9</v>
      </c>
      <c r="E370" s="262">
        <v>-8</v>
      </c>
      <c r="F370" s="262">
        <v>13</v>
      </c>
      <c r="G370" s="262">
        <v>6</v>
      </c>
      <c r="H370" s="262">
        <v>2</v>
      </c>
      <c r="I370" s="262">
        <v>0</v>
      </c>
      <c r="J370" s="262">
        <v>127961.2</v>
      </c>
      <c r="K370" s="262">
        <v>123300</v>
      </c>
      <c r="L370" s="262">
        <v>1661.2</v>
      </c>
      <c r="M370" s="262">
        <v>3000</v>
      </c>
      <c r="N370" s="262">
        <v>195000</v>
      </c>
      <c r="O370" s="262">
        <v>1</v>
      </c>
      <c r="P370" s="262">
        <v>0</v>
      </c>
      <c r="Q370" s="263"/>
      <c r="R370" s="263"/>
      <c r="S370" s="263"/>
      <c r="T370" s="263"/>
      <c r="U370" s="262">
        <v>0</v>
      </c>
      <c r="V370" s="263"/>
      <c r="W370" s="262">
        <v>1</v>
      </c>
      <c r="X370" s="263"/>
      <c r="Y370" s="262">
        <v>-2</v>
      </c>
      <c r="Z370" s="262">
        <v>3</v>
      </c>
      <c r="AA370" s="263"/>
      <c r="AB370" s="262">
        <v>1</v>
      </c>
      <c r="AC370" s="262">
        <v>1</v>
      </c>
      <c r="AD370" s="263"/>
      <c r="AE370" s="262">
        <v>254323.4</v>
      </c>
      <c r="AF370" s="262">
        <v>17750.3</v>
      </c>
      <c r="AM370" s="253">
        <f t="shared" si="10"/>
        <v>51</v>
      </c>
      <c r="AN370" s="252">
        <f t="shared" si="11"/>
        <v>10.8</v>
      </c>
    </row>
    <row r="371" spans="1:40" x14ac:dyDescent="0.25">
      <c r="A371" s="261">
        <v>44256</v>
      </c>
      <c r="B371" s="262">
        <v>57880</v>
      </c>
      <c r="C371" s="262">
        <v>2</v>
      </c>
      <c r="D371" s="262">
        <v>-1</v>
      </c>
      <c r="E371" s="262">
        <v>3</v>
      </c>
      <c r="F371" s="262">
        <v>1</v>
      </c>
      <c r="G371" s="262">
        <v>0</v>
      </c>
      <c r="H371" s="262">
        <v>0</v>
      </c>
      <c r="I371" s="262">
        <v>0</v>
      </c>
      <c r="J371" s="262">
        <v>53323</v>
      </c>
      <c r="K371" s="262">
        <v>49000</v>
      </c>
      <c r="L371" s="262">
        <v>4323</v>
      </c>
      <c r="M371" s="262">
        <v>0</v>
      </c>
      <c r="N371" s="262">
        <v>415261.55</v>
      </c>
      <c r="O371" s="262">
        <v>-2</v>
      </c>
      <c r="P371" s="262">
        <v>-2</v>
      </c>
      <c r="Q371" s="262">
        <v>1</v>
      </c>
      <c r="R371" s="263"/>
      <c r="S371" s="262">
        <v>2</v>
      </c>
      <c r="T371" s="263"/>
      <c r="U371" s="263"/>
      <c r="V371" s="263"/>
      <c r="W371" s="263"/>
      <c r="X371" s="263"/>
      <c r="Y371" s="262">
        <v>0</v>
      </c>
      <c r="Z371" s="263"/>
      <c r="AA371" s="263"/>
      <c r="AB371" s="262">
        <v>2</v>
      </c>
      <c r="AC371" s="263"/>
      <c r="AD371" s="263"/>
      <c r="AE371" s="262">
        <v>128055.7</v>
      </c>
      <c r="AF371" s="262">
        <v>43536.3</v>
      </c>
      <c r="AM371" s="253">
        <f t="shared" si="10"/>
        <v>5</v>
      </c>
      <c r="AN371" s="252">
        <f t="shared" si="11"/>
        <v>-12.000000000000002</v>
      </c>
    </row>
    <row r="372" spans="1:40" x14ac:dyDescent="0.25">
      <c r="A372" s="261">
        <v>44256</v>
      </c>
      <c r="B372" s="262">
        <v>88288</v>
      </c>
      <c r="C372" s="262">
        <v>12</v>
      </c>
      <c r="D372" s="262">
        <v>6</v>
      </c>
      <c r="E372" s="262">
        <v>6</v>
      </c>
      <c r="F372" s="262">
        <v>4</v>
      </c>
      <c r="G372" s="262">
        <v>0</v>
      </c>
      <c r="H372" s="262">
        <v>0</v>
      </c>
      <c r="I372" s="262">
        <v>0</v>
      </c>
      <c r="J372" s="262">
        <v>70607.55</v>
      </c>
      <c r="K372" s="262">
        <v>65000</v>
      </c>
      <c r="L372" s="262">
        <v>2672.55</v>
      </c>
      <c r="M372" s="262">
        <v>2935</v>
      </c>
      <c r="N372" s="262">
        <v>478181.82</v>
      </c>
      <c r="O372" s="262">
        <v>2</v>
      </c>
      <c r="P372" s="262">
        <v>-1</v>
      </c>
      <c r="Q372" s="263"/>
      <c r="R372" s="263"/>
      <c r="S372" s="263"/>
      <c r="T372" s="263"/>
      <c r="U372" s="263"/>
      <c r="V372" s="263"/>
      <c r="W372" s="263"/>
      <c r="X372" s="263"/>
      <c r="Y372" s="262">
        <v>2</v>
      </c>
      <c r="Z372" s="262">
        <v>3</v>
      </c>
      <c r="AA372" s="263"/>
      <c r="AB372" s="263"/>
      <c r="AC372" s="262">
        <v>1</v>
      </c>
      <c r="AD372" s="263"/>
      <c r="AE372" s="262">
        <v>1310</v>
      </c>
      <c r="AF372" s="262">
        <v>874</v>
      </c>
      <c r="AM372" s="253">
        <f t="shared" si="10"/>
        <v>28</v>
      </c>
      <c r="AN372" s="252">
        <f t="shared" si="11"/>
        <v>5.2</v>
      </c>
    </row>
    <row r="373" spans="1:40" x14ac:dyDescent="0.25">
      <c r="A373" s="261">
        <v>44256</v>
      </c>
      <c r="B373" s="262">
        <v>88501</v>
      </c>
      <c r="C373" s="262">
        <v>1</v>
      </c>
      <c r="D373" s="262">
        <v>6</v>
      </c>
      <c r="E373" s="262">
        <v>10</v>
      </c>
      <c r="F373" s="262">
        <v>3</v>
      </c>
      <c r="G373" s="262">
        <v>0</v>
      </c>
      <c r="H373" s="262">
        <v>0</v>
      </c>
      <c r="I373" s="262">
        <v>0</v>
      </c>
      <c r="J373" s="262">
        <v>107676.48</v>
      </c>
      <c r="K373" s="262">
        <v>105700</v>
      </c>
      <c r="L373" s="262">
        <v>1976.48</v>
      </c>
      <c r="M373" s="262">
        <v>0</v>
      </c>
      <c r="N373" s="262">
        <v>217492.42</v>
      </c>
      <c r="O373" s="262">
        <v>-1</v>
      </c>
      <c r="P373" s="262">
        <v>-1</v>
      </c>
      <c r="Q373" s="262">
        <v>1</v>
      </c>
      <c r="R373" s="263"/>
      <c r="S373" s="262">
        <v>1</v>
      </c>
      <c r="T373" s="263"/>
      <c r="U373" s="263"/>
      <c r="V373" s="263"/>
      <c r="W373" s="263"/>
      <c r="X373" s="263"/>
      <c r="Y373" s="262">
        <v>3</v>
      </c>
      <c r="Z373" s="263"/>
      <c r="AA373" s="262">
        <v>1</v>
      </c>
      <c r="AB373" s="262">
        <v>1</v>
      </c>
      <c r="AC373" s="262">
        <v>2</v>
      </c>
      <c r="AD373" s="263"/>
      <c r="AE373" s="262">
        <v>203083.7</v>
      </c>
      <c r="AF373" s="262">
        <v>90736</v>
      </c>
      <c r="AM373" s="253">
        <f t="shared" si="10"/>
        <v>5</v>
      </c>
      <c r="AN373" s="252">
        <f t="shared" si="11"/>
        <v>-4.0000000000000009</v>
      </c>
    </row>
    <row r="374" spans="1:40" x14ac:dyDescent="0.25">
      <c r="A374" s="261">
        <v>44256</v>
      </c>
      <c r="B374" s="262">
        <v>6</v>
      </c>
      <c r="C374" s="262">
        <v>7</v>
      </c>
      <c r="D374" s="262">
        <v>3</v>
      </c>
      <c r="E374" s="262">
        <v>13</v>
      </c>
      <c r="F374" s="262">
        <v>16</v>
      </c>
      <c r="G374" s="262">
        <v>0</v>
      </c>
      <c r="H374" s="262">
        <v>0</v>
      </c>
      <c r="I374" s="262">
        <v>0</v>
      </c>
      <c r="J374" s="262">
        <v>91692.07</v>
      </c>
      <c r="K374" s="262">
        <v>91200</v>
      </c>
      <c r="L374" s="262">
        <v>492.07</v>
      </c>
      <c r="M374" s="262">
        <v>0</v>
      </c>
      <c r="N374" s="262">
        <v>360249.14</v>
      </c>
      <c r="O374" s="262">
        <v>4</v>
      </c>
      <c r="P374" s="262">
        <v>0</v>
      </c>
      <c r="Q374" s="262">
        <v>1</v>
      </c>
      <c r="R374" s="263"/>
      <c r="S374" s="262">
        <v>2</v>
      </c>
      <c r="T374" s="263"/>
      <c r="U374" s="262">
        <v>2</v>
      </c>
      <c r="V374" s="263"/>
      <c r="W374" s="263"/>
      <c r="X374" s="263"/>
      <c r="Y374" s="262">
        <v>-4</v>
      </c>
      <c r="Z374" s="262">
        <v>3</v>
      </c>
      <c r="AA374" s="263"/>
      <c r="AB374" s="262">
        <v>2</v>
      </c>
      <c r="AC374" s="262">
        <v>1</v>
      </c>
      <c r="AD374" s="263"/>
      <c r="AE374" s="262">
        <v>401541.6</v>
      </c>
      <c r="AF374" s="262">
        <v>86731.9</v>
      </c>
      <c r="AM374" s="253">
        <f t="shared" si="10"/>
        <v>30</v>
      </c>
      <c r="AN374" s="252">
        <f t="shared" si="11"/>
        <v>41.6</v>
      </c>
    </row>
    <row r="375" spans="1:40" x14ac:dyDescent="0.25">
      <c r="A375" s="261">
        <v>44256</v>
      </c>
      <c r="B375" s="262">
        <v>43</v>
      </c>
      <c r="C375" s="262">
        <v>6</v>
      </c>
      <c r="D375" s="262">
        <v>-1</v>
      </c>
      <c r="E375" s="262">
        <v>8</v>
      </c>
      <c r="F375" s="262">
        <v>7</v>
      </c>
      <c r="G375" s="262">
        <v>0</v>
      </c>
      <c r="H375" s="262">
        <v>0</v>
      </c>
      <c r="I375" s="262">
        <v>0</v>
      </c>
      <c r="J375" s="262">
        <v>310578.36</v>
      </c>
      <c r="K375" s="262">
        <v>305000</v>
      </c>
      <c r="L375" s="262">
        <v>1178.3599999999999</v>
      </c>
      <c r="M375" s="262">
        <v>4400</v>
      </c>
      <c r="N375" s="262">
        <v>696858.75</v>
      </c>
      <c r="O375" s="262">
        <v>4</v>
      </c>
      <c r="P375" s="262">
        <v>-2</v>
      </c>
      <c r="Q375" s="263"/>
      <c r="R375" s="263"/>
      <c r="S375" s="262">
        <v>0</v>
      </c>
      <c r="T375" s="263"/>
      <c r="U375" s="262">
        <v>2</v>
      </c>
      <c r="V375" s="263"/>
      <c r="W375" s="262">
        <v>1</v>
      </c>
      <c r="X375" s="263"/>
      <c r="Y375" s="262">
        <v>-2</v>
      </c>
      <c r="Z375" s="263"/>
      <c r="AA375" s="263"/>
      <c r="AB375" s="262">
        <v>1</v>
      </c>
      <c r="AC375" s="262">
        <v>1</v>
      </c>
      <c r="AD375" s="263"/>
      <c r="AE375" s="262">
        <v>450615.3</v>
      </c>
      <c r="AF375" s="262">
        <v>199432.7</v>
      </c>
      <c r="AM375" s="253">
        <f t="shared" si="10"/>
        <v>19</v>
      </c>
      <c r="AN375" s="252">
        <f t="shared" si="11"/>
        <v>19.2</v>
      </c>
    </row>
    <row r="376" spans="1:40" x14ac:dyDescent="0.25">
      <c r="A376" s="261">
        <v>44256</v>
      </c>
      <c r="B376" s="262">
        <v>164</v>
      </c>
      <c r="C376" s="262">
        <v>-1</v>
      </c>
      <c r="D376" s="262">
        <v>0</v>
      </c>
      <c r="E376" s="262">
        <v>0</v>
      </c>
      <c r="F376" s="262">
        <v>0</v>
      </c>
      <c r="G376" s="262">
        <v>0</v>
      </c>
      <c r="H376" s="262">
        <v>0</v>
      </c>
      <c r="I376" s="262">
        <v>0</v>
      </c>
      <c r="J376" s="262">
        <v>76927.41</v>
      </c>
      <c r="K376" s="262">
        <v>75000</v>
      </c>
      <c r="L376" s="262">
        <v>1927.41</v>
      </c>
      <c r="M376" s="262">
        <v>0</v>
      </c>
      <c r="N376" s="262">
        <v>94102.69</v>
      </c>
      <c r="O376" s="262">
        <v>2</v>
      </c>
      <c r="P376" s="262">
        <v>2</v>
      </c>
      <c r="Q376" s="263"/>
      <c r="R376" s="263"/>
      <c r="S376" s="262">
        <v>-1</v>
      </c>
      <c r="T376" s="263"/>
      <c r="U376" s="262">
        <v>1</v>
      </c>
      <c r="V376" s="263"/>
      <c r="W376" s="263"/>
      <c r="X376" s="263"/>
      <c r="Y376" s="262">
        <v>-7</v>
      </c>
      <c r="Z376" s="262">
        <v>1</v>
      </c>
      <c r="AA376" s="263"/>
      <c r="AB376" s="263"/>
      <c r="AC376" s="263"/>
      <c r="AD376" s="263"/>
      <c r="AE376" s="262">
        <v>59344</v>
      </c>
      <c r="AF376" s="262">
        <v>31197.9</v>
      </c>
      <c r="AM376" s="253">
        <f t="shared" si="10"/>
        <v>-2</v>
      </c>
      <c r="AN376" s="252">
        <f t="shared" si="11"/>
        <v>22.8</v>
      </c>
    </row>
    <row r="377" spans="1:40" x14ac:dyDescent="0.25">
      <c r="A377" s="261">
        <v>44256</v>
      </c>
      <c r="B377" s="262">
        <v>193</v>
      </c>
      <c r="C377" s="262">
        <v>3</v>
      </c>
      <c r="D377" s="262">
        <v>0</v>
      </c>
      <c r="E377" s="262">
        <v>0</v>
      </c>
      <c r="F377" s="262">
        <v>2</v>
      </c>
      <c r="G377" s="262">
        <v>-1</v>
      </c>
      <c r="H377" s="262">
        <v>0</v>
      </c>
      <c r="I377" s="262">
        <v>0</v>
      </c>
      <c r="J377" s="262">
        <v>168131.32</v>
      </c>
      <c r="K377" s="262">
        <v>160400</v>
      </c>
      <c r="L377" s="262">
        <v>7731.32</v>
      </c>
      <c r="M377" s="262">
        <v>0</v>
      </c>
      <c r="N377" s="262">
        <v>-99.7</v>
      </c>
      <c r="O377" s="262">
        <v>1</v>
      </c>
      <c r="P377" s="262">
        <v>-1</v>
      </c>
      <c r="Q377" s="262">
        <v>1</v>
      </c>
      <c r="R377" s="263"/>
      <c r="S377" s="263"/>
      <c r="T377" s="263"/>
      <c r="U377" s="262">
        <v>1</v>
      </c>
      <c r="V377" s="263"/>
      <c r="W377" s="263"/>
      <c r="X377" s="263"/>
      <c r="Y377" s="262">
        <v>-8</v>
      </c>
      <c r="Z377" s="263"/>
      <c r="AA377" s="263"/>
      <c r="AB377" s="262">
        <v>4</v>
      </c>
      <c r="AC377" s="263"/>
      <c r="AD377" s="263"/>
      <c r="AE377" s="262">
        <v>25802.3</v>
      </c>
      <c r="AF377" s="262">
        <v>7538.5</v>
      </c>
      <c r="AM377" s="253">
        <f t="shared" si="10"/>
        <v>5</v>
      </c>
      <c r="AN377" s="252">
        <f t="shared" si="11"/>
        <v>5.2</v>
      </c>
    </row>
    <row r="378" spans="1:40" x14ac:dyDescent="0.25">
      <c r="A378" s="261">
        <v>44256</v>
      </c>
      <c r="B378" s="262">
        <v>10570</v>
      </c>
      <c r="C378" s="262">
        <v>1</v>
      </c>
      <c r="D378" s="262">
        <v>-4</v>
      </c>
      <c r="E378" s="262">
        <v>2</v>
      </c>
      <c r="F378" s="262">
        <v>-1</v>
      </c>
      <c r="G378" s="262">
        <v>0</v>
      </c>
      <c r="H378" s="262">
        <v>0</v>
      </c>
      <c r="I378" s="262">
        <v>0</v>
      </c>
      <c r="J378" s="262">
        <v>72575.41</v>
      </c>
      <c r="K378" s="262">
        <v>58500</v>
      </c>
      <c r="L378" s="262">
        <v>2675.41</v>
      </c>
      <c r="M378" s="262">
        <v>11400</v>
      </c>
      <c r="N378" s="262">
        <v>360713.39</v>
      </c>
      <c r="O378" s="262">
        <v>2</v>
      </c>
      <c r="P378" s="262">
        <v>0</v>
      </c>
      <c r="Q378" s="262">
        <v>-1</v>
      </c>
      <c r="R378" s="263"/>
      <c r="S378" s="262">
        <v>2</v>
      </c>
      <c r="T378" s="263"/>
      <c r="U378" s="263"/>
      <c r="V378" s="263"/>
      <c r="W378" s="262">
        <v>1</v>
      </c>
      <c r="X378" s="263"/>
      <c r="Y378" s="262">
        <v>3</v>
      </c>
      <c r="Z378" s="263"/>
      <c r="AA378" s="263"/>
      <c r="AB378" s="262">
        <v>1</v>
      </c>
      <c r="AC378" s="262">
        <v>3</v>
      </c>
      <c r="AD378" s="263"/>
      <c r="AE378" s="262">
        <v>303021.40000000002</v>
      </c>
      <c r="AF378" s="262">
        <v>103447.4</v>
      </c>
      <c r="AM378" s="253">
        <f t="shared" si="10"/>
        <v>1</v>
      </c>
      <c r="AN378" s="252">
        <f t="shared" si="11"/>
        <v>22.400000000000002</v>
      </c>
    </row>
    <row r="379" spans="1:40" x14ac:dyDescent="0.25">
      <c r="A379" s="261">
        <v>44256</v>
      </c>
      <c r="B379" s="262">
        <v>51301</v>
      </c>
      <c r="C379" s="262">
        <v>3</v>
      </c>
      <c r="D379" s="262">
        <v>3</v>
      </c>
      <c r="E379" s="262">
        <v>-3</v>
      </c>
      <c r="F379" s="262">
        <v>0</v>
      </c>
      <c r="G379" s="262">
        <v>1</v>
      </c>
      <c r="H379" s="262">
        <v>1</v>
      </c>
      <c r="I379" s="262">
        <v>1</v>
      </c>
      <c r="J379" s="262">
        <v>504554.87</v>
      </c>
      <c r="K379" s="262">
        <v>502000</v>
      </c>
      <c r="L379" s="262">
        <v>2554.87</v>
      </c>
      <c r="M379" s="262">
        <v>0</v>
      </c>
      <c r="N379" s="262">
        <v>881752.09</v>
      </c>
      <c r="O379" s="262">
        <v>1</v>
      </c>
      <c r="P379" s="262">
        <v>2</v>
      </c>
      <c r="Q379" s="262">
        <v>-1</v>
      </c>
      <c r="R379" s="263"/>
      <c r="S379" s="262">
        <v>2</v>
      </c>
      <c r="T379" s="262">
        <v>-1</v>
      </c>
      <c r="U379" s="262">
        <v>1</v>
      </c>
      <c r="V379" s="263"/>
      <c r="W379" s="262">
        <v>2</v>
      </c>
      <c r="X379" s="263"/>
      <c r="Y379" s="262">
        <v>2</v>
      </c>
      <c r="Z379" s="262">
        <v>5</v>
      </c>
      <c r="AA379" s="262">
        <v>1</v>
      </c>
      <c r="AB379" s="262">
        <v>4</v>
      </c>
      <c r="AC379" s="262">
        <v>6</v>
      </c>
      <c r="AD379" s="263"/>
      <c r="AE379" s="262">
        <v>656430.9</v>
      </c>
      <c r="AF379" s="262">
        <v>280489.09999999998</v>
      </c>
      <c r="AM379" s="253">
        <f t="shared" si="10"/>
        <v>14</v>
      </c>
      <c r="AN379" s="252">
        <f t="shared" si="11"/>
        <v>35.800000000000004</v>
      </c>
    </row>
    <row r="380" spans="1:40" x14ac:dyDescent="0.25">
      <c r="A380" s="261">
        <v>44256</v>
      </c>
      <c r="B380" s="262">
        <v>51369</v>
      </c>
      <c r="C380" s="262">
        <v>3</v>
      </c>
      <c r="D380" s="262">
        <v>0</v>
      </c>
      <c r="E380" s="262">
        <v>-2</v>
      </c>
      <c r="F380" s="262">
        <v>0</v>
      </c>
      <c r="G380" s="262">
        <v>0</v>
      </c>
      <c r="H380" s="262">
        <v>-1</v>
      </c>
      <c r="I380" s="262">
        <v>2</v>
      </c>
      <c r="J380" s="262">
        <v>146525</v>
      </c>
      <c r="K380" s="262">
        <v>144500</v>
      </c>
      <c r="L380" s="262">
        <v>2025</v>
      </c>
      <c r="M380" s="262">
        <v>0</v>
      </c>
      <c r="N380" s="262">
        <v>52049</v>
      </c>
      <c r="O380" s="262">
        <v>2</v>
      </c>
      <c r="P380" s="262">
        <v>1</v>
      </c>
      <c r="Q380" s="263"/>
      <c r="R380" s="263"/>
      <c r="S380" s="262">
        <v>3</v>
      </c>
      <c r="T380" s="263"/>
      <c r="U380" s="262">
        <v>0</v>
      </c>
      <c r="V380" s="263"/>
      <c r="W380" s="263"/>
      <c r="X380" s="263"/>
      <c r="Y380" s="262">
        <v>-4</v>
      </c>
      <c r="Z380" s="262">
        <v>2</v>
      </c>
      <c r="AA380" s="263"/>
      <c r="AB380" s="262">
        <v>7</v>
      </c>
      <c r="AC380" s="263"/>
      <c r="AD380" s="263"/>
      <c r="AE380" s="262">
        <v>1073762.5</v>
      </c>
      <c r="AF380" s="262">
        <v>329511.5</v>
      </c>
      <c r="AM380" s="253">
        <f t="shared" si="10"/>
        <v>10</v>
      </c>
      <c r="AN380" s="252">
        <f t="shared" si="11"/>
        <v>33.200000000000003</v>
      </c>
    </row>
    <row r="381" spans="1:40" x14ac:dyDescent="0.25">
      <c r="A381" s="261">
        <v>44256</v>
      </c>
      <c r="B381" s="262">
        <v>54531</v>
      </c>
      <c r="C381" s="262">
        <v>6</v>
      </c>
      <c r="D381" s="262">
        <v>4</v>
      </c>
      <c r="E381" s="262">
        <v>1</v>
      </c>
      <c r="F381" s="262">
        <v>11</v>
      </c>
      <c r="G381" s="262">
        <v>0</v>
      </c>
      <c r="H381" s="262">
        <v>0</v>
      </c>
      <c r="I381" s="262">
        <v>0</v>
      </c>
      <c r="J381" s="262">
        <v>100990.41</v>
      </c>
      <c r="K381" s="262">
        <v>88000</v>
      </c>
      <c r="L381" s="262">
        <v>990.41</v>
      </c>
      <c r="M381" s="262">
        <v>12000</v>
      </c>
      <c r="N381" s="262">
        <v>185038.99</v>
      </c>
      <c r="O381" s="262">
        <v>1</v>
      </c>
      <c r="P381" s="262">
        <v>0</v>
      </c>
      <c r="Q381" s="263"/>
      <c r="R381" s="263"/>
      <c r="S381" s="263"/>
      <c r="T381" s="263"/>
      <c r="U381" s="263"/>
      <c r="V381" s="263"/>
      <c r="W381" s="262">
        <v>1</v>
      </c>
      <c r="X381" s="263"/>
      <c r="Y381" s="262">
        <v>4</v>
      </c>
      <c r="Z381" s="263"/>
      <c r="AA381" s="263"/>
      <c r="AB381" s="262">
        <v>4</v>
      </c>
      <c r="AC381" s="262">
        <v>1</v>
      </c>
      <c r="AD381" s="263"/>
      <c r="AE381" s="262">
        <v>78039.5</v>
      </c>
      <c r="AF381" s="262">
        <v>769.1</v>
      </c>
      <c r="AM381" s="253">
        <f t="shared" si="10"/>
        <v>23</v>
      </c>
      <c r="AN381" s="252">
        <f t="shared" si="11"/>
        <v>10.8</v>
      </c>
    </row>
    <row r="382" spans="1:40" x14ac:dyDescent="0.25">
      <c r="A382" s="261">
        <v>44256</v>
      </c>
      <c r="B382" s="262">
        <v>55151</v>
      </c>
      <c r="C382" s="262">
        <v>25</v>
      </c>
      <c r="D382" s="262">
        <v>-12</v>
      </c>
      <c r="E382" s="262">
        <v>-20</v>
      </c>
      <c r="F382" s="262">
        <v>14</v>
      </c>
      <c r="G382" s="262">
        <v>-1</v>
      </c>
      <c r="H382" s="262">
        <v>-1</v>
      </c>
      <c r="I382" s="262">
        <v>0</v>
      </c>
      <c r="J382" s="262">
        <v>166233.88</v>
      </c>
      <c r="K382" s="262">
        <v>155500</v>
      </c>
      <c r="L382" s="262">
        <v>10733.88</v>
      </c>
      <c r="M382" s="262">
        <v>0</v>
      </c>
      <c r="N382" s="262">
        <v>250916.06</v>
      </c>
      <c r="O382" s="262">
        <v>5</v>
      </c>
      <c r="P382" s="262">
        <v>4</v>
      </c>
      <c r="Q382" s="263"/>
      <c r="R382" s="263"/>
      <c r="S382" s="262">
        <v>3</v>
      </c>
      <c r="T382" s="263"/>
      <c r="U382" s="262">
        <v>3</v>
      </c>
      <c r="V382" s="263"/>
      <c r="W382" s="262">
        <v>2</v>
      </c>
      <c r="X382" s="263"/>
      <c r="Y382" s="262">
        <v>-1</v>
      </c>
      <c r="Z382" s="262">
        <v>2</v>
      </c>
      <c r="AA382" s="263"/>
      <c r="AB382" s="262">
        <v>3</v>
      </c>
      <c r="AC382" s="262">
        <v>3</v>
      </c>
      <c r="AD382" s="263"/>
      <c r="AE382" s="262">
        <v>202421.7</v>
      </c>
      <c r="AF382" s="262">
        <v>62661.7</v>
      </c>
      <c r="AM382" s="253">
        <f t="shared" si="10"/>
        <v>59</v>
      </c>
      <c r="AN382" s="252">
        <f t="shared" si="11"/>
        <v>87.199999999999989</v>
      </c>
    </row>
    <row r="383" spans="1:40" x14ac:dyDescent="0.25">
      <c r="A383" s="261">
        <v>44256</v>
      </c>
      <c r="B383" s="262">
        <v>57158</v>
      </c>
      <c r="C383" s="262">
        <v>8</v>
      </c>
      <c r="D383" s="262">
        <v>-3</v>
      </c>
      <c r="E383" s="262">
        <v>-5</v>
      </c>
      <c r="F383" s="262">
        <v>-1</v>
      </c>
      <c r="G383" s="262">
        <v>0</v>
      </c>
      <c r="H383" s="262">
        <v>2</v>
      </c>
      <c r="I383" s="262">
        <v>0</v>
      </c>
      <c r="J383" s="262">
        <v>308340.09999999998</v>
      </c>
      <c r="K383" s="262">
        <v>299600</v>
      </c>
      <c r="L383" s="262">
        <v>8740.1</v>
      </c>
      <c r="M383" s="262">
        <v>0</v>
      </c>
      <c r="N383" s="262">
        <v>223445.25</v>
      </c>
      <c r="O383" s="262">
        <v>5</v>
      </c>
      <c r="P383" s="262">
        <v>6</v>
      </c>
      <c r="Q383" s="263"/>
      <c r="R383" s="263"/>
      <c r="S383" s="262">
        <v>0</v>
      </c>
      <c r="T383" s="263"/>
      <c r="U383" s="262">
        <v>-1</v>
      </c>
      <c r="V383" s="263"/>
      <c r="W383" s="262">
        <v>-2</v>
      </c>
      <c r="X383" s="263"/>
      <c r="Y383" s="262">
        <v>8</v>
      </c>
      <c r="Z383" s="263"/>
      <c r="AA383" s="262">
        <v>1</v>
      </c>
      <c r="AB383" s="262">
        <v>4</v>
      </c>
      <c r="AC383" s="262">
        <v>2</v>
      </c>
      <c r="AD383" s="263"/>
      <c r="AE383" s="262">
        <v>181086.8</v>
      </c>
      <c r="AF383" s="262">
        <v>83752.2</v>
      </c>
      <c r="AM383" s="253">
        <f t="shared" si="10"/>
        <v>19</v>
      </c>
      <c r="AN383" s="252">
        <f t="shared" si="11"/>
        <v>59.199999999999996</v>
      </c>
    </row>
    <row r="384" spans="1:40" x14ac:dyDescent="0.25">
      <c r="AM384" s="253">
        <f t="shared" si="10"/>
        <v>0</v>
      </c>
      <c r="AN384" s="252">
        <f t="shared" si="11"/>
        <v>0</v>
      </c>
    </row>
    <row r="385" spans="39:40" x14ac:dyDescent="0.25">
      <c r="AM385" s="253">
        <f t="shared" si="10"/>
        <v>0</v>
      </c>
      <c r="AN385" s="252">
        <f t="shared" si="11"/>
        <v>0</v>
      </c>
    </row>
    <row r="386" spans="39:40" x14ac:dyDescent="0.25">
      <c r="AM386" s="253">
        <f t="shared" si="10"/>
        <v>0</v>
      </c>
      <c r="AN386" s="252">
        <f t="shared" si="11"/>
        <v>0</v>
      </c>
    </row>
    <row r="387" spans="39:40" x14ac:dyDescent="0.25">
      <c r="AM387" s="253">
        <f t="shared" si="10"/>
        <v>0</v>
      </c>
      <c r="AN387" s="252">
        <f t="shared" si="11"/>
        <v>0</v>
      </c>
    </row>
    <row r="388" spans="39:40" x14ac:dyDescent="0.25">
      <c r="AM388" s="253">
        <f t="shared" si="10"/>
        <v>0</v>
      </c>
      <c r="AN388" s="252">
        <f t="shared" si="11"/>
        <v>0</v>
      </c>
    </row>
    <row r="389" spans="39:40" x14ac:dyDescent="0.25">
      <c r="AM389" s="253">
        <f t="shared" si="10"/>
        <v>0</v>
      </c>
      <c r="AN389" s="252">
        <f t="shared" si="11"/>
        <v>0</v>
      </c>
    </row>
    <row r="390" spans="39:40" x14ac:dyDescent="0.25">
      <c r="AM390" s="253">
        <f t="shared" si="10"/>
        <v>0</v>
      </c>
      <c r="AN390" s="252">
        <f t="shared" si="11"/>
        <v>0</v>
      </c>
    </row>
    <row r="391" spans="39:40" x14ac:dyDescent="0.25">
      <c r="AM391" s="253">
        <f t="shared" ref="AM391:AM400" si="12">C391*$C$3+D391*$D$3+E391*$E$3+F391*$F$3+G391*$G$3+H391*$H$3+I391*$I$3</f>
        <v>0</v>
      </c>
      <c r="AN391" s="252">
        <f t="shared" ref="AN391:AN400" si="13">O391*$O$3+P391*$P$3+Q391*$Q$3+R391*$R$3+S391*$S$3+T391*$T$3+U391*$U$3+V391*$V$3+W391*$W$3+X391*$X$3</f>
        <v>0</v>
      </c>
    </row>
    <row r="392" spans="39:40" x14ac:dyDescent="0.25">
      <c r="AM392" s="253">
        <f t="shared" si="12"/>
        <v>0</v>
      </c>
      <c r="AN392" s="252">
        <f t="shared" si="13"/>
        <v>0</v>
      </c>
    </row>
    <row r="393" spans="39:40" x14ac:dyDescent="0.25">
      <c r="AM393" s="253">
        <f t="shared" si="12"/>
        <v>0</v>
      </c>
      <c r="AN393" s="252">
        <f t="shared" si="13"/>
        <v>0</v>
      </c>
    </row>
    <row r="394" spans="39:40" x14ac:dyDescent="0.25">
      <c r="AM394" s="253">
        <f t="shared" si="12"/>
        <v>0</v>
      </c>
      <c r="AN394" s="252">
        <f t="shared" si="13"/>
        <v>0</v>
      </c>
    </row>
    <row r="395" spans="39:40" x14ac:dyDescent="0.25">
      <c r="AM395" s="253">
        <f t="shared" si="12"/>
        <v>0</v>
      </c>
      <c r="AN395" s="252">
        <f t="shared" si="13"/>
        <v>0</v>
      </c>
    </row>
    <row r="396" spans="39:40" x14ac:dyDescent="0.25">
      <c r="AM396" s="253">
        <f t="shared" si="12"/>
        <v>0</v>
      </c>
      <c r="AN396" s="252">
        <f t="shared" si="13"/>
        <v>0</v>
      </c>
    </row>
    <row r="397" spans="39:40" x14ac:dyDescent="0.25">
      <c r="AM397" s="253">
        <f t="shared" si="12"/>
        <v>0</v>
      </c>
      <c r="AN397" s="252">
        <f t="shared" si="13"/>
        <v>0</v>
      </c>
    </row>
    <row r="398" spans="39:40" x14ac:dyDescent="0.25">
      <c r="AM398" s="253">
        <f t="shared" si="12"/>
        <v>0</v>
      </c>
      <c r="AN398" s="252">
        <f t="shared" si="13"/>
        <v>0</v>
      </c>
    </row>
    <row r="399" spans="39:40" x14ac:dyDescent="0.25">
      <c r="AM399" s="253">
        <f t="shared" si="12"/>
        <v>0</v>
      </c>
      <c r="AN399" s="252">
        <f t="shared" si="13"/>
        <v>0</v>
      </c>
    </row>
    <row r="400" spans="39:40" x14ac:dyDescent="0.25">
      <c r="AM400" s="253">
        <f t="shared" si="12"/>
        <v>0</v>
      </c>
      <c r="AN400" s="252">
        <f t="shared" si="13"/>
        <v>0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W290"/>
  <sheetViews>
    <sheetView workbookViewId="0">
      <selection activeCell="F5" sqref="F5"/>
    </sheetView>
  </sheetViews>
  <sheetFormatPr baseColWidth="10" defaultRowHeight="15" x14ac:dyDescent="0.25"/>
  <cols>
    <col min="1" max="2" width="6.7109375" customWidth="1"/>
    <col min="3" max="3" width="36.28515625" customWidth="1"/>
    <col min="5" max="7" width="7.85546875" customWidth="1"/>
    <col min="8" max="8" width="36.28515625" customWidth="1"/>
    <col min="10" max="12" width="7.85546875" customWidth="1"/>
    <col min="13" max="13" width="41.85546875" customWidth="1"/>
    <col min="17" max="17" width="11.5703125" customWidth="1"/>
  </cols>
  <sheetData>
    <row r="1" spans="3:23" x14ac:dyDescent="0.25">
      <c r="Q1" s="53" t="s">
        <v>504</v>
      </c>
    </row>
    <row r="2" spans="3:23" ht="135" x14ac:dyDescent="0.25">
      <c r="Q2" s="97" t="s">
        <v>505</v>
      </c>
      <c r="R2" s="98" t="s">
        <v>492</v>
      </c>
      <c r="S2" s="98" t="s">
        <v>493</v>
      </c>
      <c r="T2" s="98" t="s">
        <v>494</v>
      </c>
      <c r="U2" s="98" t="s">
        <v>495</v>
      </c>
      <c r="V2" s="98" t="s">
        <v>496</v>
      </c>
      <c r="W2" s="95"/>
    </row>
    <row r="3" spans="3:23" x14ac:dyDescent="0.25">
      <c r="Q3" s="99">
        <v>43861</v>
      </c>
      <c r="R3" s="96">
        <f>1/11</f>
        <v>9.0909090909090912E-2</v>
      </c>
      <c r="S3" s="96">
        <f>1/11</f>
        <v>9.0909090909090912E-2</v>
      </c>
      <c r="T3" s="96">
        <f>1/11</f>
        <v>9.0909090909090912E-2</v>
      </c>
      <c r="U3" s="96">
        <f>1/11</f>
        <v>9.0909090909090912E-2</v>
      </c>
      <c r="V3" s="96">
        <f>1/11</f>
        <v>9.0909090909090912E-2</v>
      </c>
    </row>
    <row r="4" spans="3:23" x14ac:dyDescent="0.25">
      <c r="Q4" s="99">
        <v>43890</v>
      </c>
      <c r="R4" s="96">
        <f>+R3+R3</f>
        <v>0.18181818181818182</v>
      </c>
      <c r="S4" s="96">
        <f>+S3+S3</f>
        <v>0.18181818181818182</v>
      </c>
      <c r="T4" s="96">
        <f>+T3+T3</f>
        <v>0.18181818181818182</v>
      </c>
      <c r="U4" s="96">
        <f>+U3+U3</f>
        <v>0.18181818181818182</v>
      </c>
      <c r="V4" s="96">
        <f>+V3+V3</f>
        <v>0.18181818181818182</v>
      </c>
    </row>
    <row r="5" spans="3:23" x14ac:dyDescent="0.25">
      <c r="C5" s="84" t="s">
        <v>362</v>
      </c>
      <c r="D5" s="85" t="s">
        <v>367</v>
      </c>
      <c r="H5" s="84" t="s">
        <v>522</v>
      </c>
      <c r="I5" s="85" t="s">
        <v>367</v>
      </c>
      <c r="M5" s="84" t="s">
        <v>491</v>
      </c>
      <c r="N5" s="85" t="s">
        <v>367</v>
      </c>
      <c r="Q5" s="99">
        <v>43921</v>
      </c>
      <c r="R5" s="96">
        <f>+R4+$R$3</f>
        <v>0.27272727272727271</v>
      </c>
      <c r="S5" s="96">
        <f t="shared" ref="S5:V13" si="0">+S4+$R$3</f>
        <v>0.27272727272727271</v>
      </c>
      <c r="T5" s="96">
        <f t="shared" si="0"/>
        <v>0.27272727272727271</v>
      </c>
      <c r="U5" s="96">
        <f t="shared" si="0"/>
        <v>0.27272727272727271</v>
      </c>
      <c r="V5" s="96">
        <f t="shared" si="0"/>
        <v>0.27272727272727271</v>
      </c>
    </row>
    <row r="6" spans="3:23" x14ac:dyDescent="0.25">
      <c r="C6" s="43" t="s">
        <v>128</v>
      </c>
      <c r="D6" s="46">
        <v>4189</v>
      </c>
      <c r="H6" s="43" t="s">
        <v>512</v>
      </c>
      <c r="I6" s="41">
        <v>6</v>
      </c>
      <c r="M6" s="43" t="s">
        <v>16</v>
      </c>
      <c r="N6" s="41">
        <v>50</v>
      </c>
      <c r="Q6" s="99">
        <v>43951</v>
      </c>
      <c r="R6" s="96">
        <f t="shared" ref="R6:R13" si="1">+R5+$R$3</f>
        <v>0.36363636363636365</v>
      </c>
      <c r="S6" s="96">
        <f t="shared" si="0"/>
        <v>0.36363636363636365</v>
      </c>
      <c r="T6" s="96">
        <f t="shared" si="0"/>
        <v>0.36363636363636365</v>
      </c>
      <c r="U6" s="96">
        <f t="shared" si="0"/>
        <v>0.36363636363636365</v>
      </c>
      <c r="V6" s="96">
        <f t="shared" si="0"/>
        <v>0.36363636363636365</v>
      </c>
    </row>
    <row r="7" spans="3:23" x14ac:dyDescent="0.25">
      <c r="C7" s="43" t="s">
        <v>29</v>
      </c>
      <c r="D7" s="41">
        <v>510530</v>
      </c>
      <c r="H7" s="43" t="s">
        <v>144</v>
      </c>
      <c r="I7" s="46">
        <v>2</v>
      </c>
      <c r="M7" s="43" t="s">
        <v>44</v>
      </c>
      <c r="N7" s="46">
        <v>262</v>
      </c>
      <c r="Q7" s="99">
        <v>43982</v>
      </c>
      <c r="R7" s="96">
        <f t="shared" si="1"/>
        <v>0.45454545454545459</v>
      </c>
      <c r="S7" s="96">
        <f t="shared" si="0"/>
        <v>0.45454545454545459</v>
      </c>
      <c r="T7" s="96">
        <f t="shared" si="0"/>
        <v>0.45454545454545459</v>
      </c>
      <c r="U7" s="96">
        <f t="shared" si="0"/>
        <v>0.45454545454545459</v>
      </c>
      <c r="V7" s="96">
        <f t="shared" si="0"/>
        <v>0.45454545454545459</v>
      </c>
    </row>
    <row r="8" spans="3:23" x14ac:dyDescent="0.25">
      <c r="C8" s="43" t="s">
        <v>274</v>
      </c>
      <c r="D8" s="41">
        <v>557105</v>
      </c>
      <c r="H8" s="43" t="s">
        <v>508</v>
      </c>
      <c r="I8" s="41">
        <v>21</v>
      </c>
      <c r="M8" s="43" t="s">
        <v>100</v>
      </c>
      <c r="N8" s="41">
        <v>264</v>
      </c>
      <c r="Q8" s="99">
        <v>44012</v>
      </c>
      <c r="R8" s="96">
        <f t="shared" si="1"/>
        <v>0.54545454545454553</v>
      </c>
      <c r="S8" s="96">
        <f t="shared" si="0"/>
        <v>0.54545454545454553</v>
      </c>
      <c r="T8" s="96">
        <f t="shared" si="0"/>
        <v>0.54545454545454553</v>
      </c>
      <c r="U8" s="96">
        <f t="shared" si="0"/>
        <v>0.54545454545454553</v>
      </c>
      <c r="V8" s="96">
        <f t="shared" si="0"/>
        <v>0.54545454545454553</v>
      </c>
    </row>
    <row r="9" spans="3:23" x14ac:dyDescent="0.25">
      <c r="C9" s="43" t="s">
        <v>255</v>
      </c>
      <c r="D9" s="41">
        <v>557113</v>
      </c>
      <c r="H9" s="43" t="s">
        <v>485</v>
      </c>
      <c r="I9" s="41">
        <v>5130</v>
      </c>
      <c r="M9" s="43" t="s">
        <v>136</v>
      </c>
      <c r="N9" s="41">
        <v>30</v>
      </c>
      <c r="Q9" s="99">
        <v>44043</v>
      </c>
      <c r="R9" s="96">
        <f t="shared" si="1"/>
        <v>0.63636363636363646</v>
      </c>
      <c r="S9" s="96">
        <f t="shared" si="0"/>
        <v>0.63636363636363646</v>
      </c>
      <c r="T9" s="96">
        <f t="shared" si="0"/>
        <v>0.63636363636363646</v>
      </c>
      <c r="U9" s="96">
        <f t="shared" si="0"/>
        <v>0.63636363636363646</v>
      </c>
      <c r="V9" s="96">
        <f t="shared" si="0"/>
        <v>0.63636363636363646</v>
      </c>
    </row>
    <row r="10" spans="3:23" x14ac:dyDescent="0.25">
      <c r="C10" s="44" t="s">
        <v>147</v>
      </c>
      <c r="D10" s="41">
        <v>551367</v>
      </c>
      <c r="H10" s="43" t="s">
        <v>520</v>
      </c>
      <c r="I10" s="41">
        <v>57</v>
      </c>
      <c r="M10" s="43" t="s">
        <v>180</v>
      </c>
      <c r="N10" s="41">
        <v>110</v>
      </c>
      <c r="Q10" s="99">
        <v>44074</v>
      </c>
      <c r="R10" s="96">
        <f t="shared" si="1"/>
        <v>0.7272727272727274</v>
      </c>
      <c r="S10" s="96">
        <f t="shared" si="0"/>
        <v>0.7272727272727274</v>
      </c>
      <c r="T10" s="96">
        <f t="shared" si="0"/>
        <v>0.7272727272727274</v>
      </c>
      <c r="U10" s="96">
        <f t="shared" si="0"/>
        <v>0.7272727272727274</v>
      </c>
      <c r="V10" s="96">
        <f t="shared" si="0"/>
        <v>0.7272727272727274</v>
      </c>
    </row>
    <row r="11" spans="3:23" x14ac:dyDescent="0.25">
      <c r="C11" s="43" t="s">
        <v>195</v>
      </c>
      <c r="D11" s="41">
        <v>554116</v>
      </c>
      <c r="H11" s="44" t="s">
        <v>484</v>
      </c>
      <c r="I11" s="41">
        <v>5060</v>
      </c>
      <c r="M11" s="44" t="s">
        <v>234</v>
      </c>
      <c r="N11" s="41">
        <v>160</v>
      </c>
      <c r="Q11" s="99">
        <v>44104</v>
      </c>
      <c r="R11" s="96">
        <f t="shared" si="1"/>
        <v>0.81818181818181834</v>
      </c>
      <c r="S11" s="96">
        <f t="shared" si="0"/>
        <v>0.81818181818181834</v>
      </c>
      <c r="T11" s="96">
        <f t="shared" si="0"/>
        <v>0.81818181818181834</v>
      </c>
      <c r="U11" s="96">
        <f t="shared" si="0"/>
        <v>0.81818181818181834</v>
      </c>
      <c r="V11" s="96">
        <f t="shared" si="0"/>
        <v>0.81818181818181834</v>
      </c>
    </row>
    <row r="12" spans="3:23" x14ac:dyDescent="0.25">
      <c r="C12" s="43" t="s">
        <v>181</v>
      </c>
      <c r="D12" s="41">
        <v>455151</v>
      </c>
      <c r="H12" s="43" t="s">
        <v>517</v>
      </c>
      <c r="I12" s="41">
        <v>45</v>
      </c>
      <c r="M12" s="43" t="s">
        <v>296</v>
      </c>
      <c r="N12" s="41">
        <v>80</v>
      </c>
      <c r="Q12" s="99">
        <v>44135</v>
      </c>
      <c r="R12" s="96">
        <f t="shared" si="1"/>
        <v>0.90909090909090928</v>
      </c>
      <c r="S12" s="96">
        <f t="shared" si="0"/>
        <v>0.90909090909090928</v>
      </c>
      <c r="T12" s="96">
        <f t="shared" si="0"/>
        <v>0.90909090909090928</v>
      </c>
      <c r="U12" s="96">
        <f t="shared" si="0"/>
        <v>0.90909090909090928</v>
      </c>
      <c r="V12" s="96">
        <f t="shared" si="0"/>
        <v>0.90909090909090928</v>
      </c>
    </row>
    <row r="13" spans="3:23" x14ac:dyDescent="0.25">
      <c r="C13" s="43" t="s">
        <v>17</v>
      </c>
      <c r="D13" s="41">
        <v>410550</v>
      </c>
      <c r="H13" s="43" t="s">
        <v>518</v>
      </c>
      <c r="I13" s="41">
        <v>42</v>
      </c>
      <c r="Q13" s="99">
        <v>44165</v>
      </c>
      <c r="R13" s="96">
        <f t="shared" si="1"/>
        <v>1.0000000000000002</v>
      </c>
      <c r="S13" s="96">
        <f t="shared" si="0"/>
        <v>1.0000000000000002</v>
      </c>
      <c r="T13" s="96">
        <f t="shared" si="0"/>
        <v>1.0000000000000002</v>
      </c>
      <c r="U13" s="96">
        <f t="shared" si="0"/>
        <v>1.0000000000000002</v>
      </c>
      <c r="V13" s="96">
        <f t="shared" si="0"/>
        <v>1.0000000000000002</v>
      </c>
    </row>
    <row r="14" spans="3:23" x14ac:dyDescent="0.25">
      <c r="C14" s="43" t="s">
        <v>18</v>
      </c>
      <c r="D14" s="41">
        <v>510556</v>
      </c>
      <c r="H14" s="43" t="s">
        <v>519</v>
      </c>
      <c r="I14" s="46">
        <v>44</v>
      </c>
      <c r="Q14" s="99">
        <v>44196</v>
      </c>
      <c r="R14" s="96">
        <f>R13</f>
        <v>1.0000000000000002</v>
      </c>
      <c r="S14" s="96">
        <f>S13</f>
        <v>1.0000000000000002</v>
      </c>
      <c r="T14" s="96">
        <f>T13</f>
        <v>1.0000000000000002</v>
      </c>
      <c r="U14" s="96">
        <f>U13</f>
        <v>1.0000000000000002</v>
      </c>
      <c r="V14" s="96">
        <f>V13</f>
        <v>1.0000000000000002</v>
      </c>
    </row>
    <row r="15" spans="3:23" x14ac:dyDescent="0.25">
      <c r="C15" s="43" t="s">
        <v>82</v>
      </c>
      <c r="D15" s="46">
        <v>4113</v>
      </c>
      <c r="H15" s="43" t="s">
        <v>511</v>
      </c>
      <c r="I15" s="41">
        <v>5169</v>
      </c>
    </row>
    <row r="16" spans="3:23" x14ac:dyDescent="0.25">
      <c r="C16" s="43" t="s">
        <v>196</v>
      </c>
      <c r="D16" s="41">
        <v>454161</v>
      </c>
      <c r="H16" s="43" t="s">
        <v>514</v>
      </c>
      <c r="I16" s="41">
        <v>26</v>
      </c>
    </row>
    <row r="17" spans="3:13" x14ac:dyDescent="0.25">
      <c r="C17" s="43" t="s">
        <v>247</v>
      </c>
      <c r="D17" s="41">
        <v>457163</v>
      </c>
      <c r="H17" s="43" t="s">
        <v>515</v>
      </c>
      <c r="I17" s="41">
        <v>27</v>
      </c>
    </row>
    <row r="18" spans="3:13" x14ac:dyDescent="0.25">
      <c r="C18" s="43" t="s">
        <v>83</v>
      </c>
      <c r="D18" s="46">
        <v>4111</v>
      </c>
      <c r="H18" s="43" t="s">
        <v>513</v>
      </c>
      <c r="I18" s="41">
        <v>11</v>
      </c>
    </row>
    <row r="19" spans="3:13" x14ac:dyDescent="0.25">
      <c r="C19" s="43" t="s">
        <v>161</v>
      </c>
      <c r="D19" s="41">
        <v>551340</v>
      </c>
      <c r="H19" s="44" t="s">
        <v>322</v>
      </c>
      <c r="I19" s="46">
        <v>55</v>
      </c>
    </row>
    <row r="20" spans="3:13" x14ac:dyDescent="0.25">
      <c r="C20" s="43" t="s">
        <v>87</v>
      </c>
      <c r="D20" s="46">
        <v>4028</v>
      </c>
      <c r="H20" s="43" t="s">
        <v>486</v>
      </c>
      <c r="I20" s="41">
        <v>5101</v>
      </c>
    </row>
    <row r="21" spans="3:13" x14ac:dyDescent="0.25">
      <c r="C21" s="43" t="s">
        <v>55</v>
      </c>
      <c r="D21" s="46">
        <v>4057</v>
      </c>
      <c r="H21" s="43" t="s">
        <v>510</v>
      </c>
      <c r="I21" s="41">
        <v>5006</v>
      </c>
    </row>
    <row r="22" spans="3:13" x14ac:dyDescent="0.25">
      <c r="C22" s="43" t="s">
        <v>289</v>
      </c>
      <c r="D22" s="41">
        <v>457165</v>
      </c>
      <c r="H22" s="43" t="s">
        <v>509</v>
      </c>
      <c r="I22" s="41">
        <v>14</v>
      </c>
    </row>
    <row r="23" spans="3:13" x14ac:dyDescent="0.25">
      <c r="C23" s="43" t="s">
        <v>197</v>
      </c>
      <c r="D23" s="41">
        <v>554166</v>
      </c>
      <c r="H23" s="43" t="s">
        <v>516</v>
      </c>
      <c r="I23" s="41">
        <v>31</v>
      </c>
      <c r="M23" s="53"/>
    </row>
    <row r="24" spans="3:13" x14ac:dyDescent="0.25">
      <c r="C24" s="43" t="s">
        <v>198</v>
      </c>
      <c r="D24" s="41">
        <v>454171</v>
      </c>
    </row>
    <row r="25" spans="3:13" x14ac:dyDescent="0.25">
      <c r="C25" s="43" t="s">
        <v>268</v>
      </c>
      <c r="D25" s="41">
        <v>557178</v>
      </c>
    </row>
    <row r="26" spans="3:13" x14ac:dyDescent="0.25">
      <c r="C26" s="43" t="s">
        <v>25</v>
      </c>
      <c r="D26" s="41">
        <v>410560</v>
      </c>
    </row>
    <row r="27" spans="3:13" x14ac:dyDescent="0.25">
      <c r="C27" s="43" t="s">
        <v>250</v>
      </c>
      <c r="D27" s="41">
        <v>457180</v>
      </c>
    </row>
    <row r="28" spans="3:13" x14ac:dyDescent="0.25">
      <c r="C28" s="43" t="s">
        <v>67</v>
      </c>
      <c r="D28" s="46">
        <v>4082</v>
      </c>
    </row>
    <row r="29" spans="3:13" x14ac:dyDescent="0.25">
      <c r="C29" s="43" t="s">
        <v>251</v>
      </c>
      <c r="D29" s="41">
        <v>557182</v>
      </c>
    </row>
    <row r="30" spans="3:13" x14ac:dyDescent="0.25">
      <c r="C30" s="43" t="s">
        <v>187</v>
      </c>
      <c r="D30" s="41">
        <v>554184</v>
      </c>
    </row>
    <row r="31" spans="3:13" x14ac:dyDescent="0.25">
      <c r="C31" s="43" t="s">
        <v>45</v>
      </c>
      <c r="D31" s="46">
        <v>4030</v>
      </c>
    </row>
    <row r="32" spans="3:13" x14ac:dyDescent="0.25">
      <c r="C32" s="43" t="s">
        <v>302</v>
      </c>
      <c r="D32" s="41">
        <v>588186</v>
      </c>
    </row>
    <row r="33" spans="3:4" x14ac:dyDescent="0.25">
      <c r="C33" s="43" t="s">
        <v>168</v>
      </c>
      <c r="D33" s="41">
        <v>508815</v>
      </c>
    </row>
    <row r="34" spans="3:4" x14ac:dyDescent="0.25">
      <c r="C34" s="43" t="s">
        <v>235</v>
      </c>
      <c r="D34" s="41">
        <v>457192</v>
      </c>
    </row>
    <row r="35" spans="3:4" x14ac:dyDescent="0.25">
      <c r="C35" s="43" t="s">
        <v>131</v>
      </c>
      <c r="D35" s="46">
        <v>4195</v>
      </c>
    </row>
    <row r="36" spans="3:4" x14ac:dyDescent="0.25">
      <c r="C36" s="43" t="s">
        <v>216</v>
      </c>
      <c r="D36" s="41">
        <v>554506</v>
      </c>
    </row>
    <row r="37" spans="3:4" x14ac:dyDescent="0.25">
      <c r="C37" s="43" t="s">
        <v>137</v>
      </c>
      <c r="D37" s="41">
        <v>551110</v>
      </c>
    </row>
    <row r="38" spans="3:4" x14ac:dyDescent="0.25">
      <c r="C38" s="43" t="s">
        <v>138</v>
      </c>
      <c r="D38" s="41">
        <v>451101</v>
      </c>
    </row>
    <row r="39" spans="3:4" x14ac:dyDescent="0.25">
      <c r="C39" s="43" t="s">
        <v>228</v>
      </c>
      <c r="D39" s="41">
        <v>554196</v>
      </c>
    </row>
    <row r="40" spans="3:4" x14ac:dyDescent="0.25">
      <c r="C40" s="43" t="s">
        <v>297</v>
      </c>
      <c r="D40" s="41">
        <v>588201</v>
      </c>
    </row>
    <row r="41" spans="3:4" x14ac:dyDescent="0.25">
      <c r="C41" s="43" t="s">
        <v>142</v>
      </c>
      <c r="D41" s="41">
        <v>408801</v>
      </c>
    </row>
    <row r="42" spans="3:4" x14ac:dyDescent="0.25">
      <c r="C42" s="43" t="s">
        <v>144</v>
      </c>
      <c r="D42" s="41">
        <v>408822</v>
      </c>
    </row>
    <row r="43" spans="3:4" x14ac:dyDescent="0.25">
      <c r="C43" s="43" t="s">
        <v>145</v>
      </c>
      <c r="D43" s="41">
        <v>508817</v>
      </c>
    </row>
    <row r="44" spans="3:4" x14ac:dyDescent="0.25">
      <c r="C44" s="43" t="s">
        <v>143</v>
      </c>
      <c r="D44" s="41">
        <v>508802</v>
      </c>
    </row>
    <row r="45" spans="3:4" x14ac:dyDescent="0.25">
      <c r="C45" s="43" t="s">
        <v>308</v>
      </c>
      <c r="D45" s="41">
        <v>588206</v>
      </c>
    </row>
    <row r="46" spans="3:4" x14ac:dyDescent="0.25">
      <c r="C46" s="43" t="s">
        <v>239</v>
      </c>
      <c r="D46" s="41">
        <v>557210</v>
      </c>
    </row>
    <row r="47" spans="3:4" x14ac:dyDescent="0.25">
      <c r="C47" s="43" t="s">
        <v>324</v>
      </c>
      <c r="D47" s="41">
        <v>588216</v>
      </c>
    </row>
    <row r="48" spans="3:4" x14ac:dyDescent="0.25">
      <c r="C48" s="43" t="s">
        <v>21</v>
      </c>
      <c r="D48" s="41">
        <v>410566</v>
      </c>
    </row>
    <row r="49" spans="3:4" x14ac:dyDescent="0.25">
      <c r="C49" s="44" t="s">
        <v>22</v>
      </c>
      <c r="D49" s="41">
        <v>510590</v>
      </c>
    </row>
    <row r="50" spans="3:4" x14ac:dyDescent="0.25">
      <c r="C50" s="43" t="s">
        <v>278</v>
      </c>
      <c r="D50" s="41">
        <v>557224</v>
      </c>
    </row>
    <row r="51" spans="3:4" x14ac:dyDescent="0.25">
      <c r="C51" s="43" t="s">
        <v>101</v>
      </c>
      <c r="D51" s="46">
        <v>4132</v>
      </c>
    </row>
    <row r="52" spans="3:4" x14ac:dyDescent="0.25">
      <c r="C52" s="43" t="s">
        <v>102</v>
      </c>
      <c r="D52" s="46">
        <v>4130</v>
      </c>
    </row>
    <row r="53" spans="3:4" x14ac:dyDescent="0.25">
      <c r="C53" s="43" t="s">
        <v>117</v>
      </c>
      <c r="D53" s="46">
        <v>4134</v>
      </c>
    </row>
    <row r="54" spans="3:4" x14ac:dyDescent="0.25">
      <c r="C54" s="43" t="s">
        <v>118</v>
      </c>
      <c r="D54" s="46">
        <v>4135</v>
      </c>
    </row>
    <row r="55" spans="3:4" x14ac:dyDescent="0.25">
      <c r="C55" s="43" t="s">
        <v>103</v>
      </c>
      <c r="D55" s="46">
        <v>4133</v>
      </c>
    </row>
    <row r="56" spans="3:4" x14ac:dyDescent="0.25">
      <c r="C56" s="44" t="s">
        <v>184</v>
      </c>
      <c r="D56" s="41">
        <v>455231</v>
      </c>
    </row>
    <row r="57" spans="3:4" x14ac:dyDescent="0.25">
      <c r="C57" s="43" t="s">
        <v>303</v>
      </c>
      <c r="D57" s="41">
        <v>488246</v>
      </c>
    </row>
    <row r="58" spans="3:4" x14ac:dyDescent="0.25">
      <c r="C58" s="43" t="s">
        <v>259</v>
      </c>
      <c r="D58" s="41">
        <v>557250</v>
      </c>
    </row>
    <row r="59" spans="3:4" x14ac:dyDescent="0.25">
      <c r="C59" s="43" t="s">
        <v>148</v>
      </c>
      <c r="D59" s="41">
        <v>551369</v>
      </c>
    </row>
    <row r="60" spans="3:4" x14ac:dyDescent="0.25">
      <c r="C60" s="43" t="s">
        <v>325</v>
      </c>
      <c r="D60" s="41">
        <v>488256</v>
      </c>
    </row>
    <row r="61" spans="3:4" x14ac:dyDescent="0.25">
      <c r="C61" s="43" t="s">
        <v>210</v>
      </c>
      <c r="D61" s="41">
        <v>554257</v>
      </c>
    </row>
    <row r="62" spans="3:4" x14ac:dyDescent="0.25">
      <c r="C62" s="43" t="s">
        <v>240</v>
      </c>
      <c r="D62" s="41">
        <v>457258</v>
      </c>
    </row>
    <row r="63" spans="3:4" x14ac:dyDescent="0.25">
      <c r="C63" s="43" t="s">
        <v>220</v>
      </c>
      <c r="D63" s="41">
        <v>554266</v>
      </c>
    </row>
    <row r="64" spans="3:4" x14ac:dyDescent="0.25">
      <c r="C64" s="43" t="s">
        <v>149</v>
      </c>
      <c r="D64" s="41">
        <v>551365</v>
      </c>
    </row>
    <row r="65" spans="3:4" x14ac:dyDescent="0.25">
      <c r="C65" s="43" t="s">
        <v>317</v>
      </c>
      <c r="D65" s="41">
        <v>488281</v>
      </c>
    </row>
    <row r="66" spans="3:4" x14ac:dyDescent="0.25">
      <c r="C66" s="43" t="s">
        <v>108</v>
      </c>
      <c r="D66" s="46">
        <v>4162</v>
      </c>
    </row>
    <row r="67" spans="3:4" x14ac:dyDescent="0.25">
      <c r="C67" s="43" t="s">
        <v>150</v>
      </c>
      <c r="D67" s="41">
        <v>451370</v>
      </c>
    </row>
    <row r="68" spans="3:4" x14ac:dyDescent="0.25">
      <c r="C68" s="43" t="s">
        <v>298</v>
      </c>
      <c r="D68" s="41">
        <v>488286</v>
      </c>
    </row>
    <row r="69" spans="3:4" x14ac:dyDescent="0.25">
      <c r="C69" s="43" t="s">
        <v>299</v>
      </c>
      <c r="D69" s="41">
        <v>488291</v>
      </c>
    </row>
    <row r="70" spans="3:4" x14ac:dyDescent="0.25">
      <c r="C70" s="43" t="s">
        <v>300</v>
      </c>
      <c r="D70" s="41">
        <v>488288</v>
      </c>
    </row>
    <row r="71" spans="3:4" x14ac:dyDescent="0.25">
      <c r="C71" s="44" t="s">
        <v>84</v>
      </c>
      <c r="D71" s="46">
        <v>4104</v>
      </c>
    </row>
    <row r="72" spans="3:4" x14ac:dyDescent="0.25">
      <c r="C72" s="43" t="s">
        <v>203</v>
      </c>
      <c r="D72" s="41">
        <v>554296</v>
      </c>
    </row>
    <row r="73" spans="3:4" x14ac:dyDescent="0.25">
      <c r="C73" s="43" t="s">
        <v>225</v>
      </c>
      <c r="D73" s="41">
        <v>455298</v>
      </c>
    </row>
    <row r="74" spans="3:4" x14ac:dyDescent="0.25">
      <c r="C74" s="43" t="s">
        <v>139</v>
      </c>
      <c r="D74" s="41">
        <v>551103</v>
      </c>
    </row>
    <row r="75" spans="3:4" x14ac:dyDescent="0.25">
      <c r="C75" s="43" t="s">
        <v>243</v>
      </c>
      <c r="D75" s="41">
        <v>557303</v>
      </c>
    </row>
    <row r="76" spans="3:4" x14ac:dyDescent="0.25">
      <c r="C76" s="43" t="s">
        <v>241</v>
      </c>
      <c r="D76" s="41">
        <v>557305</v>
      </c>
    </row>
    <row r="77" spans="3:4" x14ac:dyDescent="0.25">
      <c r="C77" s="43" t="s">
        <v>64</v>
      </c>
      <c r="D77" s="46">
        <v>4008</v>
      </c>
    </row>
    <row r="78" spans="3:4" x14ac:dyDescent="0.25">
      <c r="C78" s="43" t="s">
        <v>175</v>
      </c>
      <c r="D78" s="41">
        <v>551314</v>
      </c>
    </row>
    <row r="79" spans="3:4" x14ac:dyDescent="0.25">
      <c r="C79" s="43" t="s">
        <v>244</v>
      </c>
      <c r="D79" s="41">
        <v>457306</v>
      </c>
    </row>
    <row r="80" spans="3:4" x14ac:dyDescent="0.25">
      <c r="C80" s="43" t="s">
        <v>256</v>
      </c>
      <c r="D80" s="41">
        <v>557307</v>
      </c>
    </row>
    <row r="81" spans="3:4" x14ac:dyDescent="0.25">
      <c r="C81" s="43" t="s">
        <v>248</v>
      </c>
      <c r="D81" s="41">
        <v>457308</v>
      </c>
    </row>
    <row r="82" spans="3:4" x14ac:dyDescent="0.25">
      <c r="C82" s="43" t="s">
        <v>321</v>
      </c>
      <c r="D82" s="41">
        <v>588316</v>
      </c>
    </row>
    <row r="83" spans="3:4" x14ac:dyDescent="0.25">
      <c r="C83" s="43" t="s">
        <v>211</v>
      </c>
      <c r="D83" s="41">
        <v>554321</v>
      </c>
    </row>
    <row r="84" spans="3:4" x14ac:dyDescent="0.25">
      <c r="C84" s="43" t="s">
        <v>304</v>
      </c>
      <c r="D84" s="41">
        <v>488326</v>
      </c>
    </row>
    <row r="85" spans="3:4" x14ac:dyDescent="0.25">
      <c r="C85" s="43" t="s">
        <v>165</v>
      </c>
      <c r="D85" s="41">
        <v>508839</v>
      </c>
    </row>
    <row r="86" spans="3:4" x14ac:dyDescent="0.25">
      <c r="C86" s="43" t="s">
        <v>301</v>
      </c>
      <c r="D86" s="41">
        <v>588336</v>
      </c>
    </row>
    <row r="87" spans="3:4" x14ac:dyDescent="0.25">
      <c r="C87" s="43" t="s">
        <v>305</v>
      </c>
      <c r="D87" s="41">
        <v>488346</v>
      </c>
    </row>
    <row r="88" spans="3:4" x14ac:dyDescent="0.25">
      <c r="C88" s="43" t="s">
        <v>290</v>
      </c>
      <c r="D88" s="41">
        <v>457345</v>
      </c>
    </row>
    <row r="89" spans="3:4" x14ac:dyDescent="0.25">
      <c r="C89" s="43" t="s">
        <v>109</v>
      </c>
      <c r="D89" s="46">
        <v>4147</v>
      </c>
    </row>
    <row r="90" spans="3:4" x14ac:dyDescent="0.25">
      <c r="C90" s="43" t="s">
        <v>252</v>
      </c>
      <c r="D90" s="41">
        <v>557347</v>
      </c>
    </row>
    <row r="91" spans="3:4" x14ac:dyDescent="0.25">
      <c r="C91" s="43" t="s">
        <v>253</v>
      </c>
      <c r="D91" s="41">
        <v>457348</v>
      </c>
    </row>
    <row r="92" spans="3:4" x14ac:dyDescent="0.25">
      <c r="C92" s="43" t="s">
        <v>56</v>
      </c>
      <c r="D92" s="46">
        <v>4060</v>
      </c>
    </row>
    <row r="93" spans="3:4" x14ac:dyDescent="0.25">
      <c r="C93" s="43" t="s">
        <v>257</v>
      </c>
      <c r="D93" s="41">
        <v>457350</v>
      </c>
    </row>
    <row r="94" spans="3:4" x14ac:dyDescent="0.25">
      <c r="C94" s="43" t="s">
        <v>236</v>
      </c>
      <c r="D94" s="41">
        <v>557352</v>
      </c>
    </row>
    <row r="95" spans="3:4" x14ac:dyDescent="0.25">
      <c r="C95" s="43" t="s">
        <v>68</v>
      </c>
      <c r="D95" s="46">
        <v>4092</v>
      </c>
    </row>
    <row r="96" spans="3:4" x14ac:dyDescent="0.25">
      <c r="C96" s="43" t="s">
        <v>46</v>
      </c>
      <c r="D96" s="46">
        <v>4041</v>
      </c>
    </row>
    <row r="97" spans="3:4" x14ac:dyDescent="0.25">
      <c r="C97" s="43" t="s">
        <v>283</v>
      </c>
      <c r="D97" s="41">
        <v>557353</v>
      </c>
    </row>
    <row r="98" spans="3:4" x14ac:dyDescent="0.25">
      <c r="C98" s="45" t="s">
        <v>104</v>
      </c>
      <c r="D98" s="46">
        <v>4141</v>
      </c>
    </row>
    <row r="99" spans="3:4" x14ac:dyDescent="0.25">
      <c r="C99" s="43" t="s">
        <v>65</v>
      </c>
      <c r="D99" s="46">
        <v>4007</v>
      </c>
    </row>
    <row r="100" spans="3:4" x14ac:dyDescent="0.25">
      <c r="C100" s="43" t="s">
        <v>112</v>
      </c>
      <c r="D100" s="46">
        <v>4184</v>
      </c>
    </row>
    <row r="101" spans="3:4" x14ac:dyDescent="0.25">
      <c r="C101" s="43" t="s">
        <v>119</v>
      </c>
      <c r="D101" s="46">
        <v>4139</v>
      </c>
    </row>
    <row r="102" spans="3:4" x14ac:dyDescent="0.25">
      <c r="C102" s="44" t="s">
        <v>69</v>
      </c>
      <c r="D102" s="46">
        <v>4085</v>
      </c>
    </row>
    <row r="103" spans="3:4" x14ac:dyDescent="0.25">
      <c r="C103" s="43" t="s">
        <v>188</v>
      </c>
      <c r="D103" s="41">
        <v>454355</v>
      </c>
    </row>
    <row r="104" spans="3:4" x14ac:dyDescent="0.25">
      <c r="C104" s="43" t="s">
        <v>221</v>
      </c>
      <c r="D104" s="41">
        <v>554356</v>
      </c>
    </row>
    <row r="105" spans="3:4" x14ac:dyDescent="0.25">
      <c r="C105" s="43" t="s">
        <v>189</v>
      </c>
      <c r="D105" s="41">
        <v>554357</v>
      </c>
    </row>
    <row r="106" spans="3:4" x14ac:dyDescent="0.25">
      <c r="C106" s="43" t="s">
        <v>23</v>
      </c>
      <c r="D106" s="41">
        <v>451154</v>
      </c>
    </row>
    <row r="107" spans="3:4" x14ac:dyDescent="0.25">
      <c r="C107" s="43" t="s">
        <v>39</v>
      </c>
      <c r="D107" s="41">
        <v>510523</v>
      </c>
    </row>
    <row r="108" spans="3:4" x14ac:dyDescent="0.25">
      <c r="C108" s="43" t="s">
        <v>47</v>
      </c>
      <c r="D108" s="46">
        <v>4033</v>
      </c>
    </row>
    <row r="109" spans="3:4" x14ac:dyDescent="0.25">
      <c r="C109" s="44" t="s">
        <v>27</v>
      </c>
      <c r="D109" s="41">
        <v>410541</v>
      </c>
    </row>
    <row r="110" spans="3:4" x14ac:dyDescent="0.25">
      <c r="C110" s="43" t="s">
        <v>229</v>
      </c>
      <c r="D110" s="41">
        <v>554381</v>
      </c>
    </row>
    <row r="111" spans="3:4" x14ac:dyDescent="0.25">
      <c r="C111" s="43" t="s">
        <v>620</v>
      </c>
      <c r="D111" s="41">
        <v>554376</v>
      </c>
    </row>
    <row r="112" spans="3:4" x14ac:dyDescent="0.25">
      <c r="C112" s="43" t="s">
        <v>306</v>
      </c>
      <c r="D112" s="41">
        <v>588386</v>
      </c>
    </row>
    <row r="113" spans="3:4" x14ac:dyDescent="0.25">
      <c r="C113" s="43" t="s">
        <v>318</v>
      </c>
      <c r="D113" s="41">
        <v>588396</v>
      </c>
    </row>
    <row r="114" spans="3:4" x14ac:dyDescent="0.25">
      <c r="C114" s="43" t="s">
        <v>182</v>
      </c>
      <c r="D114" s="41">
        <v>555406</v>
      </c>
    </row>
    <row r="115" spans="3:4" x14ac:dyDescent="0.25">
      <c r="C115" s="43" t="s">
        <v>66</v>
      </c>
      <c r="D115" s="46">
        <v>4015</v>
      </c>
    </row>
    <row r="116" spans="3:4" x14ac:dyDescent="0.25">
      <c r="C116" s="43" t="s">
        <v>191</v>
      </c>
      <c r="D116" s="41">
        <v>554412</v>
      </c>
    </row>
    <row r="117" spans="3:4" x14ac:dyDescent="0.25">
      <c r="C117" s="43" t="s">
        <v>192</v>
      </c>
      <c r="D117" s="41">
        <v>554413</v>
      </c>
    </row>
    <row r="118" spans="3:4" x14ac:dyDescent="0.25">
      <c r="C118" s="43" t="s">
        <v>193</v>
      </c>
      <c r="D118" s="41">
        <v>454414</v>
      </c>
    </row>
    <row r="119" spans="3:4" x14ac:dyDescent="0.25">
      <c r="C119" s="43" t="s">
        <v>217</v>
      </c>
      <c r="D119" s="41">
        <v>554416</v>
      </c>
    </row>
    <row r="120" spans="3:4" x14ac:dyDescent="0.25">
      <c r="C120" s="43" t="s">
        <v>199</v>
      </c>
      <c r="D120" s="41">
        <v>454426</v>
      </c>
    </row>
    <row r="121" spans="3:4" x14ac:dyDescent="0.25">
      <c r="C121" s="43" t="s">
        <v>200</v>
      </c>
      <c r="D121" s="41">
        <v>554431</v>
      </c>
    </row>
    <row r="122" spans="3:4" x14ac:dyDescent="0.25">
      <c r="C122" s="43" t="s">
        <v>279</v>
      </c>
      <c r="D122" s="41">
        <v>557432</v>
      </c>
    </row>
    <row r="123" spans="3:4" x14ac:dyDescent="0.25">
      <c r="C123" s="43" t="s">
        <v>280</v>
      </c>
      <c r="D123" s="41">
        <v>557433</v>
      </c>
    </row>
    <row r="124" spans="3:4" x14ac:dyDescent="0.25">
      <c r="C124" s="43" t="s">
        <v>93</v>
      </c>
      <c r="D124" s="46">
        <v>4109</v>
      </c>
    </row>
    <row r="125" spans="3:4" x14ac:dyDescent="0.25">
      <c r="C125" s="44" t="s">
        <v>72</v>
      </c>
      <c r="D125" s="46">
        <v>4129</v>
      </c>
    </row>
    <row r="126" spans="3:4" x14ac:dyDescent="0.25">
      <c r="C126" s="43" t="s">
        <v>275</v>
      </c>
      <c r="D126" s="41">
        <v>557434</v>
      </c>
    </row>
    <row r="127" spans="3:4" x14ac:dyDescent="0.25">
      <c r="C127" s="43" t="s">
        <v>260</v>
      </c>
      <c r="D127" s="41">
        <v>457435</v>
      </c>
    </row>
    <row r="128" spans="3:4" x14ac:dyDescent="0.25">
      <c r="C128" s="43" t="s">
        <v>261</v>
      </c>
      <c r="D128" s="41">
        <v>557436</v>
      </c>
    </row>
    <row r="129" spans="3:4" x14ac:dyDescent="0.25">
      <c r="C129" s="43" t="s">
        <v>269</v>
      </c>
      <c r="D129" s="41">
        <v>557437</v>
      </c>
    </row>
    <row r="130" spans="3:4" x14ac:dyDescent="0.25">
      <c r="C130" s="43" t="s">
        <v>262</v>
      </c>
      <c r="D130" s="41">
        <v>557440</v>
      </c>
    </row>
    <row r="131" spans="3:4" x14ac:dyDescent="0.25">
      <c r="C131" s="43" t="s">
        <v>263</v>
      </c>
      <c r="D131" s="41">
        <v>557441</v>
      </c>
    </row>
    <row r="132" spans="3:4" x14ac:dyDescent="0.25">
      <c r="C132" s="43" t="s">
        <v>264</v>
      </c>
      <c r="D132" s="41">
        <v>557439</v>
      </c>
    </row>
    <row r="133" spans="3:4" x14ac:dyDescent="0.25">
      <c r="C133" s="43" t="s">
        <v>265</v>
      </c>
      <c r="D133" s="41">
        <v>457443</v>
      </c>
    </row>
    <row r="134" spans="3:4" x14ac:dyDescent="0.25">
      <c r="C134" s="43" t="s">
        <v>270</v>
      </c>
      <c r="D134" s="41">
        <v>557444</v>
      </c>
    </row>
    <row r="135" spans="3:4" x14ac:dyDescent="0.25">
      <c r="C135" s="43" t="s">
        <v>266</v>
      </c>
      <c r="D135" s="41">
        <v>557445</v>
      </c>
    </row>
    <row r="136" spans="3:4" x14ac:dyDescent="0.25">
      <c r="C136" s="43" t="s">
        <v>271</v>
      </c>
      <c r="D136" s="41">
        <v>457446</v>
      </c>
    </row>
    <row r="137" spans="3:4" x14ac:dyDescent="0.25">
      <c r="C137" s="43" t="s">
        <v>272</v>
      </c>
      <c r="D137" s="41">
        <v>557447</v>
      </c>
    </row>
    <row r="138" spans="3:4" x14ac:dyDescent="0.25">
      <c r="C138" s="43" t="s">
        <v>254</v>
      </c>
      <c r="D138" s="41">
        <v>457449</v>
      </c>
    </row>
    <row r="139" spans="3:4" x14ac:dyDescent="0.25">
      <c r="C139" s="43" t="s">
        <v>309</v>
      </c>
      <c r="D139" s="41">
        <v>488451</v>
      </c>
    </row>
    <row r="140" spans="3:4" x14ac:dyDescent="0.25">
      <c r="C140" s="43" t="s">
        <v>73</v>
      </c>
      <c r="D140" s="46">
        <v>4116</v>
      </c>
    </row>
    <row r="141" spans="3:4" x14ac:dyDescent="0.25">
      <c r="C141" s="43" t="s">
        <v>503</v>
      </c>
      <c r="D141" s="46">
        <v>4017</v>
      </c>
    </row>
    <row r="142" spans="3:4" x14ac:dyDescent="0.25">
      <c r="C142" s="43" t="s">
        <v>478</v>
      </c>
      <c r="D142" s="46">
        <v>4022</v>
      </c>
    </row>
    <row r="143" spans="3:4" x14ac:dyDescent="0.25">
      <c r="C143" s="43" t="s">
        <v>276</v>
      </c>
      <c r="D143" s="41">
        <v>457453</v>
      </c>
    </row>
    <row r="144" spans="3:4" x14ac:dyDescent="0.25">
      <c r="C144" s="43" t="s">
        <v>201</v>
      </c>
      <c r="D144" s="41">
        <v>455456</v>
      </c>
    </row>
    <row r="145" spans="3:4" x14ac:dyDescent="0.25">
      <c r="C145" s="43" t="s">
        <v>172</v>
      </c>
      <c r="D145" s="41">
        <v>551330</v>
      </c>
    </row>
    <row r="146" spans="3:4" x14ac:dyDescent="0.25">
      <c r="C146" s="43" t="s">
        <v>242</v>
      </c>
      <c r="D146" s="41">
        <v>557458</v>
      </c>
    </row>
    <row r="147" spans="3:4" x14ac:dyDescent="0.25">
      <c r="C147" s="43" t="s">
        <v>277</v>
      </c>
      <c r="D147" s="41">
        <v>557459</v>
      </c>
    </row>
    <row r="148" spans="3:4" x14ac:dyDescent="0.25">
      <c r="C148" s="43" t="s">
        <v>140</v>
      </c>
      <c r="D148" s="41">
        <v>451115</v>
      </c>
    </row>
    <row r="149" spans="3:4" x14ac:dyDescent="0.25">
      <c r="C149" s="43" t="s">
        <v>169</v>
      </c>
      <c r="D149" s="41">
        <v>508819</v>
      </c>
    </row>
    <row r="150" spans="3:4" x14ac:dyDescent="0.25">
      <c r="C150" s="43" t="s">
        <v>312</v>
      </c>
      <c r="D150" s="41">
        <v>588461</v>
      </c>
    </row>
    <row r="151" spans="3:4" x14ac:dyDescent="0.25">
      <c r="C151" s="43" t="s">
        <v>125</v>
      </c>
      <c r="D151" s="46">
        <v>4174</v>
      </c>
    </row>
    <row r="152" spans="3:4" x14ac:dyDescent="0.25">
      <c r="C152" s="43" t="s">
        <v>126</v>
      </c>
      <c r="D152" s="46">
        <v>4170</v>
      </c>
    </row>
    <row r="153" spans="3:4" x14ac:dyDescent="0.25">
      <c r="C153" s="43" t="s">
        <v>127</v>
      </c>
      <c r="D153" s="46">
        <v>4169</v>
      </c>
    </row>
    <row r="154" spans="3:4" x14ac:dyDescent="0.25">
      <c r="C154" s="43" t="s">
        <v>48</v>
      </c>
      <c r="D154" s="46">
        <v>4037</v>
      </c>
    </row>
    <row r="155" spans="3:4" x14ac:dyDescent="0.25">
      <c r="C155" s="43" t="s">
        <v>120</v>
      </c>
      <c r="D155" s="46">
        <v>4143</v>
      </c>
    </row>
    <row r="156" spans="3:4" x14ac:dyDescent="0.25">
      <c r="C156" s="43" t="s">
        <v>74</v>
      </c>
      <c r="D156" s="46">
        <v>4126</v>
      </c>
    </row>
    <row r="157" spans="3:4" x14ac:dyDescent="0.25">
      <c r="C157" s="43" t="s">
        <v>222</v>
      </c>
      <c r="D157" s="41">
        <v>554476</v>
      </c>
    </row>
    <row r="158" spans="3:4" x14ac:dyDescent="0.25">
      <c r="C158" s="43" t="s">
        <v>204</v>
      </c>
      <c r="D158" s="41">
        <v>554471</v>
      </c>
    </row>
    <row r="159" spans="3:4" x14ac:dyDescent="0.25">
      <c r="C159" s="43" t="s">
        <v>205</v>
      </c>
      <c r="D159" s="41">
        <v>454481</v>
      </c>
    </row>
    <row r="160" spans="3:4" x14ac:dyDescent="0.25">
      <c r="C160" s="43" t="s">
        <v>231</v>
      </c>
      <c r="D160" s="41">
        <v>454466</v>
      </c>
    </row>
    <row r="161" spans="3:4" x14ac:dyDescent="0.25">
      <c r="C161" s="43" t="s">
        <v>206</v>
      </c>
      <c r="D161" s="41">
        <v>554486</v>
      </c>
    </row>
    <row r="162" spans="3:4" x14ac:dyDescent="0.25">
      <c r="C162" s="43" t="s">
        <v>207</v>
      </c>
      <c r="D162" s="41">
        <v>554491</v>
      </c>
    </row>
    <row r="163" spans="3:4" x14ac:dyDescent="0.25">
      <c r="C163" s="43" t="s">
        <v>232</v>
      </c>
      <c r="D163" s="41">
        <v>554496</v>
      </c>
    </row>
    <row r="164" spans="3:4" x14ac:dyDescent="0.25">
      <c r="C164" s="43" t="s">
        <v>106</v>
      </c>
      <c r="D164" s="46">
        <v>4157</v>
      </c>
    </row>
    <row r="165" spans="3:4" x14ac:dyDescent="0.25">
      <c r="C165" s="43" t="s">
        <v>326</v>
      </c>
      <c r="D165" s="41">
        <v>588501</v>
      </c>
    </row>
    <row r="166" spans="3:4" x14ac:dyDescent="0.25">
      <c r="C166" s="43" t="s">
        <v>291</v>
      </c>
      <c r="D166" s="41">
        <v>557503</v>
      </c>
    </row>
    <row r="167" spans="3:4" x14ac:dyDescent="0.25">
      <c r="C167" s="43" t="s">
        <v>342</v>
      </c>
      <c r="D167" s="46">
        <v>4066</v>
      </c>
    </row>
    <row r="168" spans="3:4" x14ac:dyDescent="0.25">
      <c r="C168" s="43" t="s">
        <v>258</v>
      </c>
      <c r="D168" s="41">
        <v>557508</v>
      </c>
    </row>
    <row r="169" spans="3:4" x14ac:dyDescent="0.25">
      <c r="C169" s="43" t="s">
        <v>30</v>
      </c>
      <c r="D169" s="41">
        <v>510570</v>
      </c>
    </row>
    <row r="170" spans="3:4" x14ac:dyDescent="0.25">
      <c r="C170" s="43" t="s">
        <v>50</v>
      </c>
      <c r="D170" s="46">
        <v>4038</v>
      </c>
    </row>
    <row r="171" spans="3:4" x14ac:dyDescent="0.25">
      <c r="C171" s="43" t="s">
        <v>85</v>
      </c>
      <c r="D171" s="46">
        <v>4119</v>
      </c>
    </row>
    <row r="172" spans="3:4" x14ac:dyDescent="0.25">
      <c r="C172" s="43" t="s">
        <v>121</v>
      </c>
      <c r="D172" s="46">
        <v>4148</v>
      </c>
    </row>
    <row r="173" spans="3:4" x14ac:dyDescent="0.25">
      <c r="C173" s="43" t="s">
        <v>212</v>
      </c>
      <c r="D173" s="41">
        <v>554516</v>
      </c>
    </row>
    <row r="174" spans="3:4" x14ac:dyDescent="0.25">
      <c r="C174" s="44" t="s">
        <v>71</v>
      </c>
      <c r="D174" s="46">
        <v>4067</v>
      </c>
    </row>
    <row r="175" spans="3:4" x14ac:dyDescent="0.25">
      <c r="C175" s="43" t="s">
        <v>113</v>
      </c>
      <c r="D175" s="46">
        <v>4188</v>
      </c>
    </row>
    <row r="176" spans="3:4" x14ac:dyDescent="0.25">
      <c r="C176" s="43" t="s">
        <v>287</v>
      </c>
      <c r="D176" s="41">
        <v>557523</v>
      </c>
    </row>
    <row r="177" spans="3:4" x14ac:dyDescent="0.25">
      <c r="C177" s="43" t="s">
        <v>151</v>
      </c>
      <c r="D177" s="41">
        <v>451361</v>
      </c>
    </row>
    <row r="178" spans="3:4" x14ac:dyDescent="0.25">
      <c r="C178" s="43" t="s">
        <v>213</v>
      </c>
      <c r="D178" s="41">
        <v>554531</v>
      </c>
    </row>
    <row r="179" spans="3:4" x14ac:dyDescent="0.25">
      <c r="C179" s="43" t="s">
        <v>214</v>
      </c>
      <c r="D179" s="41">
        <v>554533</v>
      </c>
    </row>
    <row r="180" spans="3:4" x14ac:dyDescent="0.25">
      <c r="C180" s="43" t="s">
        <v>215</v>
      </c>
      <c r="D180" s="41">
        <v>454535</v>
      </c>
    </row>
    <row r="181" spans="3:4" x14ac:dyDescent="0.25">
      <c r="C181" s="43" t="s">
        <v>284</v>
      </c>
      <c r="D181" s="41">
        <v>457543</v>
      </c>
    </row>
    <row r="182" spans="3:4" x14ac:dyDescent="0.25">
      <c r="C182" s="43" t="s">
        <v>313</v>
      </c>
      <c r="D182" s="41">
        <v>588551</v>
      </c>
    </row>
    <row r="183" spans="3:4" x14ac:dyDescent="0.25">
      <c r="C183" s="43" t="s">
        <v>314</v>
      </c>
      <c r="D183" s="41">
        <v>488556</v>
      </c>
    </row>
    <row r="184" spans="3:4" x14ac:dyDescent="0.25">
      <c r="C184" s="43" t="s">
        <v>49</v>
      </c>
      <c r="D184" s="46">
        <v>4039</v>
      </c>
    </row>
    <row r="185" spans="3:4" x14ac:dyDescent="0.25">
      <c r="C185" s="43" t="s">
        <v>153</v>
      </c>
      <c r="D185" s="41">
        <v>451350</v>
      </c>
    </row>
    <row r="186" spans="3:4" x14ac:dyDescent="0.25">
      <c r="C186" s="44" t="s">
        <v>154</v>
      </c>
      <c r="D186" s="41">
        <v>551310</v>
      </c>
    </row>
    <row r="187" spans="3:4" x14ac:dyDescent="0.25">
      <c r="C187" s="43" t="s">
        <v>157</v>
      </c>
      <c r="D187" s="41">
        <v>551309</v>
      </c>
    </row>
    <row r="188" spans="3:4" x14ac:dyDescent="0.25">
      <c r="C188" s="43" t="s">
        <v>176</v>
      </c>
      <c r="D188" s="41">
        <v>551305</v>
      </c>
    </row>
    <row r="189" spans="3:4" x14ac:dyDescent="0.25">
      <c r="C189" s="44" t="s">
        <v>158</v>
      </c>
      <c r="D189" s="41">
        <v>451301</v>
      </c>
    </row>
    <row r="190" spans="3:4" x14ac:dyDescent="0.25">
      <c r="C190" s="43" t="s">
        <v>159</v>
      </c>
      <c r="D190" s="41">
        <v>551341</v>
      </c>
    </row>
    <row r="191" spans="3:4" x14ac:dyDescent="0.25">
      <c r="C191" s="43" t="s">
        <v>160</v>
      </c>
      <c r="D191" s="41">
        <v>551306</v>
      </c>
    </row>
    <row r="192" spans="3:4" x14ac:dyDescent="0.25">
      <c r="C192" s="43" t="s">
        <v>155</v>
      </c>
      <c r="D192" s="41">
        <v>551349</v>
      </c>
    </row>
    <row r="193" spans="3:4" x14ac:dyDescent="0.25">
      <c r="C193" s="43" t="s">
        <v>162</v>
      </c>
      <c r="D193" s="41">
        <v>451308</v>
      </c>
    </row>
    <row r="194" spans="3:4" x14ac:dyDescent="0.25">
      <c r="C194" s="43" t="s">
        <v>156</v>
      </c>
      <c r="D194" s="41">
        <v>551307</v>
      </c>
    </row>
    <row r="195" spans="3:4" x14ac:dyDescent="0.25">
      <c r="C195" s="43" t="s">
        <v>273</v>
      </c>
      <c r="D195" s="41">
        <v>557559</v>
      </c>
    </row>
    <row r="196" spans="3:4" x14ac:dyDescent="0.25">
      <c r="C196" s="44" t="s">
        <v>319</v>
      </c>
      <c r="D196" s="41">
        <v>488561</v>
      </c>
    </row>
    <row r="197" spans="3:4" x14ac:dyDescent="0.25">
      <c r="C197" s="43" t="s">
        <v>163</v>
      </c>
      <c r="D197" s="41">
        <v>408840</v>
      </c>
    </row>
    <row r="198" spans="3:4" x14ac:dyDescent="0.25">
      <c r="C198" s="43" t="s">
        <v>183</v>
      </c>
      <c r="D198" s="41">
        <v>455566</v>
      </c>
    </row>
    <row r="199" spans="3:4" x14ac:dyDescent="0.25">
      <c r="C199" s="43" t="s">
        <v>166</v>
      </c>
      <c r="D199" s="41">
        <v>408862</v>
      </c>
    </row>
    <row r="200" spans="3:4" x14ac:dyDescent="0.25">
      <c r="C200" s="43" t="s">
        <v>107</v>
      </c>
      <c r="D200" s="46">
        <v>4144</v>
      </c>
    </row>
    <row r="201" spans="3:4" x14ac:dyDescent="0.25">
      <c r="C201" s="43" t="s">
        <v>114</v>
      </c>
      <c r="D201" s="46">
        <v>4180</v>
      </c>
    </row>
    <row r="202" spans="3:4" x14ac:dyDescent="0.25">
      <c r="C202" s="43" t="s">
        <v>115</v>
      </c>
      <c r="D202" s="46">
        <v>4185</v>
      </c>
    </row>
    <row r="203" spans="3:4" x14ac:dyDescent="0.25">
      <c r="C203" s="43" t="s">
        <v>167</v>
      </c>
      <c r="D203" s="41">
        <v>508860</v>
      </c>
    </row>
    <row r="204" spans="3:4" x14ac:dyDescent="0.25">
      <c r="C204" s="43" t="s">
        <v>281</v>
      </c>
      <c r="D204" s="41">
        <v>457574</v>
      </c>
    </row>
    <row r="205" spans="3:4" x14ac:dyDescent="0.25">
      <c r="C205" s="43" t="s">
        <v>31</v>
      </c>
      <c r="D205" s="41">
        <v>410571</v>
      </c>
    </row>
    <row r="206" spans="3:4" x14ac:dyDescent="0.25">
      <c r="C206" s="43" t="s">
        <v>86</v>
      </c>
      <c r="D206" s="46">
        <v>4127</v>
      </c>
    </row>
    <row r="207" spans="3:4" x14ac:dyDescent="0.25">
      <c r="C207" s="43" t="s">
        <v>110</v>
      </c>
      <c r="D207" s="46">
        <v>4153</v>
      </c>
    </row>
    <row r="208" spans="3:4" x14ac:dyDescent="0.25">
      <c r="C208" s="43" t="s">
        <v>34</v>
      </c>
      <c r="D208" s="41">
        <v>510520</v>
      </c>
    </row>
    <row r="209" spans="3:4" x14ac:dyDescent="0.25">
      <c r="C209" s="43" t="s">
        <v>285</v>
      </c>
      <c r="D209" s="41">
        <v>457583</v>
      </c>
    </row>
    <row r="210" spans="3:4" x14ac:dyDescent="0.25">
      <c r="C210" s="43" t="s">
        <v>322</v>
      </c>
      <c r="D210" s="41">
        <v>488586</v>
      </c>
    </row>
    <row r="211" spans="3:4" x14ac:dyDescent="0.25">
      <c r="C211" s="43" t="s">
        <v>323</v>
      </c>
      <c r="D211" s="41">
        <v>588587</v>
      </c>
    </row>
    <row r="212" spans="3:4" x14ac:dyDescent="0.25">
      <c r="C212" s="43" t="s">
        <v>32</v>
      </c>
      <c r="D212" s="41">
        <v>451156</v>
      </c>
    </row>
    <row r="213" spans="3:4" x14ac:dyDescent="0.25">
      <c r="C213" s="43" t="s">
        <v>33</v>
      </c>
      <c r="D213" s="41">
        <v>551157</v>
      </c>
    </row>
    <row r="214" spans="3:4" x14ac:dyDescent="0.25">
      <c r="C214" s="43" t="s">
        <v>35</v>
      </c>
      <c r="D214" s="41">
        <v>410524</v>
      </c>
    </row>
    <row r="215" spans="3:4" x14ac:dyDescent="0.25">
      <c r="C215" s="43" t="s">
        <v>129</v>
      </c>
      <c r="D215" s="46">
        <v>4178</v>
      </c>
    </row>
    <row r="216" spans="3:4" x14ac:dyDescent="0.25">
      <c r="C216" s="43" t="s">
        <v>208</v>
      </c>
      <c r="D216" s="41">
        <v>554601</v>
      </c>
    </row>
    <row r="217" spans="3:4" x14ac:dyDescent="0.25">
      <c r="C217" s="43" t="s">
        <v>223</v>
      </c>
      <c r="D217" s="41">
        <v>554611</v>
      </c>
    </row>
    <row r="218" spans="3:4" x14ac:dyDescent="0.25">
      <c r="C218" s="43" t="s">
        <v>282</v>
      </c>
      <c r="D218" s="41">
        <v>557612</v>
      </c>
    </row>
    <row r="219" spans="3:4" x14ac:dyDescent="0.25">
      <c r="C219" s="43" t="s">
        <v>122</v>
      </c>
      <c r="D219" s="46">
        <v>4164</v>
      </c>
    </row>
    <row r="220" spans="3:4" x14ac:dyDescent="0.25">
      <c r="C220" s="43" t="s">
        <v>178</v>
      </c>
      <c r="D220" s="41">
        <v>551128</v>
      </c>
    </row>
    <row r="221" spans="3:4" x14ac:dyDescent="0.25">
      <c r="C221" s="43" t="s">
        <v>38</v>
      </c>
      <c r="D221" s="41">
        <v>410521</v>
      </c>
    </row>
    <row r="222" spans="3:4" x14ac:dyDescent="0.25">
      <c r="C222" s="43" t="s">
        <v>91</v>
      </c>
      <c r="D222" s="46">
        <v>4095</v>
      </c>
    </row>
    <row r="223" spans="3:4" x14ac:dyDescent="0.25">
      <c r="C223" s="43" t="s">
        <v>288</v>
      </c>
      <c r="D223" s="41">
        <v>457614</v>
      </c>
    </row>
    <row r="224" spans="3:4" x14ac:dyDescent="0.25">
      <c r="C224" s="43" t="s">
        <v>292</v>
      </c>
      <c r="D224" s="41">
        <v>457617</v>
      </c>
    </row>
    <row r="225" spans="3:4" x14ac:dyDescent="0.25">
      <c r="C225" s="43" t="s">
        <v>141</v>
      </c>
      <c r="D225" s="41">
        <v>451120</v>
      </c>
    </row>
    <row r="226" spans="3:4" x14ac:dyDescent="0.25">
      <c r="C226" s="43" t="s">
        <v>92</v>
      </c>
      <c r="D226" s="46">
        <v>4087</v>
      </c>
    </row>
    <row r="227" spans="3:4" x14ac:dyDescent="0.25">
      <c r="C227" s="45" t="s">
        <v>88</v>
      </c>
      <c r="D227" s="46">
        <v>4027</v>
      </c>
    </row>
    <row r="228" spans="3:4" x14ac:dyDescent="0.25">
      <c r="C228" s="43" t="s">
        <v>89</v>
      </c>
      <c r="D228" s="46">
        <v>4029</v>
      </c>
    </row>
    <row r="229" spans="3:4" x14ac:dyDescent="0.25">
      <c r="C229" s="43" t="s">
        <v>75</v>
      </c>
      <c r="D229" s="46">
        <v>4121</v>
      </c>
    </row>
    <row r="230" spans="3:4" x14ac:dyDescent="0.25">
      <c r="C230" s="43" t="s">
        <v>58</v>
      </c>
      <c r="D230" s="46">
        <v>4073</v>
      </c>
    </row>
    <row r="231" spans="3:4" x14ac:dyDescent="0.25">
      <c r="C231" s="43" t="s">
        <v>170</v>
      </c>
      <c r="D231" s="41">
        <v>408806</v>
      </c>
    </row>
    <row r="232" spans="3:4" x14ac:dyDescent="0.25">
      <c r="C232" s="43" t="s">
        <v>94</v>
      </c>
      <c r="D232" s="46">
        <v>4101</v>
      </c>
    </row>
    <row r="233" spans="3:4" x14ac:dyDescent="0.25">
      <c r="C233" s="43" t="s">
        <v>95</v>
      </c>
      <c r="D233" s="46">
        <v>4110</v>
      </c>
    </row>
    <row r="234" spans="3:4" x14ac:dyDescent="0.25">
      <c r="C234" s="43" t="s">
        <v>315</v>
      </c>
      <c r="D234" s="41">
        <v>488616</v>
      </c>
    </row>
    <row r="235" spans="3:4" x14ac:dyDescent="0.25">
      <c r="C235" s="43" t="s">
        <v>173</v>
      </c>
      <c r="D235" s="41">
        <v>451381</v>
      </c>
    </row>
    <row r="236" spans="3:4" x14ac:dyDescent="0.25">
      <c r="C236" s="43" t="s">
        <v>237</v>
      </c>
      <c r="D236" s="41">
        <v>557622</v>
      </c>
    </row>
    <row r="237" spans="3:4" x14ac:dyDescent="0.25">
      <c r="C237" s="43" t="s">
        <v>97</v>
      </c>
      <c r="D237" s="46">
        <v>4079</v>
      </c>
    </row>
    <row r="238" spans="3:4" x14ac:dyDescent="0.25">
      <c r="C238" s="43" t="s">
        <v>202</v>
      </c>
      <c r="D238" s="41">
        <v>555624</v>
      </c>
    </row>
    <row r="239" spans="3:4" x14ac:dyDescent="0.25">
      <c r="C239" s="43" t="s">
        <v>60</v>
      </c>
      <c r="D239" s="46">
        <v>4019</v>
      </c>
    </row>
    <row r="240" spans="3:4" x14ac:dyDescent="0.25">
      <c r="C240" s="43" t="s">
        <v>77</v>
      </c>
      <c r="D240" s="46">
        <v>4024</v>
      </c>
    </row>
    <row r="241" spans="3:4" x14ac:dyDescent="0.25">
      <c r="C241" s="44" t="s">
        <v>51</v>
      </c>
      <c r="D241" s="46">
        <v>4047</v>
      </c>
    </row>
    <row r="242" spans="3:4" x14ac:dyDescent="0.25">
      <c r="C242" s="43" t="s">
        <v>78</v>
      </c>
      <c r="D242" s="46">
        <v>4026</v>
      </c>
    </row>
    <row r="243" spans="3:4" x14ac:dyDescent="0.25">
      <c r="C243" s="43" t="s">
        <v>61</v>
      </c>
      <c r="D243" s="46">
        <v>4045</v>
      </c>
    </row>
    <row r="244" spans="3:4" x14ac:dyDescent="0.25">
      <c r="C244" s="43" t="s">
        <v>62</v>
      </c>
      <c r="D244" s="46">
        <v>4043</v>
      </c>
    </row>
    <row r="245" spans="3:4" x14ac:dyDescent="0.25">
      <c r="C245" s="44" t="s">
        <v>52</v>
      </c>
      <c r="D245" s="46">
        <v>4048</v>
      </c>
    </row>
    <row r="246" spans="3:4" x14ac:dyDescent="0.25">
      <c r="C246" s="43" t="s">
        <v>80</v>
      </c>
      <c r="D246" s="46">
        <v>4010</v>
      </c>
    </row>
    <row r="247" spans="3:4" x14ac:dyDescent="0.25">
      <c r="C247" s="43" t="s">
        <v>53</v>
      </c>
      <c r="D247" s="46">
        <v>4054</v>
      </c>
    </row>
    <row r="248" spans="3:4" x14ac:dyDescent="0.25">
      <c r="C248" s="43" t="s">
        <v>81</v>
      </c>
      <c r="D248" s="46">
        <v>4006</v>
      </c>
    </row>
    <row r="249" spans="3:4" x14ac:dyDescent="0.25">
      <c r="C249" s="43" t="s">
        <v>90</v>
      </c>
      <c r="D249" s="46">
        <v>4020</v>
      </c>
    </row>
    <row r="250" spans="3:4" x14ac:dyDescent="0.25">
      <c r="C250" s="43" t="s">
        <v>63</v>
      </c>
      <c r="D250" s="46">
        <v>4023</v>
      </c>
    </row>
    <row r="251" spans="3:4" x14ac:dyDescent="0.25">
      <c r="C251" s="43" t="s">
        <v>245</v>
      </c>
      <c r="D251" s="41">
        <v>557628</v>
      </c>
    </row>
    <row r="252" spans="3:4" x14ac:dyDescent="0.25">
      <c r="C252" s="43" t="s">
        <v>134</v>
      </c>
      <c r="D252" s="46">
        <v>4194</v>
      </c>
    </row>
    <row r="253" spans="3:4" x14ac:dyDescent="0.25">
      <c r="C253" s="43" t="s">
        <v>311</v>
      </c>
      <c r="D253" s="41">
        <v>588631</v>
      </c>
    </row>
    <row r="254" spans="3:4" x14ac:dyDescent="0.25">
      <c r="C254" s="43" t="s">
        <v>293</v>
      </c>
      <c r="D254" s="41">
        <v>457632</v>
      </c>
    </row>
    <row r="255" spans="3:4" x14ac:dyDescent="0.25">
      <c r="C255" s="43" t="s">
        <v>295</v>
      </c>
      <c r="D255" s="41">
        <v>457634</v>
      </c>
    </row>
    <row r="256" spans="3:4" x14ac:dyDescent="0.25">
      <c r="C256" s="43" t="s">
        <v>177</v>
      </c>
      <c r="D256" s="41">
        <v>451336</v>
      </c>
    </row>
    <row r="257" spans="3:4" x14ac:dyDescent="0.25">
      <c r="C257" s="43" t="s">
        <v>209</v>
      </c>
      <c r="D257" s="41">
        <v>554636</v>
      </c>
    </row>
    <row r="258" spans="3:4" x14ac:dyDescent="0.25">
      <c r="C258" s="45" t="s">
        <v>218</v>
      </c>
      <c r="D258" s="41">
        <v>454651</v>
      </c>
    </row>
    <row r="259" spans="3:4" x14ac:dyDescent="0.25">
      <c r="C259" s="43" t="s">
        <v>40</v>
      </c>
      <c r="D259" s="41">
        <v>510513</v>
      </c>
    </row>
    <row r="260" spans="3:4" x14ac:dyDescent="0.25">
      <c r="C260" s="43" t="s">
        <v>42</v>
      </c>
      <c r="D260" s="41">
        <v>510511</v>
      </c>
    </row>
    <row r="261" spans="3:4" x14ac:dyDescent="0.25">
      <c r="C261" s="43" t="s">
        <v>36</v>
      </c>
      <c r="D261" s="41">
        <v>510522</v>
      </c>
    </row>
    <row r="262" spans="3:4" x14ac:dyDescent="0.25">
      <c r="C262" s="43" t="s">
        <v>41</v>
      </c>
      <c r="D262" s="41">
        <v>410510</v>
      </c>
    </row>
    <row r="263" spans="3:4" x14ac:dyDescent="0.25">
      <c r="C263" s="43" t="s">
        <v>43</v>
      </c>
      <c r="D263" s="41">
        <v>410512</v>
      </c>
    </row>
    <row r="264" spans="3:4" x14ac:dyDescent="0.25">
      <c r="C264" s="44" t="s">
        <v>54</v>
      </c>
      <c r="D264" s="46">
        <v>4031</v>
      </c>
    </row>
    <row r="265" spans="3:4" x14ac:dyDescent="0.25">
      <c r="C265" s="43" t="s">
        <v>246</v>
      </c>
      <c r="D265" s="41">
        <v>557660</v>
      </c>
    </row>
    <row r="266" spans="3:4" x14ac:dyDescent="0.25">
      <c r="C266" s="44" t="s">
        <v>307</v>
      </c>
      <c r="D266" s="41">
        <v>588666</v>
      </c>
    </row>
    <row r="267" spans="3:4" x14ac:dyDescent="0.25">
      <c r="C267" s="43" t="s">
        <v>286</v>
      </c>
      <c r="D267" s="41">
        <v>557668</v>
      </c>
    </row>
    <row r="268" spans="3:4" x14ac:dyDescent="0.25">
      <c r="C268" s="43" t="s">
        <v>224</v>
      </c>
      <c r="D268" s="41">
        <v>454671</v>
      </c>
    </row>
    <row r="269" spans="3:4" x14ac:dyDescent="0.25">
      <c r="C269" s="43" t="s">
        <v>186</v>
      </c>
      <c r="D269" s="41">
        <v>455676</v>
      </c>
    </row>
    <row r="270" spans="3:4" x14ac:dyDescent="0.25">
      <c r="C270" s="43" t="s">
        <v>226</v>
      </c>
      <c r="D270" s="41">
        <v>455678</v>
      </c>
    </row>
    <row r="271" spans="3:4" x14ac:dyDescent="0.25">
      <c r="C271" s="43" t="s">
        <v>227</v>
      </c>
      <c r="D271" s="41">
        <v>555679</v>
      </c>
    </row>
    <row r="272" spans="3:4" x14ac:dyDescent="0.25">
      <c r="C272" s="43" t="s">
        <v>174</v>
      </c>
      <c r="D272" s="41">
        <v>551354</v>
      </c>
    </row>
    <row r="273" spans="3:4" x14ac:dyDescent="0.25">
      <c r="C273" s="43" t="s">
        <v>219</v>
      </c>
      <c r="D273" s="41">
        <v>554686</v>
      </c>
    </row>
    <row r="274" spans="3:4" x14ac:dyDescent="0.25">
      <c r="C274" s="43" t="s">
        <v>96</v>
      </c>
      <c r="D274" s="46">
        <v>4107</v>
      </c>
    </row>
    <row r="275" spans="3:4" x14ac:dyDescent="0.25">
      <c r="C275" s="43" t="s">
        <v>233</v>
      </c>
      <c r="D275" s="41">
        <v>454696</v>
      </c>
    </row>
    <row r="276" spans="3:4" x14ac:dyDescent="0.25">
      <c r="C276" s="43" t="s">
        <v>146</v>
      </c>
      <c r="D276" s="41">
        <v>508833</v>
      </c>
    </row>
    <row r="277" spans="3:4" x14ac:dyDescent="0.25">
      <c r="C277" s="43" t="s">
        <v>194</v>
      </c>
      <c r="D277" s="41">
        <v>554700</v>
      </c>
    </row>
    <row r="278" spans="3:4" x14ac:dyDescent="0.25">
      <c r="C278" s="43" t="s">
        <v>179</v>
      </c>
      <c r="D278" s="41">
        <v>451166</v>
      </c>
    </row>
    <row r="279" spans="3:4" x14ac:dyDescent="0.25">
      <c r="C279" s="43" t="s">
        <v>327</v>
      </c>
      <c r="D279" s="41">
        <v>488706</v>
      </c>
    </row>
    <row r="280" spans="3:4" x14ac:dyDescent="0.25">
      <c r="C280" s="43" t="s">
        <v>164</v>
      </c>
      <c r="D280" s="41">
        <v>508820</v>
      </c>
    </row>
    <row r="281" spans="3:4" x14ac:dyDescent="0.25">
      <c r="C281" s="43" t="s">
        <v>171</v>
      </c>
      <c r="D281" s="41">
        <v>408814</v>
      </c>
    </row>
    <row r="282" spans="3:4" x14ac:dyDescent="0.25">
      <c r="C282" s="43" t="s">
        <v>76</v>
      </c>
      <c r="D282" s="46">
        <v>4120</v>
      </c>
    </row>
    <row r="283" spans="3:4" x14ac:dyDescent="0.25">
      <c r="C283" s="43" t="s">
        <v>24</v>
      </c>
      <c r="D283" s="41">
        <v>451151</v>
      </c>
    </row>
    <row r="284" spans="3:4" x14ac:dyDescent="0.25">
      <c r="C284" s="43" t="s">
        <v>98</v>
      </c>
      <c r="D284" s="46">
        <v>4071</v>
      </c>
    </row>
    <row r="285" spans="3:4" x14ac:dyDescent="0.25">
      <c r="C285" s="43" t="s">
        <v>135</v>
      </c>
      <c r="D285" s="46">
        <v>4181</v>
      </c>
    </row>
    <row r="286" spans="3:4" x14ac:dyDescent="0.25">
      <c r="C286" s="43" t="s">
        <v>116</v>
      </c>
      <c r="D286" s="46">
        <v>4183</v>
      </c>
    </row>
    <row r="287" spans="3:4" x14ac:dyDescent="0.25">
      <c r="C287" s="43" t="s">
        <v>99</v>
      </c>
      <c r="D287" s="46">
        <v>4080</v>
      </c>
    </row>
    <row r="288" spans="3:4" x14ac:dyDescent="0.25">
      <c r="C288" s="43" t="s">
        <v>267</v>
      </c>
      <c r="D288" s="41">
        <v>557712</v>
      </c>
    </row>
    <row r="289" spans="3:4" x14ac:dyDescent="0.25">
      <c r="C289" s="43" t="s">
        <v>320</v>
      </c>
      <c r="D289" s="41">
        <v>588716</v>
      </c>
    </row>
    <row r="290" spans="3:4" x14ac:dyDescent="0.25">
      <c r="C290" s="43" t="s">
        <v>238</v>
      </c>
      <c r="D290" s="41">
        <v>457158</v>
      </c>
    </row>
  </sheetData>
  <sortState ref="H6:I82">
    <sortCondition ref="H6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9"/>
  <sheetViews>
    <sheetView workbookViewId="0">
      <selection activeCell="C5" sqref="C5"/>
    </sheetView>
  </sheetViews>
  <sheetFormatPr baseColWidth="10" defaultColWidth="11.42578125" defaultRowHeight="15" x14ac:dyDescent="0.25"/>
  <cols>
    <col min="1" max="2" width="11.42578125" style="1"/>
    <col min="3" max="3" width="15.28515625" style="1" customWidth="1"/>
    <col min="4" max="4" width="14.5703125" style="1" customWidth="1"/>
    <col min="5" max="5" width="23.85546875" style="1" customWidth="1"/>
    <col min="6" max="16384" width="11.42578125" style="1"/>
  </cols>
  <sheetData>
    <row r="1" spans="1:1" ht="18.75" x14ac:dyDescent="0.25">
      <c r="A1" s="80" t="s">
        <v>487</v>
      </c>
    </row>
    <row r="21" ht="30.75" customHeight="1" x14ac:dyDescent="0.25"/>
    <row r="79" ht="44.25" customHeight="1" x14ac:dyDescent="0.25"/>
  </sheetData>
  <hyperlinks>
    <hyperlink ref="A1" location="ACCUEIL!A1" display="Accueil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5</vt:i4>
      </vt:variant>
    </vt:vector>
  </HeadingPairs>
  <TitlesOfParts>
    <vt:vector size="20" baseType="lpstr">
      <vt:lpstr>ACCUEIL</vt:lpstr>
      <vt:lpstr>DC_PREM</vt:lpstr>
      <vt:lpstr>TER_PREM</vt:lpstr>
      <vt:lpstr>RECAP PDV</vt:lpstr>
      <vt:lpstr>RECAP AG</vt:lpstr>
      <vt:lpstr>RECAP TER</vt:lpstr>
      <vt:lpstr>RECAP DIRCOM</vt:lpstr>
      <vt:lpstr>COEF</vt:lpstr>
      <vt:lpstr>ETP</vt:lpstr>
      <vt:lpstr>CONSO</vt:lpstr>
      <vt:lpstr>IMMO</vt:lpstr>
      <vt:lpstr>PNBCREDIT</vt:lpstr>
      <vt:lpstr>BAROMPREM</vt:lpstr>
      <vt:lpstr>LISTES</vt:lpstr>
      <vt:lpstr>Lexique</vt:lpstr>
      <vt:lpstr>LISTAG</vt:lpstr>
      <vt:lpstr>LISTDIRCO</vt:lpstr>
      <vt:lpstr>LISTSECT</vt:lpstr>
      <vt:lpstr>DC_PREM!Zone_d_impression</vt:lpstr>
      <vt:lpstr>TER_PREM!Zone_d_impression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A6708152</cp:lastModifiedBy>
  <cp:lastPrinted>2020-05-27T13:57:08Z</cp:lastPrinted>
  <dcterms:created xsi:type="dcterms:W3CDTF">2018-12-20T10:24:11Z</dcterms:created>
  <dcterms:modified xsi:type="dcterms:W3CDTF">2021-03-03T18:10:57Z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ralph.violetti@cegee.caisse-epargne.fr</vt:lpwstr>
  </property>
  <property fmtid="{D5CDD505-2E9C-101B-9397-08002B2CF9AE}" pid="5" name="MSIP_Label_48a19f0c-bea1-442e-a475-ed109d9ec508_SetDate">
    <vt:lpwstr>2020-03-10T09:30:38.7332038Z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